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never" codeName="ЭтаКнига" defaultThemeVersion="124226"/>
  <bookViews>
    <workbookView xWindow="0" yWindow="-60" windowWidth="19440" windowHeight="12495" tabRatio="880" activeTab="24"/>
  </bookViews>
  <sheets>
    <sheet name="Инструкция" sheetId="1091" r:id="rId1"/>
    <sheet name="modInstruction" sheetId="1092" state="veryHidden" r:id="rId2"/>
    <sheet name="Лог обновления" sheetId="1093" state="veryHidden" r:id="rId3"/>
    <sheet name="Титульный" sheetId="1127" r:id="rId4"/>
    <sheet name="modSheetTitle" sheetId="1128" state="veryHidden" r:id="rId5"/>
    <sheet name="Список территорий" sheetId="936" r:id="rId6"/>
    <sheet name="Список объектов" sheetId="1109" state="veryHidden" r:id="rId7"/>
    <sheet name="TECHSHEET" sheetId="968" state="veryHidden" r:id="rId8"/>
    <sheet name="TECH_HORISONTAL" sheetId="1037" state="veryHidden" r:id="rId9"/>
    <sheet name="TECH_VERTICAL" sheetId="967" state="veryHidden" r:id="rId10"/>
    <sheet name="REESTR_ORG" sheetId="277" state="veryHidden" r:id="rId11"/>
    <sheet name="REESTR_SOURCE" sheetId="1031" state="veryHidden" r:id="rId12"/>
    <sheet name="ТС.БПр" sheetId="1106" state="veryHidden" r:id="rId13"/>
    <sheet name="ТС.БТр" sheetId="939" state="veryHidden" r:id="rId14"/>
    <sheet name="ТС.РО" sheetId="942" state="veryHidden" r:id="rId15"/>
    <sheet name="ТС.Т" sheetId="948" state="veryHidden" r:id="rId16"/>
    <sheet name="ХВС.БПр" sheetId="1001" state="veryHidden" r:id="rId17"/>
    <sheet name="ХВС.БТр" sheetId="1002" state="veryHidden" r:id="rId18"/>
    <sheet name="ХВС.РО" sheetId="1005" state="veryHidden" r:id="rId19"/>
    <sheet name="ХВС.Р" sheetId="1121" state="veryHidden" r:id="rId20"/>
    <sheet name="ВО.БПр" sheetId="1042" state="veryHidden" r:id="rId21"/>
    <sheet name="ВО.БТр" sheetId="1043" state="veryHidden" r:id="rId22"/>
    <sheet name="ВО.РО" sheetId="1045" state="veryHidden" r:id="rId23"/>
    <sheet name="ВО.Р" sheetId="1124" state="veryHidden" r:id="rId24"/>
    <sheet name="РО" sheetId="1107" r:id="rId25"/>
    <sheet name="Комментарии" sheetId="997" r:id="rId26"/>
    <sheet name="Проверка" sheetId="157" r:id="rId27"/>
    <sheet name="REESTR_MO" sheetId="315" state="veryHidden" r:id="rId28"/>
    <sheet name="REESTR_LOCATION" sheetId="1114" state="veryHidden" r:id="rId29"/>
    <sheet name="AUTHORISATION" sheetId="1067" state="veryHidden" r:id="rId30"/>
    <sheet name="DICTIONARIES" sheetId="1119" state="veryHidden" r:id="rId31"/>
    <sheet name="PLAN1X_LIST_ORG" sheetId="953" state="veryHidden" r:id="rId32"/>
    <sheet name="PLAN1X_LIST_SUBSIDIARY" sheetId="1113" state="veryHidden" r:id="rId33"/>
    <sheet name="PLAN1X_LIST_SRC" sheetId="1105" state="veryHidden" r:id="rId34"/>
    <sheet name="PLAN1X_TMX" sheetId="1070" state="veryHidden" r:id="rId35"/>
    <sheet name="modGetGeoBase" sheetId="1094" state="veryHidden" r:id="rId36"/>
    <sheet name="modInfo" sheetId="1108" state="veryHidden" r:id="rId37"/>
    <sheet name="modUIButtons" sheetId="1082" state="veryHidden" r:id="rId38"/>
    <sheet name="modVLDCommonProv" sheetId="969" state="veryHidden" r:id="rId39"/>
    <sheet name="modVLDIntegrityProv" sheetId="1076" state="veryHidden" r:id="rId40"/>
    <sheet name="modVLDProv" sheetId="970" state="veryHidden" r:id="rId41"/>
    <sheet name="modCommonProcedures" sheetId="972" state="veryHidden" r:id="rId42"/>
    <sheet name="modBalPr" sheetId="973" state="veryHidden" r:id="rId43"/>
    <sheet name="modBalTr" sheetId="974" state="veryHidden" r:id="rId44"/>
    <sheet name="modCalc" sheetId="975" state="veryHidden" r:id="rId45"/>
    <sheet name="modFuel" sheetId="978" state="veryHidden" r:id="rId46"/>
    <sheet name="modReagent" sheetId="1123" state="veryHidden" r:id="rId47"/>
    <sheet name="modListMO" sheetId="980" state="veryHidden" r:id="rId48"/>
    <sheet name="modListObjects" sheetId="1112" state="veryHidden" r:id="rId49"/>
    <sheet name="modRequestSpecificData" sheetId="981" state="veryHidden" r:id="rId50"/>
    <sheet name="modRequestGenericData" sheetId="1115" state="veryHidden" r:id="rId51"/>
    <sheet name="modfrmRegion" sheetId="983" state="veryHidden" r:id="rId52"/>
    <sheet name="modVLDProvGeneralProc" sheetId="984" state="veryHidden" r:id="rId53"/>
    <sheet name="modPLAN1XUpdate" sheetId="986" state="veryHidden" r:id="rId54"/>
    <sheet name="modVLDAreaUniqueness" sheetId="988" state="veryHidden" r:id="rId55"/>
    <sheet name="modfrmReestr" sheetId="1030" state="veryHidden" r:id="rId56"/>
    <sheet name="modfrmOrg" sheetId="337" state="veryHidden" r:id="rId57"/>
    <sheet name="modUpdTemplMain" sheetId="849" state="veryHidden" r:id="rId58"/>
    <sheet name="modfrmCheckUpdates" sheetId="850" state="veryHidden" r:id="rId59"/>
    <sheet name="modfrmDateChoose" sheetId="935" state="veryHidden" r:id="rId60"/>
    <sheet name="modIHLCommandBar" sheetId="922" state="veryHidden" r:id="rId61"/>
    <sheet name="modfrmHEATAdditionalOrgData" sheetId="927" state="veryHidden" r:id="rId62"/>
    <sheet name="modfrmHEATFUELSelector" sheetId="1120" state="veryHidden" r:id="rId63"/>
    <sheet name="modfrmReportMode" sheetId="1041" state="veryHidden" r:id="rId64"/>
  </sheets>
  <definedNames>
    <definedName name="_xlnm._FilterDatabase" localSheetId="26" hidden="1">Проверка!$E$11:$H$11</definedName>
    <definedName name="ADD_HL_LIST_MO_MARKER">'Список территорий'!$G$17</definedName>
    <definedName name="ADD_LIST_MO_RANGE">TECH_HORISONTAL!$4:$4</definedName>
    <definedName name="ALL_FILES">modUIButtons!$B$1</definedName>
    <definedName name="anscount" hidden="1">1</definedName>
    <definedName name="ATH_SCHEME">TECHSHEET!$X$3</definedName>
    <definedName name="CALC_IDENTIFIER">TECHSHEET!$G$16</definedName>
    <definedName name="chkGetUpdatesValue">Инструкция!$AA$95</definedName>
    <definedName name="chkNoUpdatesValue">Инструкция!$AA$97</definedName>
    <definedName name="code">Инструкция!$B$2</definedName>
    <definedName name="DELETE_HL_LIST_MO_COLUMN_MARKER">'Список территорий'!$E$14</definedName>
    <definedName name="DNS">TECHSHEET!$Q$2</definedName>
    <definedName name="FirstLine">Инструкция!$A$6</definedName>
    <definedName name="GEO_BASE_REGION">TECHSHEET!$C$87</definedName>
    <definedName name="god">Титульный!$H$9</definedName>
    <definedName name="HEAT_ADD_LIST_MO_RANGE">TECH_HORISONTAL!$4:$4</definedName>
    <definedName name="HEAT_BAL_PR_4_1_MO_MARKER">ТС.БПр!$W$126</definedName>
    <definedName name="HEAT_BAL_PR_4_3_MO_MARKER">ТС.БПр!$AE$126</definedName>
    <definedName name="HEAT_BAL_PR_ADD_HL_MARKER">ТС.БПр!$G$132</definedName>
    <definedName name="HEAT_BAL_PR_ADD_RANGE">ТС.БПр!$1:$28</definedName>
    <definedName name="HEAT_BAL_PR_CALC_AREA">ТС.БПр!$F$131:$CK$132</definedName>
    <definedName name="HEAT_BAL_PR_CALC_USER_AREA">ТС.БПр!$H$131:$AX$132</definedName>
    <definedName name="HEAT_BAL_PR_DELETE_HL_COLUMN_MARKER">ТС.БПр!$E$124</definedName>
    <definedName name="HEAT_BAL_PR_EMPTY_ADD_RANGE">ТС.БПр!$H$1:$CK$28</definedName>
    <definedName name="HEAT_BAL_PR_EMPTY_RANGE">ТС.БПр!$H$1:$CE$28</definedName>
    <definedName name="HEAT_BAL_PR_END_COLUMN_MARKER">ТС.БПр!$AX$120</definedName>
    <definedName name="HEAT_BAL_PR_ISSUE_FOR_TRANSPORT">ТС.БПр!$CE$131:$CE$132</definedName>
    <definedName name="HEAT_BAL_PR_NUM_COLUMN_MARKER">ТС.БПр!$B$124</definedName>
    <definedName name="HEAT_BAL_PR_RANGE">ТС.БПр!$H$57:$CK$84</definedName>
    <definedName name="HEAT_BAL_TR_ADD_HL_MARKER">ТС.БТр!$G$132</definedName>
    <definedName name="HEAT_BAL_TR_ADD_RANGE">ТС.БТр!$1:$28</definedName>
    <definedName name="HEAT_BAL_TR_CALC_AREA">ТС.БТр!$F$131:$CD$132</definedName>
    <definedName name="HEAT_BAL_TR_CALC_USER_AREA">ТС.БТр!$H$131:$T$132</definedName>
    <definedName name="HEAT_BAL_TR_DELETE_HL_COLUMN_MARKER">ТС.БТр!$E$124</definedName>
    <definedName name="HEAT_BAL_TR_EMPTY_ADD_RANGE">ТС.БТр!$1:$28</definedName>
    <definedName name="HEAT_BAL_TR_EMPTY_RANGE">ТС.БТр!$H$1:$CY$28</definedName>
    <definedName name="HEAT_BAL_TR_END_COLUMN_MARKER">ТС.БТр!$T$119</definedName>
    <definedName name="HEAT_BAL_TR_NUM_COLUMN_MARKER">ТС.БТр!$B$124</definedName>
    <definedName name="HEAT_BAL_TR_RANGE">ТС.БТр!$H$57:$CY$84</definedName>
    <definedName name="HEAT_CALC_ADD_HL_MARKER">ТС.РО!$AT$18</definedName>
    <definedName name="HEAT_CALC_ADD_RANGE">TECH_VERTICAL!$AC$3:$AE$393</definedName>
    <definedName name="HEAT_CALC_AREA">ТС.РО!$AS$23:$AT$393</definedName>
    <definedName name="HEAT_CALC_BALANCE_ROW_MARKER">ТС.РО!$AN$370</definedName>
    <definedName name="HEAT_CALC_COST_ROW_MARKER">ТС.РО!$AN$331</definedName>
    <definedName name="HEAT_CALC_DELETE_HL_ROW_MARKER">ТС.РО!$AS$18</definedName>
    <definedName name="HEAT_CALC_EMPTY_BASE_RANGE">TECH_VERTICAL!$AC$23:$AE$323</definedName>
    <definedName name="HEAT_CALC_EXTENDED_SALARY_FIELDS_CAN_BE_MISSED">DICTIONARIES!$B$2</definedName>
    <definedName name="HEAT_CALC_ITEM_NAMES">ТС.РО!$AN$23:$AN$392</definedName>
    <definedName name="HEAT_CALC_NUM_ROW_MARKER">ТС.РО!$AS$19</definedName>
    <definedName name="HEAT_CALC_PERIOD_MARKERS">ТС.РО!$AP$9:$AT$9</definedName>
    <definedName name="HEAT_CALC_RESULT_BY_ORG_CAN_BE_NONZERO_LIST">DICTIONARIES!$B$3:$B$4</definedName>
    <definedName name="HEAT_CALC_RESULT_ROW_MARKER">ТС.РО!$AN$377</definedName>
    <definedName name="HEAT_CALC_SINGLE_BASE_RANGE">TECH_VERTICAL!$AF$23:$AH$393</definedName>
    <definedName name="HEAT_FILTER_OBJECTS_BY_INN">DICTIONARIES!$B$5</definedName>
    <definedName name="HEAT_FUEL_ADD_HL_MARKER">ТС.Т!$AT$18</definedName>
    <definedName name="HEAT_FUEL_ADD_RANGE">TECH_VERTICAL!$AC$914:$AE$1872</definedName>
    <definedName name="HEAT_FUEL_ADJUSTABLE_AREA">ТС.Т!$AF$36:$AF$961</definedName>
    <definedName name="HEAT_FUEL_AREA">ТС.Т!$AS$36:$AT$961</definedName>
    <definedName name="HEAT_FUEL_DELETE_HL_ROW_MARKER">ТС.Т!$AS$18</definedName>
    <definedName name="HEAT_FUEL_EMPTY_BASE_RANGE">TECH_VERTICAL!$AC$934:$AE$1872</definedName>
    <definedName name="HEAT_FUEL_ITEM_NAMES">ТС.Т!$AN$23:$AN$961</definedName>
    <definedName name="HEAT_FUEL_NFV_AREA">ТС.Т!$AN$301:$AN$343</definedName>
    <definedName name="HEAT_FUEL_NUM_ROW_MARKER">ТС.Т!$AS$19</definedName>
    <definedName name="HEAT_FUEL_PERIOD_MARKERS">ТС.Т!$AP$9:$AT$9</definedName>
    <definedName name="HEAT_FUEL_SINGLE_BASE_RANGE">TECH_VERTICAL!$AF$934:$AH$1872</definedName>
    <definedName name="HEAT_FUEL_TEMPLATE_RANGE">TECH_VERTICAL!$AL$947:$AN$1872</definedName>
    <definedName name="HEAT_MAX_COST_VALUE">DICTIONARIES!$B$6</definedName>
    <definedName name="HEAT_MAX_PRICE_NO_TR_COAA">DICTIONARIES!$B$7</definedName>
    <definedName name="HEAT_MAX_PRICE_NO_TR_COAB">DICTIONARIES!$B$8</definedName>
    <definedName name="HEAT_MAX_PRICE_NO_TR_COAC">DICTIONARIES!$B$9</definedName>
    <definedName name="HEAT_MAX_PRICE_NO_TR_COAF">DICTIONARIES!$B$10</definedName>
    <definedName name="HEAT_MAX_PRICE_NO_TR_COAG">DICTIONARIES!$B$11</definedName>
    <definedName name="HEAT_MAX_PRICE_NO_TR_COALF">DICTIONARIES!$B$12</definedName>
    <definedName name="HEAT_MAX_PRICE_NO_TR_COAS">DICTIONARIES!$B$13</definedName>
    <definedName name="HEAT_MAX_PRICE_NO_TR_COASC">DICTIONARIES!$B$14</definedName>
    <definedName name="HEAT_MAX_PRICE_NO_TR_COAWC">DICTIONARIES!$B$15</definedName>
    <definedName name="HEAT_MAX_PRICE_NO_TR_CWD">DICTIONARIES!$B$16</definedName>
    <definedName name="HEAT_MAX_PRICE_NO_TR_DSG">DICTIONARIES!$B$17</definedName>
    <definedName name="HEAT_MAX_PRICE_NO_TR_DSLA">DICTIONARIES!$B$18</definedName>
    <definedName name="HEAT_MAX_PRICE_NO_TR_DSLO">DICTIONARIES!$B$19</definedName>
    <definedName name="HEAT_MAX_PRICE_NO_TR_DSLS">DICTIONARIES!$B$20</definedName>
    <definedName name="HEAT_MAX_PRICE_NO_TR_DSLW">DICTIONARIES!$B$21</definedName>
    <definedName name="HEAT_MAX_PRICE_NO_TR_ENR">DICTIONARIES!$B$22</definedName>
    <definedName name="HEAT_MAX_PRICE_NO_TR_GBL">DICTIONARIES!$B$23</definedName>
    <definedName name="HEAT_MAX_PRICE_NO_TR_GCK">DICTIONARIES!$B$24</definedName>
    <definedName name="HEAT_MAX_PRICE_NO_TR_GCN">DICTIONARIES!$B$25</definedName>
    <definedName name="HEAT_MAX_PRICE_NO_TR_GOA">DICTIONARIES!$B$26</definedName>
    <definedName name="HEAT_MAX_PRICE_NO_TR_LNG">DICTIONARIES!$B$27</definedName>
    <definedName name="HEAT_MAX_PRICE_NO_TR_MSTF12">DICTIONARIES!$B$28</definedName>
    <definedName name="HEAT_MAX_PRICE_NO_TR_MSTF5">DICTIONARIES!$B$29</definedName>
    <definedName name="HEAT_MAX_PRICE_NO_TR_MSTM100">DICTIONARIES!$B$30</definedName>
    <definedName name="HEAT_MAX_PRICE_NO_TR_MSTM200">DICTIONARIES!$B$31</definedName>
    <definedName name="HEAT_MAX_PRICE_NO_TR_MSTM40">DICTIONARIES!$B$32</definedName>
    <definedName name="HEAT_MAX_PRICE_NO_TR_MSTT">DICTIONARIES!$B$33</definedName>
    <definedName name="HEAT_MAX_PRICE_NO_TR_NGC">DICTIONARIES!$B$34</definedName>
    <definedName name="HEAT_MAX_PRICE_NO_TR_NGL">DICTIONARIES!$B$35</definedName>
    <definedName name="HEAT_MAX_PRICE_NO_TR_NGU">DICTIONARIES!$B$36</definedName>
    <definedName name="HEAT_MAX_PRICE_NO_TR_OIL">DICTIONARIES!$B$37</definedName>
    <definedName name="HEAT_MAX_PRICE_NO_TR_PEA">DICTIONARIES!$B$38</definedName>
    <definedName name="HEAT_MAX_PRICE_NO_TR_PLT">DICTIONARIES!$B$39</definedName>
    <definedName name="HEAT_MAX_PRICE_NO_TR_PWR">DICTIONARIES!$B$40</definedName>
    <definedName name="HEAT_MAX_PRICE_NO_TR_SAW">DICTIONARIES!$B$41</definedName>
    <definedName name="HEAT_MAX_PRICE_NO_TR_SHL">DICTIONARIES!$B$42</definedName>
    <definedName name="HEAT_MAX_PRICE_NO_TR_STF">DICTIONARIES!$B$43</definedName>
    <definedName name="HEAT_MAX_PRICE_NO_TR_WDS">DICTIONARIES!$B$44</definedName>
    <definedName name="HEAT_MAX_PRICE_TR_COAA">DICTIONARIES!$B$45</definedName>
    <definedName name="HEAT_MAX_PRICE_TR_COAB">DICTIONARIES!$B$46</definedName>
    <definedName name="HEAT_MAX_PRICE_TR_COAC">DICTIONARIES!$B$47</definedName>
    <definedName name="HEAT_MAX_PRICE_TR_COAF">DICTIONARIES!$B$48</definedName>
    <definedName name="HEAT_MAX_PRICE_TR_COAG">DICTIONARIES!$B$49</definedName>
    <definedName name="HEAT_MAX_PRICE_TR_COALF">DICTIONARIES!$B$50</definedName>
    <definedName name="HEAT_MAX_PRICE_TR_COAS">DICTIONARIES!$B$51</definedName>
    <definedName name="HEAT_MAX_PRICE_TR_COASC">DICTIONARIES!$B$52</definedName>
    <definedName name="HEAT_MAX_PRICE_TR_COAWC">DICTIONARIES!$B$53</definedName>
    <definedName name="HEAT_MAX_PRICE_TR_CWD">DICTIONARIES!$B$54</definedName>
    <definedName name="HEAT_MAX_PRICE_TR_DSG">DICTIONARIES!$B$55</definedName>
    <definedName name="HEAT_MAX_PRICE_TR_DSLA">DICTIONARIES!$B$56</definedName>
    <definedName name="HEAT_MAX_PRICE_TR_DSLO">DICTIONARIES!$B$57</definedName>
    <definedName name="HEAT_MAX_PRICE_TR_DSLS">DICTIONARIES!$B$58</definedName>
    <definedName name="HEAT_MAX_PRICE_TR_DSLW">DICTIONARIES!$B$59</definedName>
    <definedName name="HEAT_MAX_PRICE_TR_ENR">DICTIONARIES!$B$60</definedName>
    <definedName name="HEAT_MAX_PRICE_TR_GBL">DICTIONARIES!$B$61</definedName>
    <definedName name="HEAT_MAX_PRICE_TR_GCK">DICTIONARIES!$B$62</definedName>
    <definedName name="HEAT_MAX_PRICE_TR_GCN">DICTIONARIES!$B$63</definedName>
    <definedName name="HEAT_MAX_PRICE_TR_GOA">DICTIONARIES!$B$64</definedName>
    <definedName name="HEAT_MAX_PRICE_TR_LNG">DICTIONARIES!$B$65</definedName>
    <definedName name="HEAT_MAX_PRICE_TR_MSTF12">DICTIONARIES!$B$66</definedName>
    <definedName name="HEAT_MAX_PRICE_TR_MSTF5">DICTIONARIES!$B$67</definedName>
    <definedName name="HEAT_MAX_PRICE_TR_MSTM100">DICTIONARIES!$B$68</definedName>
    <definedName name="HEAT_MAX_PRICE_TR_MSTM200">DICTIONARIES!$B$69</definedName>
    <definedName name="HEAT_MAX_PRICE_TR_MSTM40">DICTIONARIES!$B$70</definedName>
    <definedName name="HEAT_MAX_PRICE_TR_MSTT">DICTIONARIES!$B$71</definedName>
    <definedName name="HEAT_MAX_PRICE_TR_NGC">DICTIONARIES!$B$72</definedName>
    <definedName name="HEAT_MAX_PRICE_TR_NGL">DICTIONARIES!$B$73</definedName>
    <definedName name="HEAT_MAX_PRICE_TR_NGU">DICTIONARIES!$B$74</definedName>
    <definedName name="HEAT_MAX_PRICE_TR_OIL">DICTIONARIES!$B$75</definedName>
    <definedName name="HEAT_MAX_PRICE_TR_PEA">DICTIONARIES!$B$76</definedName>
    <definedName name="HEAT_MAX_PRICE_TR_PLT">DICTIONARIES!$B$77</definedName>
    <definedName name="HEAT_MAX_PRICE_TR_PWR">DICTIONARIES!$B$78</definedName>
    <definedName name="HEAT_MAX_PRICE_TR_SAW">DICTIONARIES!$B$79</definedName>
    <definedName name="HEAT_MAX_PRICE_TR_SHL">DICTIONARIES!$B$80</definedName>
    <definedName name="HEAT_MAX_PRICE_TR_STF">DICTIONARIES!$B$81</definedName>
    <definedName name="HEAT_MAX_PRICE_TR_WDS">DICTIONARIES!$B$82</definedName>
    <definedName name="HEAT_MIN_COST_VALUE">DICTIONARIES!$B$83</definedName>
    <definedName name="HEAT_MIN_PRICE_NO_TR_COAA">DICTIONARIES!$B$84</definedName>
    <definedName name="HEAT_MIN_PRICE_NO_TR_COAB">DICTIONARIES!$B$85</definedName>
    <definedName name="HEAT_MIN_PRICE_NO_TR_COAC">DICTIONARIES!$B$86</definedName>
    <definedName name="HEAT_MIN_PRICE_NO_TR_COAF">DICTIONARIES!$B$87</definedName>
    <definedName name="HEAT_MIN_PRICE_NO_TR_COAG">DICTIONARIES!$B$88</definedName>
    <definedName name="HEAT_MIN_PRICE_NO_TR_COALF">DICTIONARIES!$B$89</definedName>
    <definedName name="HEAT_MIN_PRICE_NO_TR_COAS">DICTIONARIES!$B$90</definedName>
    <definedName name="HEAT_MIN_PRICE_NO_TR_COASC">DICTIONARIES!$B$91</definedName>
    <definedName name="HEAT_MIN_PRICE_NO_TR_COAWC">DICTIONARIES!$B$92</definedName>
    <definedName name="HEAT_MIN_PRICE_NO_TR_CWD">DICTIONARIES!$B$93</definedName>
    <definedName name="HEAT_MIN_PRICE_NO_TR_DSG">DICTIONARIES!$B$94</definedName>
    <definedName name="HEAT_MIN_PRICE_NO_TR_DSLA">DICTIONARIES!$B$95</definedName>
    <definedName name="HEAT_MIN_PRICE_NO_TR_DSLO">DICTIONARIES!$B$96</definedName>
    <definedName name="HEAT_MIN_PRICE_NO_TR_DSLS">DICTIONARIES!$B$97</definedName>
    <definedName name="HEAT_MIN_PRICE_NO_TR_DSLW">DICTIONARIES!$B$98</definedName>
    <definedName name="HEAT_MIN_PRICE_NO_TR_ENR">DICTIONARIES!$B$99</definedName>
    <definedName name="HEAT_MIN_PRICE_NO_TR_LNG">DICTIONARIES!$B$100</definedName>
    <definedName name="HEAT_MIN_PRICE_NO_TR_MSTF12">DICTIONARIES!$B$101</definedName>
    <definedName name="HEAT_MIN_PRICE_NO_TR_MSTF5">DICTIONARIES!$B$102</definedName>
    <definedName name="HEAT_MIN_PRICE_NO_TR_MSTM100">DICTIONARIES!$B$103</definedName>
    <definedName name="HEAT_MIN_PRICE_NO_TR_MSTM200">DICTIONARIES!$B$104</definedName>
    <definedName name="HEAT_MIN_PRICE_NO_TR_MSTM40">DICTIONARIES!$B$105</definedName>
    <definedName name="HEAT_MIN_PRICE_NO_TR_MSTT">DICTIONARIES!$B$106</definedName>
    <definedName name="HEAT_MIN_PRICE_NO_TR_NGC">DICTIONARIES!$B$107</definedName>
    <definedName name="HEAT_MIN_PRICE_NO_TR_NGL">DICTIONARIES!$B$108</definedName>
    <definedName name="HEAT_MIN_PRICE_NO_TR_NGU">DICTIONARIES!$B$109</definedName>
    <definedName name="HEAT_MIN_PRICE_NO_TR_OIL">DICTIONARIES!$B$110</definedName>
    <definedName name="HEAT_MIN_PRICE_NO_TR_PEA">DICTIONARIES!$B$111</definedName>
    <definedName name="HEAT_MIN_PRICE_NO_TR_PLT">DICTIONARIES!$B$112</definedName>
    <definedName name="HEAT_MIN_PRICE_NO_TR_PWR">DICTIONARIES!$B$113</definedName>
    <definedName name="HEAT_MIN_PRICE_NO_TR_SAW">DICTIONARIES!$B$114</definedName>
    <definedName name="HEAT_MIN_PRICE_NO_TR_SHL">DICTIONARIES!$B$115</definedName>
    <definedName name="HEAT_MIN_PRICE_NO_TR_STF">DICTIONARIES!$B$116</definedName>
    <definedName name="HEAT_MIN_PRICE_NO_TR_WDS">DICTIONARIES!$B$117</definedName>
    <definedName name="HEAT_MIN_PRICE_TR_COAA">DICTIONARIES!$B$118</definedName>
    <definedName name="HEAT_MIN_PRICE_TR_COAB">DICTIONARIES!$B$119</definedName>
    <definedName name="HEAT_MIN_PRICE_TR_COAC">DICTIONARIES!$B$120</definedName>
    <definedName name="HEAT_MIN_PRICE_TR_COAF">DICTIONARIES!$B$121</definedName>
    <definedName name="HEAT_MIN_PRICE_TR_COAG">DICTIONARIES!$B$122</definedName>
    <definedName name="HEAT_MIN_PRICE_TR_COALF">DICTIONARIES!$B$123</definedName>
    <definedName name="HEAT_MIN_PRICE_TR_COAS">DICTIONARIES!$B$124</definedName>
    <definedName name="HEAT_MIN_PRICE_TR_COASC">DICTIONARIES!$B$125</definedName>
    <definedName name="HEAT_MIN_PRICE_TR_COAWC">DICTIONARIES!$B$126</definedName>
    <definedName name="HEAT_MIN_PRICE_TR_CWD">DICTIONARIES!$B$127</definedName>
    <definedName name="HEAT_MIN_PRICE_TR_DSG">DICTIONARIES!$B$128</definedName>
    <definedName name="HEAT_MIN_PRICE_TR_DSLA">DICTIONARIES!$B$129</definedName>
    <definedName name="HEAT_MIN_PRICE_TR_DSLO">DICTIONARIES!$B$130</definedName>
    <definedName name="HEAT_MIN_PRICE_TR_DSLS">DICTIONARIES!$B$131</definedName>
    <definedName name="HEAT_MIN_PRICE_TR_DSLW">DICTIONARIES!$B$132</definedName>
    <definedName name="HEAT_MIN_PRICE_TR_ENR">DICTIONARIES!$B$133</definedName>
    <definedName name="HEAT_MIN_PRICE_TR_GBL">DICTIONARIES!$B$134</definedName>
    <definedName name="HEAT_MIN_PRICE_TR_GCK">DICTIONARIES!$B$135</definedName>
    <definedName name="HEAT_MIN_PRICE_TR_GCN">DICTIONARIES!$B$136</definedName>
    <definedName name="HEAT_MIN_PRICE_TR_GOA">DICTIONARIES!$B$137</definedName>
    <definedName name="HEAT_MIN_PRICE_TR_LNG">DICTIONARIES!$B$138</definedName>
    <definedName name="HEAT_MIN_PRICE_TR_MSTF12">DICTIONARIES!$B$139</definedName>
    <definedName name="HEAT_MIN_PRICE_TR_MSTF5">DICTIONARIES!$B$140</definedName>
    <definedName name="HEAT_MIN_PRICE_TR_MSTM100">DICTIONARIES!$B$141</definedName>
    <definedName name="HEAT_MIN_PRICE_TR_MSTM200">DICTIONARIES!$B$142</definedName>
    <definedName name="HEAT_MIN_PRICE_TR_MSTM40">DICTIONARIES!$B$143</definedName>
    <definedName name="HEAT_MIN_PRICE_TR_MSTT">DICTIONARIES!$B$144</definedName>
    <definedName name="HEAT_MIN_PRICE_TR_NGC">DICTIONARIES!$B$145</definedName>
    <definedName name="HEAT_MIN_PRICE_TR_NGL">DICTIONARIES!$B$146</definedName>
    <definedName name="HEAT_MIN_PRICE_TR_NGU">DICTIONARIES!$B$147</definedName>
    <definedName name="HEAT_MIN_PRICE_TR_OIL">DICTIONARIES!$B$148</definedName>
    <definedName name="HEAT_MIN_PRICE_TR_PEA">DICTIONARIES!$B$149</definedName>
    <definedName name="HEAT_MIN_PRICE_TR_PLT">DICTIONARIES!$B$150</definedName>
    <definedName name="HEAT_MIN_PRICE_TR_PWR">DICTIONARIES!$B$151</definedName>
    <definedName name="HEAT_MIN_PRICE_TR_SAW">DICTIONARIES!$B$152</definedName>
    <definedName name="HEAT_MIN_PRICE_TR_SHL">DICTIONARIES!$B$153</definedName>
    <definedName name="HEAT_MIN_PRICE_TR_STF">DICTIONARIES!$B$154</definedName>
    <definedName name="HEAT_MIN_PRICE_TR_WDS">DICTIONARIES!$B$155</definedName>
    <definedName name="HEAT_PRODUCTION_TYPE_LIST">TECHSHEET!$E$2:$E$4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HEATING_FEATURES">'Список территорий'!$AC$4</definedName>
    <definedName name="INN">Титульный!$H$16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pGeoBaseRegions">TECHSHEET!$C$1:$C$86</definedName>
    <definedName name="KPP">Титульный!$H$17</definedName>
    <definedName name="LastUpdateDate_INDICATORS">Титульный!$E$35</definedName>
    <definedName name="LastUpdateDate_MO">'Список территорий'!$F$19</definedName>
    <definedName name="LastUpdateDate_ORG">Титульный!$E$33</definedName>
    <definedName name="LastUpdateDate_PLAN_PREV">Титульный!$E$34</definedName>
    <definedName name="LastUpdateDate_SRC">'Список объектов'!$F$22</definedName>
    <definedName name="LIST_MO_AREA">'Список территорий'!$H$15:$H$17</definedName>
    <definedName name="LIST_MO_CALC_AREA">'Список территорий'!$F$15:$EI$17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OBJECTS_AREA">'Список территорий'!$N$15:$N$17</definedName>
    <definedName name="LIST_MO_TAX_AREA">'Список территорий'!$M$15:$M$17</definedName>
    <definedName name="LIST_MO_TYPE_AREA">'Список территорий'!$J$15:$J$17</definedName>
    <definedName name="LIST_MO_VOTV_VTOV_AREA">'Список территорий'!$AQ$15:$AQ$17</definedName>
    <definedName name="LIST_MO_VSNA_VTOV_AREA">'Список территорий'!$AJ$15:$AJ$17</definedName>
    <definedName name="LIST_MR_AREA">'Список территорий'!$G$15:$G$17</definedName>
    <definedName name="LIST_MR_MO_OKTMO">REESTR_MO!$A$2:$D$168</definedName>
    <definedName name="LIST_OKTMO_AREA">'Список территорий'!$I$15:$I$17</definedName>
    <definedName name="LIST_ORG_UTBO">REESTR_ORG!$CC$2:$CS$35</definedName>
    <definedName name="LIST_SRC_ADD_HL_MARKER">'Список объектов'!$G$16</definedName>
    <definedName name="LIST_SRC_ADD_OBJECT_RANGE">TECH_HORISONTAL!$22:$22</definedName>
    <definedName name="LIST_SRC_ADD_RANGE">TECH_HORISONTAL!$17:$18</definedName>
    <definedName name="LIST_SRC_CALC_AREA">'Список объектов'!$AA$15:$CC$16</definedName>
    <definedName name="LIST_SRC_DELETE_HL_COLUMN_MARKER">'Список объектов'!$E$14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GIN">TECHSHEET!$X$1</definedName>
    <definedName name="MO_LIST_10">REESTR_MO!$B$21:$B$23</definedName>
    <definedName name="MO_LIST_11">REESTR_MO!$B$24:$B$31</definedName>
    <definedName name="MO_LIST_12">REESTR_MO!$B$32:$B$42</definedName>
    <definedName name="MO_LIST_13">REESTR_MO!$B$43:$B$48</definedName>
    <definedName name="MO_LIST_14">REESTR_MO!$B$49</definedName>
    <definedName name="MO_LIST_15">REESTR_MO!$B$50:$B$57</definedName>
    <definedName name="MO_LIST_16">REESTR_MO!$B$58:$B$61</definedName>
    <definedName name="MO_LIST_17">REESTR_MO!$B$62</definedName>
    <definedName name="MO_LIST_18">REESTR_MO!$B$63:$B$66</definedName>
    <definedName name="MO_LIST_19">REESTR_MO!$B$67:$B$75</definedName>
    <definedName name="MO_LIST_2">REESTR_MO!$B$2:$B$6</definedName>
    <definedName name="MO_LIST_20">REESTR_MO!$B$76</definedName>
    <definedName name="MO_LIST_21">REESTR_MO!$B$77:$B$84</definedName>
    <definedName name="MO_LIST_22">REESTR_MO!$B$85:$B$88</definedName>
    <definedName name="MO_LIST_23">REESTR_MO!$B$89:$B$100</definedName>
    <definedName name="MO_LIST_24">REESTR_MO!$B$101:$B$109</definedName>
    <definedName name="MO_LIST_25">REESTR_MO!$B$110:$B$121</definedName>
    <definedName name="MO_LIST_26">REESTR_MO!$B$122</definedName>
    <definedName name="MO_LIST_27">REESTR_MO!$B$123:$B$127</definedName>
    <definedName name="MO_LIST_28">REESTR_MO!$B$128:$B$136</definedName>
    <definedName name="MO_LIST_29">REESTR_MO!$B$137:$B$141</definedName>
    <definedName name="MO_LIST_3">REESTR_MO!$B$7</definedName>
    <definedName name="MO_LIST_30">REESTR_MO!$B$142:$B$148</definedName>
    <definedName name="MO_LIST_31">REESTR_MO!$B$149:$B$152</definedName>
    <definedName name="MO_LIST_32">REESTR_MO!$B$153:$B$160</definedName>
    <definedName name="MO_LIST_33">REESTR_MO!$B$161:$B$166</definedName>
    <definedName name="MO_LIST_34">REESTR_MO!$B$167</definedName>
    <definedName name="MO_LIST_35">REESTR_MO!$B$168</definedName>
    <definedName name="MO_LIST_4">REESTR_MO!$B$8</definedName>
    <definedName name="MO_LIST_5">REESTR_MO!$B$9</definedName>
    <definedName name="MO_LIST_6">REESTR_MO!$B$10</definedName>
    <definedName name="MO_LIST_7">REESTR_MO!$B$11</definedName>
    <definedName name="MO_LIST_8">REESTR_MO!$B$12</definedName>
    <definedName name="MO_LIST_9">REESTR_MO!$B$13:$B$20</definedName>
    <definedName name="MONTH">Титульный!$H$10</definedName>
    <definedName name="MONTH_LIST">TECHSHEET!$AB$2:$AB$13</definedName>
    <definedName name="MR_LIST">REESTR_MO!$E$2:$E$35</definedName>
    <definedName name="NDS">TECHSHEET!$Q$5</definedName>
    <definedName name="NUM_LIST_MO_COLUMN_MARKER">'Список территорий'!$F$15</definedName>
    <definedName name="OKOPF_LIST">DICTIONARIES!$B$2:$B$99</definedName>
    <definedName name="OKTMO_VS_TYPE_LIST">REESTR_MO!$C$2:$D$168</definedName>
    <definedName name="OPF">Титульный!$H$18</definedName>
    <definedName name="OPTIONS_LIST_RANGE">DICTIONARIES!$A$2:$B$103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</definedName>
    <definedName name="PLAN1X_LIST_ORG_RANGE">PLAN1X_LIST_ORG!$A$2:$J$23</definedName>
    <definedName name="PLAN1X_LIST_SRC_RANGE_HEADERS">PLAN1X_LIST_SRC!$A$1:$AE$1</definedName>
    <definedName name="PROT_22">P3_PROT_22,P4_PROT_22,P5_PROT_22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TECHSHEET!$G$23</definedName>
    <definedName name="RETAIN_PASSWORD">TECHSHEET!$X$4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Титульный!$H$37</definedName>
    <definedName name="SUBSIDIARY">Титульный!$H$15</definedName>
    <definedName name="TEMPLATE_CLAIM">TECHSHEET!$G$30</definedName>
    <definedName name="TEMPLATE_PERIOD_COUNT">TECHSHEET!$G$34</definedName>
    <definedName name="TEMPLATE_SPHERE">TECHSHEET!$G$2</definedName>
    <definedName name="TEMPLATE_SPHERE_CODE">TECHSHEET!$G$37</definedName>
    <definedName name="TEMPLATE_SPHERE_OKK_SOURCE">TECHSHEET!$G$9</definedName>
    <definedName name="TITLE_CONTACTS">Титульный!$H$28:$H$31</definedName>
    <definedName name="TRANSMISSION_TARIFF">Титульный!$H$23</definedName>
    <definedName name="UPDATE_INDICATORS_MARKER">Титульный!$E$4</definedName>
    <definedName name="UpdStatus">Инструкция!$AA$1</definedName>
    <definedName name="USE_DNS_SERVICE">Инструкция!$R$41</definedName>
    <definedName name="USE_PROXY_SETTING">Инструкция!$R$103</definedName>
    <definedName name="UTBO_ADD_LIST_MO_RANGE">TECH_HORISONTAL!$13:$13</definedName>
    <definedName name="UTBO_CALC_ADD_HL_MARKER">РО!$AW$18</definedName>
    <definedName name="UTBO_CALC_ADD_RANGE">TECH_VERTICAL!$AC$3131:$AE$3382</definedName>
    <definedName name="UTBO_CALC_AREA">РО!$AS$23:$AW$254</definedName>
    <definedName name="UTBO_CALC_COST_ROW_MARKER">РО!$AN$37</definedName>
    <definedName name="UTBO_CALC_DELETE_HL_ROW_MARKER">РО!$AS$18</definedName>
    <definedName name="UTBO_CALC_EMPTY_BASE_RANGE">TECH_VERTICAL!$AC$3151:$AE$3382</definedName>
    <definedName name="UTBO_CALC_EXTENDED_SALARY_FIELDS_CAN_BE_MISSED">DICTIONARIES!$B$100</definedName>
    <definedName name="UTBO_CALC_ITEM_NAMES">РО!$AN$23:$AN$253</definedName>
    <definedName name="UTBO_CALC_NUM_ROW_MARKER">РО!$AS$19</definedName>
    <definedName name="UTBO_CALC_PERIOD_MARKERS">РО!$AP$9:$AW$9</definedName>
    <definedName name="UTBO_CALC_RESULT_BY_ORG_CAN_BE_NONZERO_LIST">DICTIONARIES!$B$101</definedName>
    <definedName name="UTBO_CALC_SINGLE_BASE_RANGE">TECH_VERTICAL!$AF$3151:$AH$3382</definedName>
    <definedName name="UTBO_MAX_COST_VALUE">DICTIONARIES!$B$102</definedName>
    <definedName name="UTBO_MIN_COST_VALUE">DICTIONARIES!$B$103</definedName>
    <definedName name="UTBO_TARIFF_UNIT">TECHSHEET!$I$12:$I$13</definedName>
    <definedName name="UTBO_UNIT_AREA">РО!$AS$22:$AW$22</definedName>
    <definedName name="UTBO_VD_COMPONENTS">TECHSHEET!$E$24:$E$26</definedName>
    <definedName name="VDET">Титульный!$H$19</definedName>
    <definedName name="VDET_END_DATE">TECHSHEET!$Q$16</definedName>
    <definedName name="VDET_START_DATE">TECHSHEET!$Q$15</definedName>
    <definedName name="version">Инструкция!$B$3</definedName>
    <definedName name="VOTV_ADD_LIST_MO_RANGE">TECH_HORISONTAL!$10:$10</definedName>
    <definedName name="VOTV_BAL_PR_ADD_HL_MARKER">ВО.БПр!$G$132</definedName>
    <definedName name="VOTV_BAL_PR_ADD_RANGE">ВО.БПр!$1:$28</definedName>
    <definedName name="VOTV_BAL_PR_CALC_AREA">ВО.БПр!$F$131:$AV$132</definedName>
    <definedName name="VOTV_BAL_PR_DELETE_HL_COLUMN_MARKER">ВО.БПр!$E$124</definedName>
    <definedName name="VOTV_BAL_PR_EMPTY_RANGE">ВО.БПр!$H$1:$BF$28</definedName>
    <definedName name="VOTV_BAL_PR_END_COLUMN_MARKER">ВО.БПр!$AF$120</definedName>
    <definedName name="VOTV_BAL_PR_NUM_COLUMN_MARKER">ВО.БПр!$B$124</definedName>
    <definedName name="VOTV_BAL_PR_RANGE">ВО.БПр!$H$29:$BF$56</definedName>
    <definedName name="VOTV_BAL_TR_ADD_HL_MARKER">ВО.БТр!$G$132</definedName>
    <definedName name="VOTV_BAL_TR_ADD_RANGE">ВО.БТр!$1:$28</definedName>
    <definedName name="VOTV_BAL_TR_CALC_AREA">ВО.БТр!$F$131:$AB$132</definedName>
    <definedName name="VOTV_BAL_TR_DELETE_HL_COLUMN_MARKER">ВО.БТр!$E$124</definedName>
    <definedName name="VOTV_BAL_TR_EMPTY_RANGE">ВО.БТр!$H$1:$BF$28</definedName>
    <definedName name="VOTV_BAL_TR_END_COLUMN_MARKER">ВО.БТр!$AB$119</definedName>
    <definedName name="VOTV_BAL_TR_NUM_COLUMN_MARKER">ВО.БТр!$B$124</definedName>
    <definedName name="VOTV_BAL_TR_RANGE">ВО.БТр!$H$29:$BF$56</definedName>
    <definedName name="VOTV_CALC_ADD_HL_MARKER">ВО.РО!$AT$18</definedName>
    <definedName name="VOTV_CALC_ADD_RANGE">TECH_VERTICAL!$AC$2540:$AE$2802</definedName>
    <definedName name="VOTV_CALC_AREA">ВО.РО!$AS$23:$AT$265</definedName>
    <definedName name="VOTV_CALC_BALANCE_ROW_MARKER">ВО.РО!$AN$240</definedName>
    <definedName name="VOTV_CALC_COST_ROW_MARKER">ВО.РО!$AN$203</definedName>
    <definedName name="VOTV_CALC_DELETE_HL_ROW_MARKER">ВО.РО!$AS$18</definedName>
    <definedName name="VOTV_CALC_EMPTY_BASE_RANGE">TECH_VERTICAL!$AC$2560:$AE$2802</definedName>
    <definedName name="VOTV_CALC_ITEM_NAMES">ВО.РО!$AN$23:$AN$264</definedName>
    <definedName name="VOTV_CALC_NUM_ROW_MARKER">ВО.РО!$AS$19</definedName>
    <definedName name="VOTV_CALC_PERIOD_MARKERS">ВО.РО!$AP$9:$AT$9</definedName>
    <definedName name="VOTV_CALC_RESULT_ROW_MARKER">ВО.РО!$AN$249</definedName>
    <definedName name="VOTV_CALC_SINGLE_BASE_RANGE">TECH_VERTICAL!$AF$2560:$AH$2802</definedName>
    <definedName name="VOTV_FEATURES">'Список территорий'!$AQ$4</definedName>
    <definedName name="VOTV_MIN_COST_VALUE">DICTIONARIES!$B$100</definedName>
    <definedName name="VOTV_REAGENT_ADD_HL_MARKER">ВО.Р!$AT$18</definedName>
    <definedName name="VOTV_REAGENT_ADD_RANGE">TECH_VERTICAL!$AC$2809:$AE$3110</definedName>
    <definedName name="VOTV_REAGENT_ADJUSTABLE_AREA">ВО.Р!$AF$23:$AF$304</definedName>
    <definedName name="VOTV_REAGENT_AREA">ВО.Р!$AS$23:$AT$304</definedName>
    <definedName name="VOTV_REAGENT_DELETE_HL_ROW_MARKER">ВО.Р!$AS$18</definedName>
    <definedName name="VOTV_REAGENT_EMPTY_BASE_RANGE">TECH_VERTICAL!$AC$2829:$AE$3110</definedName>
    <definedName name="VOTV_REAGENT_EMPTY_TEMPLATE_RANGE">TECH_VERTICAL!$AR$2829:$AT$3110</definedName>
    <definedName name="VOTV_REAGENT_ITEM_NAMES">ВО.Р!$AN$23:$AN$303</definedName>
    <definedName name="VOTV_REAGENT_NO_ONE_RANGE">TECH_VERTICAL!$AR$2835:$AT$2837</definedName>
    <definedName name="VOTV_REAGENT_NO_OTH_RANGE">TECH_VERTICAL!$AR$3107:$AT$3107</definedName>
    <definedName name="VOTV_REAGENT_NUM_ROW_MARKER">ВО.Р!$AS$19</definedName>
    <definedName name="VOTV_REAGENT_ONE_RANGE">TECH_VERTICAL!$AL$2835:$AN$2837</definedName>
    <definedName name="VOTV_REAGENT_OTH_RANGE">TECH_VERTICAL!$AL$3107:$AN$3107</definedName>
    <definedName name="VOTV_REAGENT_PERIOD_MARKERS">ВО.Р!$AP$9:$AT$9</definedName>
    <definedName name="VOTV_REAGENT_SINGLE_BASE_RANGE">TECH_VERTICAL!$AF$2829:$AH$3110</definedName>
    <definedName name="VOTV_REAGENT_TEMPLATE_RANGE">TECH_VERTICAL!$AL$2829:$AN$3110</definedName>
    <definedName name="VOTV_TRANSMISSION_TARIFF_UNIT">TECHSHEET!$I$9</definedName>
    <definedName name="VOTV_VD_COMPONENTS">TECHSHEET!$E$19:$E$21</definedName>
    <definedName name="VOTV_VTOV">TECHSHEET!$I$20:$I$25</definedName>
    <definedName name="VSNA_ADD_LIST_MO_RANGE">TECH_HORISONTAL!$7:$7</definedName>
    <definedName name="VSNA_BAL_PR_ADD_HL_MARKER">ХВС.БПр!$G$132</definedName>
    <definedName name="VSNA_BAL_PR_ADD_RANGE">ХВС.БПр!$1:$28</definedName>
    <definedName name="VSNA_BAL_PR_CALC_AREA">ХВС.БПр!$F$131:$AV$132</definedName>
    <definedName name="VSNA_BAL_PR_DELETE_HL_COLUMN_MARKER">ХВС.БПр!$E$124</definedName>
    <definedName name="VSNA_BAL_PR_EMPTY_RANGE">ХВС.БПр!$H$1:$BF$28</definedName>
    <definedName name="VSNA_BAL_PR_END_COLUMN_MARKER">ХВС.БПр!$AS$120</definedName>
    <definedName name="VSNA_BAL_PR_NUM_COLUMN_MARKER">ХВС.БПр!$B$124</definedName>
    <definedName name="VSNA_BAL_PR_RANGE">ХВС.БПр!$H$29:$BF$56</definedName>
    <definedName name="VSNA_BAL_TR_ADD_HL_MARKER">ХВС.БТр!$G$132</definedName>
    <definedName name="VSNA_BAL_TR_ADD_RANGE">ХВС.БТр!$1:$28</definedName>
    <definedName name="VSNA_BAL_TR_CALC_AREA">ХВС.БТр!$F$131:$AC$132</definedName>
    <definedName name="VSNA_BAL_TR_DELETE_HL_COLUMN_MARKER">ХВС.БТр!$E$124</definedName>
    <definedName name="VSNA_BAL_TR_EMPTY_RANGE">ХВС.БТр!$H$1:$BF$28</definedName>
    <definedName name="VSNA_BAL_TR_END_COLUMN_MARKER">ХВС.БТр!$AC$119</definedName>
    <definedName name="VSNA_BAL_TR_NUM_COLUMN_MARKER">ХВС.БТр!$B$124</definedName>
    <definedName name="VSNA_BAL_TR_RANGE">ХВС.БТр!$H$29:$BF$56</definedName>
    <definedName name="VSNA_CALC_ADD_HL_MARKER">ХВС.РО!$AT$18</definedName>
    <definedName name="VSNA_CALC_ADD_RANGE">TECH_VERTICAL!$AC$1956:$AE$2218</definedName>
    <definedName name="VSNA_CALC_AREA">ХВС.РО!$AS$23:$AT$265</definedName>
    <definedName name="VSNA_CALC_BALANCE_ROW_MARKER">ХВС.РО!$AN$240</definedName>
    <definedName name="VSNA_CALC_COST_ROW_MARKER">ХВС.РО!$AN$203</definedName>
    <definedName name="VSNA_CALC_DELETE_HL_ROW_MARKER">ХВС.РО!$AS$18</definedName>
    <definedName name="VSNA_CALC_EMPTY_BASE_RANGE">TECH_VERTICAL!$AC$1976:$AE$2218</definedName>
    <definedName name="VSNA_CALC_ITEM_NAMES">ХВС.РО!$AN$23:$AN$264</definedName>
    <definedName name="VSNA_CALC_NUM_ROW_MARKER">ХВС.РО!$AS$19</definedName>
    <definedName name="VSNA_CALC_PERIOD_MARKERS">ХВС.РО!$AP$9:$AT$9</definedName>
    <definedName name="VSNA_CALC_RESULT_ROW_MARKER">ХВС.РО!$AN$249</definedName>
    <definedName name="VSNA_CALC_SINGLE_BASE_RANGE">TECH_VERTICAL!$AF$1976:$AH$2218</definedName>
    <definedName name="VSNA_FEATURES">'Список территорий'!$AJ$4</definedName>
    <definedName name="VSNA_MIN_COST_VALUE">DICTIONARIES!$B$100</definedName>
    <definedName name="VSNA_REAGENT_ADD_HL_MARKER">ХВС.Р!$AT$18</definedName>
    <definedName name="VSNA_REAGENT_ADD_RANGE">TECH_VERTICAL!$AC$2225:$AE$2526</definedName>
    <definedName name="VSNA_REAGENT_ADJUSTABLE_AREA">ХВС.Р!$AF$23:$AF$304</definedName>
    <definedName name="VSNA_REAGENT_AREA">ХВС.Р!$AS$23:$AT$304</definedName>
    <definedName name="VSNA_REAGENT_DELETE_HL_ROW_MARKER">ХВС.Р!$AS$18</definedName>
    <definedName name="VSNA_REAGENT_EMPTY_BASE_RANGE">TECH_VERTICAL!$AC$2245:$AE$2526</definedName>
    <definedName name="VSNA_REAGENT_EMPTY_TEMPLATE_RANGE">TECH_VERTICAL!$AR$2245:$AT$2526</definedName>
    <definedName name="VSNA_REAGENT_ITEM_NAMES">ХВС.Р!$AN$23:$AN$303</definedName>
    <definedName name="VSNA_REAGENT_NO_ONE_RANGE">TECH_VERTICAL!$AR$2251:$AT$2253</definedName>
    <definedName name="VSNA_REAGENT_NO_OTH_RANGE">TECH_VERTICAL!$AR$2523:$AT$2523</definedName>
    <definedName name="VSNA_REAGENT_NUM_ROW_MARKER">ХВС.Р!$AS$19</definedName>
    <definedName name="VSNA_REAGENT_ONE_RANGE">TECH_VERTICAL!$AL$2251:$AN$2253</definedName>
    <definedName name="VSNA_REAGENT_OTH_RANGE">TECH_VERTICAL!$AL$2523:$AN$2523</definedName>
    <definedName name="VSNA_REAGENT_PERIOD_MARKERS">ХВС.Р!$AP$9:$AT$9</definedName>
    <definedName name="VSNA_REAGENT_SINGLE_BASE_RANGE">TECH_VERTICAL!$AF$2245:$AH$2526</definedName>
    <definedName name="VSNA_REAGENT_TEMPLATE_RANGE">TECH_VERTICAL!$AL$2245:$AN$2526</definedName>
    <definedName name="VSNA_TRANSMISSION_TARIFF_UNIT">TECHSHEET!$I$6</definedName>
    <definedName name="VSNA_VD_COMPONENTS">TECHSHEET!$E$12:$E$16</definedName>
    <definedName name="VSNA_VTOV">TECHSHEET!$I$16:$I$17</definedName>
    <definedName name="XML_AUTHORISATION_TAG_NAMES">TECHSHEET!$X$36</definedName>
    <definedName name="XML_DICTIONARIES_TAG_NAMES">TECHSHEET!$X$45:$X$46</definedName>
    <definedName name="XML_LOCATION_LIST_TAG_NAMES">TECHSHEET!$X$40:$X$41</definedName>
    <definedName name="XML_MR_MO_OKTMO_LIST_TAG_NAMES">TECHSHEET!$X$27:$X$32</definedName>
    <definedName name="XML_ORG_LIST_TAG_NAMES">TECHSHEET!$X$8:$X$23</definedName>
    <definedName name="XML_PLAN1X_HEAT_LIST_ORG_TAG_NAMES">TECHSHEET!$K$93:$K$102</definedName>
    <definedName name="XML_PLAN1X_HEAT_LIST_SRC_TAG_NAMES">TECHSHEET!$K$60:$K$90</definedName>
    <definedName name="XML_PLAN1X_HEAT_TMX_TAG_NAMES">TECHSHEET!$K$105:$K$123</definedName>
    <definedName name="XML_PLAN1X_UTBO_LIST_ORG_TAG_NAMES">TECHSHEET!$Q$93:$Q$102</definedName>
    <definedName name="XML_PLAN1X_VOTV_LIST_ORG_TAG_NAMES">TECHSHEET!$O$93:$O$102</definedName>
    <definedName name="XML_PLAN1X_VOTV_LIST_SRC_TAG_NAMES">TECHSHEET!$O$60:$O$90</definedName>
    <definedName name="XML_PLAN1X_VOTV_TMX_TAG_NAMES">TECHSHEET!$O$105:$O$123</definedName>
    <definedName name="XML_PLAN1X_VSNA_LIST_ORG_TAG_NAMES">TECHSHEET!$M$93:$M$102</definedName>
    <definedName name="XML_PLAN1X_VSNA_LIST_SRC_TAG_NAMES">TECHSHEET!$M$60:$M$90</definedName>
    <definedName name="XML_PLAN1X_VSNA_TMX_TAG_NAMES">TECHSHEET!$M$105:$M$123</definedName>
    <definedName name="XML_SUBSIDIARY_LIST_TAG_NAMES">TECHSHEET!$X$50:$X$51</definedName>
    <definedName name="YEAR">Титульный!$H$9</definedName>
    <definedName name="YEAR_LIST">TECHSHEET!$AA$2:$AA$13</definedName>
    <definedName name="YES_NO">TECHSHEET!$K$2:$K$3</definedName>
  </definedNames>
  <calcPr calcId="145621"/>
</workbook>
</file>

<file path=xl/calcChain.xml><?xml version="1.0" encoding="utf-8"?>
<calcChain xmlns="http://schemas.openxmlformats.org/spreadsheetml/2006/main">
  <c r="AV187" i="1107" l="1"/>
  <c r="AU187" i="1107"/>
  <c r="AT186" i="1107"/>
  <c r="AT185" i="1107"/>
  <c r="AP185" i="1107" s="1"/>
  <c r="AT161" i="1107"/>
  <c r="AT160" i="1107"/>
  <c r="AT159" i="1107"/>
  <c r="AT158" i="1107"/>
  <c r="AV156" i="1107"/>
  <c r="AR156" i="1107" s="1"/>
  <c r="AU156" i="1107"/>
  <c r="AQ156" i="1107" s="1"/>
  <c r="AT155" i="1107"/>
  <c r="AT149" i="1107"/>
  <c r="AT148" i="1107"/>
  <c r="AV147" i="1107"/>
  <c r="AV143" i="1107" s="1"/>
  <c r="AR143" i="1107" s="1"/>
  <c r="AU147" i="1107"/>
  <c r="AT146" i="1107"/>
  <c r="AT145" i="1107"/>
  <c r="AT144" i="1107"/>
  <c r="AU143" i="1107"/>
  <c r="AQ143" i="1107" s="1"/>
  <c r="AT142" i="1107"/>
  <c r="AT141" i="1107"/>
  <c r="AT138" i="1107"/>
  <c r="AP138" i="1107" s="1"/>
  <c r="AT137" i="1107"/>
  <c r="AT136" i="1107"/>
  <c r="AT135" i="1107"/>
  <c r="AP135" i="1107" s="1"/>
  <c r="AT134" i="1107"/>
  <c r="AV133" i="1107"/>
  <c r="AU133" i="1107"/>
  <c r="AT131" i="1107"/>
  <c r="AT130" i="1107"/>
  <c r="AT129" i="1107"/>
  <c r="AT128" i="1107"/>
  <c r="AT127" i="1107"/>
  <c r="AP127" i="1107" s="1"/>
  <c r="AT126" i="1107"/>
  <c r="AT125" i="1107"/>
  <c r="AT124" i="1107"/>
  <c r="AP124" i="1107" s="1"/>
  <c r="AT123" i="1107"/>
  <c r="AP123" i="1107" s="1"/>
  <c r="AT122" i="1107"/>
  <c r="AT121" i="1107"/>
  <c r="AT120" i="1107"/>
  <c r="AP120" i="1107" s="1"/>
  <c r="AT119" i="1107"/>
  <c r="AT118" i="1107"/>
  <c r="AV117" i="1107"/>
  <c r="AU117" i="1107"/>
  <c r="AQ117" i="1107" s="1"/>
  <c r="AT116" i="1107"/>
  <c r="AT115" i="1107"/>
  <c r="AU114" i="1107"/>
  <c r="AQ114" i="1107" s="1"/>
  <c r="AT113" i="1107"/>
  <c r="AT112" i="1107"/>
  <c r="AT111" i="1107"/>
  <c r="AP111" i="1107" s="1"/>
  <c r="AT110" i="1107"/>
  <c r="AT109" i="1107"/>
  <c r="AV108" i="1107"/>
  <c r="AR108" i="1107" s="1"/>
  <c r="AU108" i="1107"/>
  <c r="AT107" i="1107"/>
  <c r="AT106" i="1107"/>
  <c r="AP106" i="1107" s="1"/>
  <c r="AT105" i="1107"/>
  <c r="AP105" i="1107" s="1"/>
  <c r="AT104" i="1107"/>
  <c r="AT103" i="1107"/>
  <c r="AP103" i="1107" s="1"/>
  <c r="AT102" i="1107"/>
  <c r="AQ101" i="1107"/>
  <c r="AQ100" i="1107"/>
  <c r="AV94" i="1107"/>
  <c r="AU94" i="1107"/>
  <c r="AT93" i="1107"/>
  <c r="AV90" i="1107"/>
  <c r="AU90" i="1107"/>
  <c r="AT89" i="1107"/>
  <c r="AV86" i="1107"/>
  <c r="AU86" i="1107"/>
  <c r="AT85" i="1107"/>
  <c r="AP85" i="1107" s="1"/>
  <c r="AV79" i="1107"/>
  <c r="AU79" i="1107"/>
  <c r="AT78" i="1107"/>
  <c r="AV72" i="1107"/>
  <c r="AU72" i="1107"/>
  <c r="AT71" i="1107"/>
  <c r="AV68" i="1107"/>
  <c r="AU68" i="1107"/>
  <c r="AV67" i="1107"/>
  <c r="AU67" i="1107"/>
  <c r="AV65" i="1107"/>
  <c r="AU65" i="1107"/>
  <c r="AT64" i="1107"/>
  <c r="AT63" i="1107" s="1"/>
  <c r="AV62" i="1107"/>
  <c r="AU62" i="1107"/>
  <c r="AT61" i="1107"/>
  <c r="AV59" i="1107"/>
  <c r="AU59" i="1107"/>
  <c r="AT59" i="1107" s="1"/>
  <c r="AP59" i="1107" s="1"/>
  <c r="AT58" i="1107"/>
  <c r="AT57" i="1107" s="1"/>
  <c r="AV56" i="1107"/>
  <c r="AU56" i="1107"/>
  <c r="AQ56" i="1107" s="1"/>
  <c r="AT55" i="1107"/>
  <c r="AT54" i="1107" s="1"/>
  <c r="AV53" i="1107"/>
  <c r="AU53" i="1107"/>
  <c r="AT53" i="1107" s="1"/>
  <c r="AP53" i="1107" s="1"/>
  <c r="AT52" i="1107"/>
  <c r="AV50" i="1107"/>
  <c r="AU50" i="1107"/>
  <c r="AT49" i="1107"/>
  <c r="AV47" i="1107"/>
  <c r="AU47" i="1107"/>
  <c r="AT46" i="1107"/>
  <c r="AT45" i="1107" s="1"/>
  <c r="AV44" i="1107"/>
  <c r="AT44" i="1107" s="1"/>
  <c r="AP44" i="1107" s="1"/>
  <c r="AU44" i="1107"/>
  <c r="AT43" i="1107"/>
  <c r="AT42" i="1107"/>
  <c r="AV41" i="1107"/>
  <c r="AR41" i="1107" s="1"/>
  <c r="AU41" i="1107"/>
  <c r="AT41" i="1107" s="1"/>
  <c r="AP41" i="1107" s="1"/>
  <c r="AV40" i="1107"/>
  <c r="AU40" i="1107"/>
  <c r="AQ40" i="1107" s="1"/>
  <c r="AV39" i="1107"/>
  <c r="AT39" i="1107" s="1"/>
  <c r="AU39" i="1107"/>
  <c r="AV38" i="1107"/>
  <c r="AR38" i="1107" s="1"/>
  <c r="AT36" i="1107"/>
  <c r="AV35" i="1107"/>
  <c r="AV34" i="1107"/>
  <c r="AV33" i="1107"/>
  <c r="AV32" i="1107"/>
  <c r="AV31" i="1107"/>
  <c r="AV30" i="1107"/>
  <c r="AU29" i="1107"/>
  <c r="AU28" i="1107"/>
  <c r="AU27" i="1107"/>
  <c r="AU26" i="1107"/>
  <c r="AU25" i="1107"/>
  <c r="AU24" i="1107"/>
  <c r="AT23" i="1107"/>
  <c r="AT21" i="1107"/>
  <c r="AT20" i="1107"/>
  <c r="AV17" i="1107"/>
  <c r="AV15" i="1107" s="1"/>
  <c r="AU17" i="1107"/>
  <c r="AT17" i="1107"/>
  <c r="AT15" i="1107" s="1"/>
  <c r="AU15" i="1107"/>
  <c r="AV4" i="1107"/>
  <c r="AU4" i="1107"/>
  <c r="AU235" i="1107" s="1"/>
  <c r="AQ35" i="1107" s="1"/>
  <c r="AT4" i="1107"/>
  <c r="AT234" i="1107" s="1"/>
  <c r="AP34" i="1107" s="1"/>
  <c r="J16" i="936"/>
  <c r="AR155" i="1107"/>
  <c r="AQ155" i="1107"/>
  <c r="AP155" i="1107"/>
  <c r="AF3283" i="967"/>
  <c r="AP87" i="1045"/>
  <c r="AP38" i="1124"/>
  <c r="AP84" i="1045"/>
  <c r="AR71" i="1045"/>
  <c r="AP27" i="1124"/>
  <c r="AP191" i="1005"/>
  <c r="AP151" i="1005"/>
  <c r="AR132" i="1005"/>
  <c r="AP137" i="1005"/>
  <c r="AP96" i="1005"/>
  <c r="AP87" i="1005"/>
  <c r="AP86" i="1005"/>
  <c r="AP85" i="1005"/>
  <c r="AP82" i="1005"/>
  <c r="AP81" i="1005"/>
  <c r="AP79" i="1005"/>
  <c r="AP75" i="1005"/>
  <c r="AP74" i="1005"/>
  <c r="AP73" i="1005"/>
  <c r="AH2562" i="967"/>
  <c r="AH2561" i="967" s="1"/>
  <c r="AG2562" i="967"/>
  <c r="AH1978" i="967"/>
  <c r="AH1977" i="967" s="1"/>
  <c r="AG1978" i="967"/>
  <c r="AG1977" i="967" s="1"/>
  <c r="AP29" i="1121"/>
  <c r="AP210" i="1005"/>
  <c r="AP127" i="1005"/>
  <c r="AP88" i="1005"/>
  <c r="AR83" i="1005"/>
  <c r="AP84" i="1005"/>
  <c r="AP80" i="1005"/>
  <c r="AP76" i="1005"/>
  <c r="AP56" i="1121"/>
  <c r="AQ27" i="1121"/>
  <c r="AP336" i="942"/>
  <c r="AP317" i="942"/>
  <c r="AP309" i="942"/>
  <c r="AP301" i="942"/>
  <c r="AP274" i="942"/>
  <c r="AP172" i="942"/>
  <c r="AP168" i="942"/>
  <c r="AF188" i="967"/>
  <c r="AF187" i="967"/>
  <c r="AF186" i="967"/>
  <c r="AF182" i="967"/>
  <c r="AF183" i="967" s="1"/>
  <c r="AF181" i="967"/>
  <c r="AF178" i="967"/>
  <c r="AF179" i="967" s="1"/>
  <c r="AF177" i="967"/>
  <c r="AF174" i="967"/>
  <c r="AF175" i="967" s="1"/>
  <c r="AF173" i="967"/>
  <c r="AF172" i="967"/>
  <c r="AF170" i="967"/>
  <c r="AF169" i="967"/>
  <c r="AF162" i="967"/>
  <c r="AF163" i="967" s="1"/>
  <c r="AF161" i="967"/>
  <c r="AF158" i="967"/>
  <c r="AF159" i="967" s="1"/>
  <c r="AF157" i="967"/>
  <c r="AF156" i="967"/>
  <c r="AF125" i="967"/>
  <c r="AF124" i="967"/>
  <c r="AF123" i="967"/>
  <c r="AF122" i="967"/>
  <c r="AF119" i="967"/>
  <c r="AF120" i="967" s="1"/>
  <c r="AF118" i="967"/>
  <c r="AF116" i="967"/>
  <c r="AF115" i="967"/>
  <c r="AF114" i="967"/>
  <c r="AF111" i="967"/>
  <c r="AF112" i="967"/>
  <c r="AF110" i="967"/>
  <c r="AF107" i="967"/>
  <c r="AF106" i="967"/>
  <c r="AF99" i="967"/>
  <c r="AF100" i="967" s="1"/>
  <c r="AF98" i="967"/>
  <c r="AF95" i="967"/>
  <c r="AF96" i="967" s="1"/>
  <c r="AF94" i="967"/>
  <c r="AF93" i="967"/>
  <c r="AP728" i="948"/>
  <c r="AP640" i="948"/>
  <c r="AQ593" i="948"/>
  <c r="AQ549" i="948"/>
  <c r="AR432" i="948"/>
  <c r="AP486" i="948"/>
  <c r="AP484" i="948"/>
  <c r="AP483" i="948"/>
  <c r="AP482" i="948"/>
  <c r="AP477" i="948"/>
  <c r="AP475" i="948"/>
  <c r="AP473" i="948"/>
  <c r="AR471" i="948"/>
  <c r="AP339" i="942"/>
  <c r="AP322" i="942"/>
  <c r="AP316" i="942"/>
  <c r="AP308" i="942"/>
  <c r="AP302" i="942"/>
  <c r="AP300" i="942"/>
  <c r="AP296" i="942"/>
  <c r="AP289" i="942"/>
  <c r="AP285" i="942"/>
  <c r="AP281" i="942"/>
  <c r="AP279" i="942"/>
  <c r="AP269" i="942"/>
  <c r="AQ259" i="942"/>
  <c r="AP212" i="942"/>
  <c r="AP211" i="942"/>
  <c r="AR204" i="942"/>
  <c r="AP200" i="942"/>
  <c r="AP199" i="942" s="1"/>
  <c r="AQ191" i="942"/>
  <c r="AQ185" i="942"/>
  <c r="AR168" i="942"/>
  <c r="AR148" i="942"/>
  <c r="AR145" i="942"/>
  <c r="AP142" i="942"/>
  <c r="AP130" i="942"/>
  <c r="AR129" i="942"/>
  <c r="AR128" i="942"/>
  <c r="AQ109" i="942"/>
  <c r="AR105" i="942"/>
  <c r="AR77" i="942"/>
  <c r="AQ76" i="942"/>
  <c r="AP71" i="942"/>
  <c r="AR69" i="942"/>
  <c r="AQ68" i="942"/>
  <c r="AP67" i="942"/>
  <c r="AR65" i="942"/>
  <c r="AQ64" i="942"/>
  <c r="AP59" i="942"/>
  <c r="AR57" i="942"/>
  <c r="AP55" i="942"/>
  <c r="AR53" i="942"/>
  <c r="AR49" i="942"/>
  <c r="AQ48" i="942"/>
  <c r="AR46" i="942"/>
  <c r="AR45" i="942"/>
  <c r="AR44" i="942"/>
  <c r="AQ44" i="942"/>
  <c r="AR41" i="942"/>
  <c r="AQ40" i="942"/>
  <c r="AP39" i="942"/>
  <c r="AR185" i="942"/>
  <c r="AQ168" i="942"/>
  <c r="AH185" i="967"/>
  <c r="AG185" i="967"/>
  <c r="AH183" i="967"/>
  <c r="AG183" i="967"/>
  <c r="AH179" i="967"/>
  <c r="AG179" i="967"/>
  <c r="AH175" i="967"/>
  <c r="AG175" i="967"/>
  <c r="AH172" i="967"/>
  <c r="AG172" i="967"/>
  <c r="AH168" i="967"/>
  <c r="AG168" i="967"/>
  <c r="AH163" i="967"/>
  <c r="AG163" i="967"/>
  <c r="AH159" i="967"/>
  <c r="AG159" i="967"/>
  <c r="AH156" i="967"/>
  <c r="AH155" i="967" s="1"/>
  <c r="AG156" i="967"/>
  <c r="AH122" i="967"/>
  <c r="AG122" i="967"/>
  <c r="AH120" i="967"/>
  <c r="AG120" i="967"/>
  <c r="AH116" i="967"/>
  <c r="AG116" i="967"/>
  <c r="AH112" i="967"/>
  <c r="AG112" i="967"/>
  <c r="AH109" i="967"/>
  <c r="AG109" i="967"/>
  <c r="AH105" i="967"/>
  <c r="AG105" i="967"/>
  <c r="AH100" i="967"/>
  <c r="AG100" i="967"/>
  <c r="AH96" i="967"/>
  <c r="AG96" i="967"/>
  <c r="AH93" i="967"/>
  <c r="AH92" i="967" s="1"/>
  <c r="AG93" i="967"/>
  <c r="AG92" i="967" s="1"/>
  <c r="AR893" i="948"/>
  <c r="AP887" i="948"/>
  <c r="AR761" i="948"/>
  <c r="AP762" i="948"/>
  <c r="AR629" i="948"/>
  <c r="AP630" i="948"/>
  <c r="AP625" i="948"/>
  <c r="AR476" i="948"/>
  <c r="AP420" i="948"/>
  <c r="AR418" i="948"/>
  <c r="AR53" i="948"/>
  <c r="AP292" i="1121"/>
  <c r="J13" i="1037"/>
  <c r="J10" i="1037"/>
  <c r="J7" i="1037"/>
  <c r="J57" i="939"/>
  <c r="J59" i="939" s="1"/>
  <c r="J57" i="1106"/>
  <c r="J59" i="1106" s="1"/>
  <c r="AR188" i="942"/>
  <c r="AQ188" i="942"/>
  <c r="AR187" i="942"/>
  <c r="AQ187" i="942"/>
  <c r="AR186" i="942"/>
  <c r="AQ186" i="942"/>
  <c r="AR182" i="942"/>
  <c r="AR183" i="942" s="1"/>
  <c r="AQ182" i="942"/>
  <c r="AQ183" i="942" s="1"/>
  <c r="AP182" i="942"/>
  <c r="AP183" i="942" s="1"/>
  <c r="AR181" i="942"/>
  <c r="AQ181" i="942"/>
  <c r="AR178" i="942"/>
  <c r="AR179" i="942" s="1"/>
  <c r="AQ178" i="942"/>
  <c r="AQ179" i="942" s="1"/>
  <c r="AR177" i="942"/>
  <c r="AQ177" i="942"/>
  <c r="AP174" i="942"/>
  <c r="AP175" i="942" s="1"/>
  <c r="AR174" i="942"/>
  <c r="AR175" i="942" s="1"/>
  <c r="AQ174" i="942"/>
  <c r="AQ175" i="942" s="1"/>
  <c r="AR173" i="942"/>
  <c r="AQ173" i="942"/>
  <c r="AR172" i="942"/>
  <c r="AR170" i="942"/>
  <c r="AQ170" i="942"/>
  <c r="AR169" i="942"/>
  <c r="AQ169" i="942"/>
  <c r="AR162" i="942"/>
  <c r="AR163" i="942" s="1"/>
  <c r="AQ162" i="942"/>
  <c r="AQ163" i="942" s="1"/>
  <c r="AR161" i="942"/>
  <c r="AQ161" i="942"/>
  <c r="AP158" i="942"/>
  <c r="AP159" i="942" s="1"/>
  <c r="AR158" i="942"/>
  <c r="AR159" i="942" s="1"/>
  <c r="AQ158" i="942"/>
  <c r="AQ159" i="942" s="1"/>
  <c r="AR157" i="942"/>
  <c r="AQ157" i="942"/>
  <c r="AF392" i="967"/>
  <c r="AF341" i="967"/>
  <c r="AF340" i="967"/>
  <c r="AF339" i="967"/>
  <c r="AF338" i="967"/>
  <c r="AH336" i="967"/>
  <c r="AF336" i="967" s="1"/>
  <c r="AG336" i="967"/>
  <c r="AF335" i="967"/>
  <c r="AF329" i="967"/>
  <c r="AF328" i="967"/>
  <c r="AF327" i="967"/>
  <c r="AF326" i="967"/>
  <c r="AF325" i="967"/>
  <c r="AH324" i="967"/>
  <c r="AG324" i="967"/>
  <c r="AF323" i="967"/>
  <c r="AF322" i="967"/>
  <c r="AF321" i="967"/>
  <c r="AF320" i="967"/>
  <c r="AF319" i="967"/>
  <c r="AF318" i="967"/>
  <c r="AH317" i="967"/>
  <c r="AG317" i="967"/>
  <c r="AF316" i="967"/>
  <c r="AF315" i="967"/>
  <c r="AF314" i="967"/>
  <c r="AF312" i="967"/>
  <c r="AF311" i="967"/>
  <c r="AF310" i="967"/>
  <c r="AH309" i="967"/>
  <c r="AG309" i="967"/>
  <c r="AF308" i="967"/>
  <c r="AF307" i="967"/>
  <c r="AF306" i="967"/>
  <c r="AH305" i="967"/>
  <c r="AG305" i="967"/>
  <c r="AF305" i="967" s="1"/>
  <c r="AF304" i="967"/>
  <c r="AF303" i="967"/>
  <c r="AF302" i="967"/>
  <c r="AH301" i="967"/>
  <c r="AG301" i="967"/>
  <c r="AF300" i="967"/>
  <c r="AF299" i="967"/>
  <c r="AF298" i="967"/>
  <c r="AF297" i="967"/>
  <c r="AF296" i="967"/>
  <c r="AF295" i="967"/>
  <c r="AF294" i="967"/>
  <c r="AH293" i="967"/>
  <c r="AG293" i="967"/>
  <c r="AF293" i="967" s="1"/>
  <c r="AF291" i="967"/>
  <c r="AF290" i="967"/>
  <c r="AF289" i="967"/>
  <c r="AF288" i="967"/>
  <c r="AF287" i="967"/>
  <c r="AF286" i="967"/>
  <c r="AF285" i="967"/>
  <c r="AF284" i="967"/>
  <c r="AF283" i="967"/>
  <c r="AF282" i="967"/>
  <c r="AF281" i="967"/>
  <c r="AF280" i="967"/>
  <c r="AH279" i="967"/>
  <c r="AG279" i="967"/>
  <c r="AF278" i="967"/>
  <c r="AF277" i="967"/>
  <c r="AF276" i="967"/>
  <c r="AF275" i="967"/>
  <c r="AH274" i="967"/>
  <c r="AG274" i="967"/>
  <c r="AF273" i="967"/>
  <c r="AF272" i="967"/>
  <c r="AF271" i="967"/>
  <c r="AF270" i="967"/>
  <c r="AF269" i="967"/>
  <c r="AF268" i="967"/>
  <c r="AF267" i="967"/>
  <c r="AF266" i="967"/>
  <c r="AH265" i="967"/>
  <c r="AG265" i="967"/>
  <c r="AF263" i="967"/>
  <c r="AF262" i="967"/>
  <c r="AF261" i="967"/>
  <c r="AF260" i="967" s="1"/>
  <c r="AH259" i="967"/>
  <c r="AG259" i="967"/>
  <c r="AF259" i="967" s="1"/>
  <c r="AF258" i="967"/>
  <c r="AF257" i="967" s="1"/>
  <c r="AH256" i="967"/>
  <c r="AG256" i="967"/>
  <c r="AH254" i="967"/>
  <c r="AG254" i="967"/>
  <c r="AH253" i="967"/>
  <c r="AG253" i="967"/>
  <c r="AH252" i="967"/>
  <c r="AG252" i="967"/>
  <c r="AH251" i="967"/>
  <c r="AG251" i="967"/>
  <c r="AH250" i="967"/>
  <c r="AH248" i="967" s="1"/>
  <c r="AG250" i="967"/>
  <c r="AH245" i="967"/>
  <c r="AG245" i="967"/>
  <c r="AF244" i="967"/>
  <c r="AH241" i="967"/>
  <c r="AG241" i="967"/>
  <c r="AF240" i="967"/>
  <c r="AH237" i="967"/>
  <c r="AG237" i="967"/>
  <c r="AF236" i="967"/>
  <c r="AH230" i="967"/>
  <c r="AG230" i="967"/>
  <c r="AF229" i="967"/>
  <c r="AH223" i="967"/>
  <c r="AG223" i="967"/>
  <c r="AF222" i="967"/>
  <c r="AH219" i="967"/>
  <c r="AH220" i="967" s="1"/>
  <c r="AG219" i="967"/>
  <c r="AG220" i="967" s="1"/>
  <c r="AH218" i="967"/>
  <c r="AH217" i="967" s="1"/>
  <c r="AG218" i="967"/>
  <c r="AG217" i="967" s="1"/>
  <c r="AH216" i="967"/>
  <c r="AG216" i="967"/>
  <c r="AF215" i="967"/>
  <c r="AF214" i="967" s="1"/>
  <c r="AH213" i="967"/>
  <c r="AG213" i="967"/>
  <c r="AF213" i="967" s="1"/>
  <c r="AF212" i="967"/>
  <c r="AF211" i="967" s="1"/>
  <c r="AH210" i="967"/>
  <c r="AG210" i="967"/>
  <c r="AF209" i="967"/>
  <c r="AF208" i="967" s="1"/>
  <c r="AH207" i="967"/>
  <c r="AG207" i="967"/>
  <c r="AF206" i="967"/>
  <c r="AF205" i="967" s="1"/>
  <c r="AH204" i="967"/>
  <c r="AG204" i="967"/>
  <c r="AF203" i="967"/>
  <c r="AF202" i="967" s="1"/>
  <c r="AH201" i="967"/>
  <c r="AF201" i="967" s="1"/>
  <c r="AG201" i="967"/>
  <c r="AF200" i="967"/>
  <c r="AF199" i="967" s="1"/>
  <c r="AH198" i="967"/>
  <c r="AG198" i="967"/>
  <c r="AF197" i="967"/>
  <c r="AF196" i="967" s="1"/>
  <c r="AH195" i="967"/>
  <c r="AG195" i="967"/>
  <c r="AF194" i="967"/>
  <c r="AF193" i="967" s="1"/>
  <c r="AH192" i="967"/>
  <c r="AG192" i="967"/>
  <c r="AH191" i="967"/>
  <c r="AG191" i="967"/>
  <c r="AH190" i="967"/>
  <c r="AG190" i="967"/>
  <c r="AG155" i="967"/>
  <c r="AF153" i="967"/>
  <c r="AF152" i="967" s="1"/>
  <c r="AH151" i="967"/>
  <c r="AG151" i="967"/>
  <c r="AF150" i="967"/>
  <c r="AF149" i="967" s="1"/>
  <c r="AH148" i="967"/>
  <c r="AG148" i="967"/>
  <c r="AF147" i="967"/>
  <c r="AF146" i="967" s="1"/>
  <c r="AH145" i="967"/>
  <c r="AG145" i="967"/>
  <c r="AF144" i="967"/>
  <c r="AF143" i="967" s="1"/>
  <c r="AH142" i="967"/>
  <c r="AG142" i="967"/>
  <c r="AF141" i="967"/>
  <c r="AF140" i="967" s="1"/>
  <c r="AH139" i="967"/>
  <c r="AG139" i="967"/>
  <c r="AF138" i="967"/>
  <c r="AF137" i="967" s="1"/>
  <c r="AH136" i="967"/>
  <c r="AG136" i="967"/>
  <c r="AF135" i="967"/>
  <c r="AF134" i="967" s="1"/>
  <c r="AH133" i="967"/>
  <c r="AG133" i="967"/>
  <c r="AF132" i="967"/>
  <c r="AF131" i="967" s="1"/>
  <c r="AH130" i="967"/>
  <c r="AG130" i="967"/>
  <c r="AH129" i="967"/>
  <c r="AG129" i="967"/>
  <c r="AH128" i="967"/>
  <c r="AG128" i="967"/>
  <c r="AF126" i="967"/>
  <c r="AH79" i="967"/>
  <c r="AG79" i="967"/>
  <c r="AF79" i="967"/>
  <c r="AH78" i="967"/>
  <c r="AG78" i="967"/>
  <c r="AF78" i="967"/>
  <c r="AH77" i="967"/>
  <c r="AG77" i="967"/>
  <c r="AF77" i="967"/>
  <c r="AH76" i="967"/>
  <c r="AG76" i="967"/>
  <c r="AF76" i="967"/>
  <c r="AH75" i="967"/>
  <c r="AG75" i="967"/>
  <c r="AF75" i="967"/>
  <c r="AH74" i="967"/>
  <c r="AG74" i="967"/>
  <c r="AF74" i="967"/>
  <c r="AH73" i="967"/>
  <c r="AG73" i="967"/>
  <c r="AF73" i="967"/>
  <c r="AH72" i="967"/>
  <c r="AG72" i="967"/>
  <c r="AF72" i="967"/>
  <c r="AH71" i="967"/>
  <c r="AG71" i="967"/>
  <c r="AF71" i="967"/>
  <c r="AH70" i="967"/>
  <c r="AG70" i="967"/>
  <c r="AF70" i="967"/>
  <c r="AH69" i="967"/>
  <c r="AG69" i="967"/>
  <c r="AF69" i="967"/>
  <c r="AH68" i="967"/>
  <c r="AG68" i="967"/>
  <c r="AF68" i="967"/>
  <c r="AH67" i="967"/>
  <c r="AG67" i="967"/>
  <c r="AF67" i="967"/>
  <c r="AH66" i="967"/>
  <c r="AG66" i="967"/>
  <c r="AF66" i="967"/>
  <c r="AH65" i="967"/>
  <c r="AG65" i="967"/>
  <c r="AF65" i="967"/>
  <c r="AH64" i="967"/>
  <c r="AG64" i="967"/>
  <c r="AF64" i="967"/>
  <c r="AH63" i="967"/>
  <c r="AG63" i="967"/>
  <c r="AF63" i="967"/>
  <c r="AH62" i="967"/>
  <c r="AG62" i="967"/>
  <c r="AF62" i="967"/>
  <c r="AH61" i="967"/>
  <c r="AG61" i="967"/>
  <c r="AF61" i="967"/>
  <c r="AH60" i="967"/>
  <c r="AG60" i="967"/>
  <c r="AF60" i="967"/>
  <c r="AH59" i="967"/>
  <c r="AG59" i="967"/>
  <c r="AF59" i="967"/>
  <c r="AH58" i="967"/>
  <c r="AG58" i="967"/>
  <c r="AF58" i="967"/>
  <c r="AH57" i="967"/>
  <c r="AG57" i="967"/>
  <c r="AF57" i="967"/>
  <c r="AH56" i="967"/>
  <c r="AG56" i="967"/>
  <c r="AF56" i="967"/>
  <c r="AH55" i="967"/>
  <c r="AG55" i="967"/>
  <c r="AF55" i="967"/>
  <c r="AH54" i="967"/>
  <c r="AG54" i="967"/>
  <c r="AF54" i="967"/>
  <c r="AH53" i="967"/>
  <c r="AG53" i="967"/>
  <c r="AF53" i="967"/>
  <c r="AH52" i="967"/>
  <c r="AG52" i="967"/>
  <c r="AF52" i="967"/>
  <c r="AH51" i="967"/>
  <c r="AG51" i="967"/>
  <c r="AF51" i="967"/>
  <c r="AH50" i="967"/>
  <c r="AG50" i="967"/>
  <c r="AF50" i="967"/>
  <c r="AH49" i="967"/>
  <c r="AG49" i="967"/>
  <c r="AF49" i="967"/>
  <c r="AH48" i="967"/>
  <c r="AG48" i="967"/>
  <c r="AF48" i="967"/>
  <c r="AH47" i="967"/>
  <c r="AG47" i="967"/>
  <c r="AF47" i="967"/>
  <c r="AH46" i="967"/>
  <c r="AG46" i="967"/>
  <c r="AF46" i="967"/>
  <c r="AH45" i="967"/>
  <c r="AG45" i="967"/>
  <c r="AF45" i="967"/>
  <c r="AH44" i="967"/>
  <c r="AG44" i="967"/>
  <c r="AF44" i="967"/>
  <c r="AH43" i="967"/>
  <c r="AG43" i="967"/>
  <c r="AF43" i="967"/>
  <c r="AH42" i="967"/>
  <c r="AG42" i="967"/>
  <c r="AF42" i="967"/>
  <c r="AH41" i="967"/>
  <c r="AG41" i="967"/>
  <c r="AF41" i="967"/>
  <c r="AH40" i="967"/>
  <c r="AG40" i="967"/>
  <c r="AF40" i="967"/>
  <c r="AH39" i="967"/>
  <c r="AG39" i="967"/>
  <c r="AF39" i="967"/>
  <c r="AH38" i="967"/>
  <c r="AG38" i="967"/>
  <c r="AF38" i="967"/>
  <c r="AH37" i="967"/>
  <c r="AG37" i="967"/>
  <c r="AF37" i="967"/>
  <c r="AH36" i="967"/>
  <c r="AG36" i="967"/>
  <c r="AF36" i="967"/>
  <c r="AE17" i="967"/>
  <c r="AE15" i="967"/>
  <c r="AD17" i="967"/>
  <c r="AD15" i="967" s="1"/>
  <c r="AC17" i="967"/>
  <c r="AC15" i="967" s="1"/>
  <c r="M392" i="967"/>
  <c r="M389" i="967"/>
  <c r="M390" i="967" s="1"/>
  <c r="M386" i="967"/>
  <c r="M387" i="967" s="1"/>
  <c r="M383" i="967"/>
  <c r="M385" i="967" s="1"/>
  <c r="M380" i="967"/>
  <c r="M382" i="967" s="1"/>
  <c r="M379" i="967"/>
  <c r="M378" i="967"/>
  <c r="M326" i="967"/>
  <c r="M325" i="967"/>
  <c r="M317" i="967"/>
  <c r="M321" i="967" s="1"/>
  <c r="M316" i="967"/>
  <c r="M315" i="967"/>
  <c r="M314" i="967"/>
  <c r="M312" i="967"/>
  <c r="M311" i="967"/>
  <c r="M310" i="967"/>
  <c r="M307" i="967"/>
  <c r="M306" i="967"/>
  <c r="M303" i="967"/>
  <c r="M302" i="967"/>
  <c r="M291" i="967"/>
  <c r="M290" i="967"/>
  <c r="M289" i="967"/>
  <c r="M288" i="967"/>
  <c r="M287" i="967"/>
  <c r="M286" i="967"/>
  <c r="M285" i="967"/>
  <c r="M284" i="967"/>
  <c r="M283" i="967"/>
  <c r="M282" i="967"/>
  <c r="M281" i="967"/>
  <c r="M280" i="967"/>
  <c r="M278" i="967"/>
  <c r="M277" i="967"/>
  <c r="M276" i="967"/>
  <c r="M275" i="967"/>
  <c r="M272" i="967"/>
  <c r="M271" i="967"/>
  <c r="M270" i="967"/>
  <c r="M269" i="967"/>
  <c r="M268" i="967"/>
  <c r="M267" i="967"/>
  <c r="M266" i="967"/>
  <c r="N247" i="967"/>
  <c r="M247" i="967"/>
  <c r="N243" i="967"/>
  <c r="M243" i="967"/>
  <c r="N239" i="967"/>
  <c r="M239" i="967"/>
  <c r="N232" i="967"/>
  <c r="M232" i="967"/>
  <c r="N225" i="967"/>
  <c r="M225" i="967"/>
  <c r="M220" i="967"/>
  <c r="M219" i="967"/>
  <c r="M188" i="967"/>
  <c r="M187" i="967"/>
  <c r="M186" i="967"/>
  <c r="M185" i="967"/>
  <c r="M183" i="967"/>
  <c r="M182" i="967"/>
  <c r="M181" i="967"/>
  <c r="M179" i="967"/>
  <c r="M178" i="967"/>
  <c r="M177" i="967"/>
  <c r="M175" i="967"/>
  <c r="M174" i="967"/>
  <c r="M173" i="967"/>
  <c r="M172" i="967"/>
  <c r="M170" i="967"/>
  <c r="M169" i="967"/>
  <c r="M168" i="967"/>
  <c r="M163" i="967"/>
  <c r="M162" i="967"/>
  <c r="M161" i="967"/>
  <c r="M159" i="967"/>
  <c r="M158" i="967"/>
  <c r="M157" i="967"/>
  <c r="M156" i="967"/>
  <c r="M125" i="967"/>
  <c r="M124" i="967"/>
  <c r="M123" i="967"/>
  <c r="M122" i="967"/>
  <c r="M120" i="967"/>
  <c r="M119" i="967"/>
  <c r="M118" i="967"/>
  <c r="M116" i="967"/>
  <c r="M115" i="967"/>
  <c r="M114" i="967"/>
  <c r="M112" i="967"/>
  <c r="M111" i="967"/>
  <c r="M110" i="967"/>
  <c r="M109" i="967"/>
  <c r="M107" i="967"/>
  <c r="M106" i="967"/>
  <c r="M105" i="967"/>
  <c r="M100" i="967"/>
  <c r="M99" i="967"/>
  <c r="M98" i="967"/>
  <c r="M96" i="967"/>
  <c r="M95" i="967"/>
  <c r="M94" i="967"/>
  <c r="M93" i="967"/>
  <c r="AE928" i="967"/>
  <c r="AE926" i="967" s="1"/>
  <c r="AD928" i="967"/>
  <c r="AD926" i="967"/>
  <c r="AC928" i="967"/>
  <c r="AC926" i="967" s="1"/>
  <c r="AL1869" i="967"/>
  <c r="AL1868" i="967"/>
  <c r="AL1867" i="967"/>
  <c r="AN1866" i="967"/>
  <c r="AM1866" i="967"/>
  <c r="AL1865" i="967"/>
  <c r="AL1864" i="967"/>
  <c r="AN1863" i="967"/>
  <c r="AM1863" i="967"/>
  <c r="AL1860" i="967"/>
  <c r="AL1859" i="967"/>
  <c r="AN1858" i="967"/>
  <c r="AM1858" i="967"/>
  <c r="AL1857" i="967"/>
  <c r="AL1856" i="967" s="1"/>
  <c r="AN1855" i="967"/>
  <c r="AM1855" i="967"/>
  <c r="AL1854" i="967"/>
  <c r="AL1853" i="967" s="1"/>
  <c r="AN1852" i="967"/>
  <c r="AM1852" i="967"/>
  <c r="AL1851" i="967"/>
  <c r="AL1850" i="967" s="1"/>
  <c r="AN1849" i="967"/>
  <c r="AM1849" i="967"/>
  <c r="AL1848" i="967"/>
  <c r="AL1847" i="967" s="1"/>
  <c r="AN1846" i="967"/>
  <c r="AM1846" i="967"/>
  <c r="AL1845" i="967"/>
  <c r="AL1844" i="967" s="1"/>
  <c r="AN1843" i="967"/>
  <c r="AM1843" i="967"/>
  <c r="AL1842" i="967"/>
  <c r="AL1841" i="967" s="1"/>
  <c r="AN1840" i="967"/>
  <c r="AM1840" i="967"/>
  <c r="AL1839" i="967"/>
  <c r="AL1838" i="967" s="1"/>
  <c r="AN1837" i="967"/>
  <c r="AN981" i="967" s="1"/>
  <c r="AM1837" i="967"/>
  <c r="AN1836" i="967"/>
  <c r="AM1836" i="967"/>
  <c r="AN1835" i="967"/>
  <c r="AM1835" i="967"/>
  <c r="AN1830" i="967"/>
  <c r="AM1830" i="967"/>
  <c r="AN1829" i="967"/>
  <c r="AM1829" i="967"/>
  <c r="AN1828" i="967"/>
  <c r="AM1828" i="967"/>
  <c r="AN1827" i="967"/>
  <c r="AM1827" i="967"/>
  <c r="AN1826" i="967"/>
  <c r="AM1826" i="967"/>
  <c r="AN1825" i="967"/>
  <c r="AM1825" i="967"/>
  <c r="AN1824" i="967"/>
  <c r="AM1824" i="967"/>
  <c r="AN1821" i="967"/>
  <c r="AM1821" i="967"/>
  <c r="AN1820" i="967"/>
  <c r="AM1820" i="967"/>
  <c r="AN1819" i="967"/>
  <c r="AM1819" i="967"/>
  <c r="AN1818" i="967"/>
  <c r="AM1818" i="967"/>
  <c r="AN1817" i="967"/>
  <c r="AM1817" i="967"/>
  <c r="AN1816" i="967"/>
  <c r="AM1816" i="967"/>
  <c r="AN1815" i="967"/>
  <c r="AM1815" i="967"/>
  <c r="AN1814" i="967"/>
  <c r="AM1814" i="967"/>
  <c r="AN1813" i="967"/>
  <c r="AM1813" i="967"/>
  <c r="AN1811" i="967"/>
  <c r="AM1811" i="967"/>
  <c r="AN1810" i="967"/>
  <c r="AM1810" i="967"/>
  <c r="AN1809" i="967"/>
  <c r="AM1809" i="967"/>
  <c r="AN1808" i="967"/>
  <c r="AL1808" i="967" s="1"/>
  <c r="AM1808" i="967"/>
  <c r="AN1807" i="967"/>
  <c r="AM1807" i="967"/>
  <c r="AN1806" i="967"/>
  <c r="AM1806" i="967"/>
  <c r="AN1805" i="967"/>
  <c r="AM1805" i="967"/>
  <c r="AN1803" i="967"/>
  <c r="AM1803" i="967"/>
  <c r="AN1802" i="967"/>
  <c r="AM1802" i="967"/>
  <c r="AN1801" i="967"/>
  <c r="AM1801" i="967"/>
  <c r="AN1800" i="967"/>
  <c r="AM1800" i="967"/>
  <c r="AN1798" i="967"/>
  <c r="AM1798" i="967"/>
  <c r="AN1797" i="967"/>
  <c r="AM1797" i="967"/>
  <c r="AL1786" i="967"/>
  <c r="AL1742" i="967" s="1"/>
  <c r="AL1785" i="967"/>
  <c r="AL1741" i="967"/>
  <c r="AL1784" i="967"/>
  <c r="AL1740" i="967" s="1"/>
  <c r="AL1783" i="967"/>
  <c r="AL1739" i="967" s="1"/>
  <c r="AL1782" i="967"/>
  <c r="AL1738" i="967" s="1"/>
  <c r="AL1781" i="967"/>
  <c r="AL1737" i="967" s="1"/>
  <c r="AL1780" i="967"/>
  <c r="AL1736" i="967" s="1"/>
  <c r="AL1777" i="967"/>
  <c r="AL1733" i="967" s="1"/>
  <c r="AL1776" i="967"/>
  <c r="AL1732" i="967"/>
  <c r="AL1775" i="967"/>
  <c r="AL1731" i="967" s="1"/>
  <c r="AL1774" i="967"/>
  <c r="AL1730" i="967" s="1"/>
  <c r="AL1773" i="967"/>
  <c r="AL1729" i="967" s="1"/>
  <c r="AL1772" i="967"/>
  <c r="AL1771" i="967"/>
  <c r="AL1727" i="967" s="1"/>
  <c r="AL1770" i="967"/>
  <c r="AL1726" i="967" s="1"/>
  <c r="AL1769" i="967"/>
  <c r="AL1725" i="967" s="1"/>
  <c r="AN1768" i="967"/>
  <c r="AN1724" i="967" s="1"/>
  <c r="AM1768" i="967"/>
  <c r="AL1767" i="967"/>
  <c r="AL1723" i="967" s="1"/>
  <c r="AL1766" i="967"/>
  <c r="AL1722" i="967" s="1"/>
  <c r="AL1765" i="967"/>
  <c r="AL1721" i="967"/>
  <c r="AL1764" i="967"/>
  <c r="AL1720" i="967" s="1"/>
  <c r="AL1763" i="967"/>
  <c r="AL1719" i="967" s="1"/>
  <c r="AL1762" i="967"/>
  <c r="AL1718" i="967" s="1"/>
  <c r="AL1761" i="967"/>
  <c r="AL1717" i="967" s="1"/>
  <c r="AN1760" i="967"/>
  <c r="AN1716" i="967" s="1"/>
  <c r="AM1760" i="967"/>
  <c r="AM1716" i="967" s="1"/>
  <c r="AL1759" i="967"/>
  <c r="AL1715" i="967" s="1"/>
  <c r="AL1758" i="967"/>
  <c r="AL1714" i="967" s="1"/>
  <c r="AL1757" i="967"/>
  <c r="AL1713" i="967" s="1"/>
  <c r="AL1756" i="967"/>
  <c r="AL1712" i="967" s="1"/>
  <c r="AN1755" i="967"/>
  <c r="AN1711" i="967"/>
  <c r="AM1755" i="967"/>
  <c r="AL1754" i="967"/>
  <c r="AL1710" i="967" s="1"/>
  <c r="AL1753" i="967"/>
  <c r="AL1709" i="967" s="1"/>
  <c r="AL1728" i="967"/>
  <c r="AN1698" i="967"/>
  <c r="AM1698" i="967"/>
  <c r="AN1697" i="967"/>
  <c r="AM1697" i="967"/>
  <c r="AN1696" i="967"/>
  <c r="AM1696" i="967"/>
  <c r="AN1695" i="967"/>
  <c r="AM1695" i="967"/>
  <c r="AN1694" i="967"/>
  <c r="AM1694" i="967"/>
  <c r="AN1693" i="967"/>
  <c r="AM1693" i="967"/>
  <c r="AN1692" i="967"/>
  <c r="AM1692" i="967"/>
  <c r="AN1689" i="967"/>
  <c r="AM1689" i="967"/>
  <c r="AN1688" i="967"/>
  <c r="AM1688" i="967"/>
  <c r="AN1687" i="967"/>
  <c r="AL1687" i="967"/>
  <c r="AM1687" i="967"/>
  <c r="AN1686" i="967"/>
  <c r="AM1686" i="967"/>
  <c r="AN1685" i="967"/>
  <c r="AN976" i="967" s="1"/>
  <c r="AM1685" i="967"/>
  <c r="AN1684" i="967"/>
  <c r="AM1684" i="967"/>
  <c r="AN1683" i="967"/>
  <c r="AL1683" i="967" s="1"/>
  <c r="AM1683" i="967"/>
  <c r="AN1682" i="967"/>
  <c r="AM1682" i="967"/>
  <c r="AN1681" i="967"/>
  <c r="AM1681" i="967"/>
  <c r="AN1679" i="967"/>
  <c r="AM1679" i="967"/>
  <c r="AN1678" i="967"/>
  <c r="AM1678" i="967"/>
  <c r="AN1677" i="967"/>
  <c r="AM1677" i="967"/>
  <c r="AN1676" i="967"/>
  <c r="AM1676" i="967"/>
  <c r="AN1675" i="967"/>
  <c r="AM1675" i="967"/>
  <c r="AN1674" i="967"/>
  <c r="AM1674" i="967"/>
  <c r="AN1673" i="967"/>
  <c r="AM1673" i="967"/>
  <c r="AN1671" i="967"/>
  <c r="AM1671" i="967"/>
  <c r="AN1670" i="967"/>
  <c r="AM1670" i="967"/>
  <c r="AN1669" i="967"/>
  <c r="AM1669" i="967"/>
  <c r="AN1668" i="967"/>
  <c r="AM1668" i="967"/>
  <c r="AN1666" i="967"/>
  <c r="AM1666" i="967"/>
  <c r="AN1665" i="967"/>
  <c r="AM1665" i="967"/>
  <c r="AL1654" i="967"/>
  <c r="AL1610" i="967" s="1"/>
  <c r="AL1653" i="967"/>
  <c r="AL1609" i="967" s="1"/>
  <c r="AL1652" i="967"/>
  <c r="AL1608" i="967" s="1"/>
  <c r="AL1651" i="967"/>
  <c r="AL1607" i="967" s="1"/>
  <c r="AL1650" i="967"/>
  <c r="AL1606" i="967" s="1"/>
  <c r="AL1649" i="967"/>
  <c r="AL1605" i="967"/>
  <c r="AL1648" i="967"/>
  <c r="AL1645" i="967"/>
  <c r="AL1601" i="967" s="1"/>
  <c r="AL1644" i="967"/>
  <c r="AL1600" i="967" s="1"/>
  <c r="AL1643" i="967"/>
  <c r="AL1599" i="967" s="1"/>
  <c r="AL1642" i="967"/>
  <c r="AL1598" i="967"/>
  <c r="AL1641" i="967"/>
  <c r="AL1597" i="967" s="1"/>
  <c r="AL1640" i="967"/>
  <c r="AL1596" i="967" s="1"/>
  <c r="AL1639" i="967"/>
  <c r="AL1595" i="967"/>
  <c r="AL1638" i="967"/>
  <c r="AL1594" i="967" s="1"/>
  <c r="AL1637" i="967"/>
  <c r="AL1593" i="967" s="1"/>
  <c r="AN1636" i="967"/>
  <c r="AN1592" i="967" s="1"/>
  <c r="AM1636" i="967"/>
  <c r="AM1592" i="967" s="1"/>
  <c r="AL1635" i="967"/>
  <c r="AL1591" i="967" s="1"/>
  <c r="AL1634" i="967"/>
  <c r="AL1590" i="967" s="1"/>
  <c r="AL1633" i="967"/>
  <c r="AL1589" i="967" s="1"/>
  <c r="AL1632" i="967"/>
  <c r="AL1588" i="967"/>
  <c r="AL1631" i="967"/>
  <c r="AL1630" i="967"/>
  <c r="AL1586" i="967" s="1"/>
  <c r="AL1629" i="967"/>
  <c r="AL1585" i="967" s="1"/>
  <c r="AN1628" i="967"/>
  <c r="AM1628" i="967"/>
  <c r="AM1584" i="967" s="1"/>
  <c r="AL1627" i="967"/>
  <c r="AL1583" i="967" s="1"/>
  <c r="AL1626" i="967"/>
  <c r="AL1582" i="967" s="1"/>
  <c r="AL1625" i="967"/>
  <c r="AL1581" i="967" s="1"/>
  <c r="AL1624" i="967"/>
  <c r="AL1580" i="967" s="1"/>
  <c r="AN1623" i="967"/>
  <c r="AN1579" i="967" s="1"/>
  <c r="AM1623" i="967"/>
  <c r="AL1622" i="967"/>
  <c r="AL1578" i="967" s="1"/>
  <c r="AL1621" i="967"/>
  <c r="AL1577" i="967" s="1"/>
  <c r="AL1604" i="967"/>
  <c r="AL1587" i="967"/>
  <c r="AN1566" i="967"/>
  <c r="AL1566" i="967" s="1"/>
  <c r="AM1566" i="967"/>
  <c r="AN1565" i="967"/>
  <c r="AM1565" i="967"/>
  <c r="AN1564" i="967"/>
  <c r="AM1564" i="967"/>
  <c r="AN1563" i="967"/>
  <c r="AM1563" i="967"/>
  <c r="AN1562" i="967"/>
  <c r="AM1562" i="967"/>
  <c r="AN1561" i="967"/>
  <c r="AM1561" i="967"/>
  <c r="AN1560" i="967"/>
  <c r="AM1560" i="967"/>
  <c r="AN1557" i="967"/>
  <c r="AM1557" i="967"/>
  <c r="AN1556" i="967"/>
  <c r="AM1556" i="967"/>
  <c r="AN1555" i="967"/>
  <c r="AM1555" i="967"/>
  <c r="AN1554" i="967"/>
  <c r="AM1554" i="967"/>
  <c r="AN1553" i="967"/>
  <c r="AM1553" i="967"/>
  <c r="AN1552" i="967"/>
  <c r="AM1552" i="967"/>
  <c r="AN1551" i="967"/>
  <c r="AM1551" i="967"/>
  <c r="AN1550" i="967"/>
  <c r="AM1550" i="967"/>
  <c r="AN1549" i="967"/>
  <c r="AM1549" i="967"/>
  <c r="AN1547" i="967"/>
  <c r="AM1547" i="967"/>
  <c r="AN1546" i="967"/>
  <c r="AM1546" i="967"/>
  <c r="AN1545" i="967"/>
  <c r="AM1545" i="967"/>
  <c r="AN1544" i="967"/>
  <c r="AM1544" i="967"/>
  <c r="AN1543" i="967"/>
  <c r="AM1543" i="967"/>
  <c r="AN1542" i="967"/>
  <c r="AM1542" i="967"/>
  <c r="AN1541" i="967"/>
  <c r="AM1541" i="967"/>
  <c r="AN1539" i="967"/>
  <c r="AM1539" i="967"/>
  <c r="AN1538" i="967"/>
  <c r="AM1538" i="967"/>
  <c r="AN1537" i="967"/>
  <c r="AL1537" i="967" s="1"/>
  <c r="AM1537" i="967"/>
  <c r="AN1536" i="967"/>
  <c r="AM1536" i="967"/>
  <c r="AN1534" i="967"/>
  <c r="AM1534" i="967"/>
  <c r="AN1533" i="967"/>
  <c r="AM1533" i="967"/>
  <c r="AL1522" i="967"/>
  <c r="AL1478" i="967" s="1"/>
  <c r="AL1521" i="967"/>
  <c r="AL1477" i="967" s="1"/>
  <c r="AL1520" i="967"/>
  <c r="AL1476" i="967" s="1"/>
  <c r="AL1519" i="967"/>
  <c r="AL1518" i="967"/>
  <c r="AL1474" i="967" s="1"/>
  <c r="AL1517" i="967"/>
  <c r="AL1473" i="967"/>
  <c r="AL1516" i="967"/>
  <c r="AL1472" i="967" s="1"/>
  <c r="AL1513" i="967"/>
  <c r="AL1469" i="967" s="1"/>
  <c r="AL1512" i="967"/>
  <c r="AL1468" i="967" s="1"/>
  <c r="AL1511" i="967"/>
  <c r="AL1467" i="967" s="1"/>
  <c r="AL1510" i="967"/>
  <c r="AL1466" i="967" s="1"/>
  <c r="AL1509" i="967"/>
  <c r="AL1465" i="967" s="1"/>
  <c r="AL1508" i="967"/>
  <c r="AL1464" i="967" s="1"/>
  <c r="AL1507" i="967"/>
  <c r="AL1463" i="967" s="1"/>
  <c r="AL1506" i="967"/>
  <c r="AL1462" i="967" s="1"/>
  <c r="AL1505" i="967"/>
  <c r="AL1461" i="967" s="1"/>
  <c r="AN1504" i="967"/>
  <c r="AN1460" i="967" s="1"/>
  <c r="AM1504" i="967"/>
  <c r="AM1460" i="967"/>
  <c r="AL1503" i="967"/>
  <c r="AL1459" i="967" s="1"/>
  <c r="AL1502" i="967"/>
  <c r="AL1501" i="967"/>
  <c r="AL1457" i="967" s="1"/>
  <c r="AL1500" i="967"/>
  <c r="AL1456" i="967" s="1"/>
  <c r="AL1499" i="967"/>
  <c r="AL1455" i="967" s="1"/>
  <c r="AL1498" i="967"/>
  <c r="AL1454" i="967" s="1"/>
  <c r="AL1497" i="967"/>
  <c r="AL1453" i="967"/>
  <c r="AN1496" i="967"/>
  <c r="AN1452" i="967" s="1"/>
  <c r="AM1496" i="967"/>
  <c r="AL1495" i="967"/>
  <c r="AL1451" i="967"/>
  <c r="AL1494" i="967"/>
  <c r="AL1450" i="967" s="1"/>
  <c r="AL1493" i="967"/>
  <c r="AL1449" i="967" s="1"/>
  <c r="AL1492" i="967"/>
  <c r="AL1448" i="967" s="1"/>
  <c r="AN1491" i="967"/>
  <c r="AN1447" i="967" s="1"/>
  <c r="AM1491" i="967"/>
  <c r="AL1490" i="967"/>
  <c r="AL1446" i="967"/>
  <c r="AL1489" i="967"/>
  <c r="AL1445" i="967"/>
  <c r="AL1475" i="967"/>
  <c r="AL1458" i="967"/>
  <c r="AM1452" i="967"/>
  <c r="AL1435" i="967"/>
  <c r="AL1434" i="967" s="1"/>
  <c r="AN1434" i="967"/>
  <c r="AM1434" i="967"/>
  <c r="AL1433" i="967"/>
  <c r="AN1432" i="967"/>
  <c r="AM1432" i="967"/>
  <c r="AN1431" i="967"/>
  <c r="AM1431" i="967"/>
  <c r="AN1430" i="967"/>
  <c r="AM1430" i="967"/>
  <c r="AN1429" i="967"/>
  <c r="AM1429" i="967"/>
  <c r="AN1428" i="967"/>
  <c r="AM1428" i="967"/>
  <c r="AL1428" i="967" s="1"/>
  <c r="AN1427" i="967"/>
  <c r="AM1427" i="967"/>
  <c r="AN1426" i="967"/>
  <c r="AM1426" i="967"/>
  <c r="AN1424" i="967"/>
  <c r="AM1424" i="967"/>
  <c r="AN1423" i="967"/>
  <c r="AM1423" i="967"/>
  <c r="AN1422" i="967"/>
  <c r="AM1422" i="967"/>
  <c r="AN1421" i="967"/>
  <c r="AM1421" i="967"/>
  <c r="AN1420" i="967"/>
  <c r="AM1420" i="967"/>
  <c r="AN1419" i="967"/>
  <c r="AM1419" i="967"/>
  <c r="AN1418" i="967"/>
  <c r="AM1418" i="967"/>
  <c r="AL1418" i="967" s="1"/>
  <c r="AL1400" i="967"/>
  <c r="AL1399" i="967"/>
  <c r="AN1399" i="967"/>
  <c r="AM1399" i="967"/>
  <c r="AL1398" i="967"/>
  <c r="AN1397" i="967"/>
  <c r="AM1397" i="967"/>
  <c r="AN1396" i="967"/>
  <c r="AM1396" i="967"/>
  <c r="AN1395" i="967"/>
  <c r="AM1395" i="967"/>
  <c r="AN1394" i="967"/>
  <c r="AM1394" i="967"/>
  <c r="AN1393" i="967"/>
  <c r="AL1393" i="967" s="1"/>
  <c r="AM1393" i="967"/>
  <c r="AN1392" i="967"/>
  <c r="AM1392" i="967"/>
  <c r="AN1391" i="967"/>
  <c r="AM1391" i="967"/>
  <c r="AN1389" i="967"/>
  <c r="AM1389" i="967"/>
  <c r="AN1388" i="967"/>
  <c r="AM1388" i="967"/>
  <c r="AN1387" i="967"/>
  <c r="AM1387" i="967"/>
  <c r="AN1386" i="967"/>
  <c r="AM1386" i="967"/>
  <c r="AN1385" i="967"/>
  <c r="AM1385" i="967"/>
  <c r="AN1384" i="967"/>
  <c r="AL1384" i="967" s="1"/>
  <c r="AM1384" i="967"/>
  <c r="AN1383" i="967"/>
  <c r="AM1383" i="967"/>
  <c r="AN1361" i="967"/>
  <c r="AM1361" i="967"/>
  <c r="AM989" i="967" s="1"/>
  <c r="AN1360" i="967"/>
  <c r="AM1360" i="967"/>
  <c r="AN1359" i="967"/>
  <c r="AM1359" i="967"/>
  <c r="AN1358" i="967"/>
  <c r="AM1358" i="967"/>
  <c r="AN1357" i="967"/>
  <c r="AM1357" i="967"/>
  <c r="AM985" i="967" s="1"/>
  <c r="AN1356" i="967"/>
  <c r="AM1356" i="967"/>
  <c r="AN1355" i="967"/>
  <c r="AM1355" i="967"/>
  <c r="AN1352" i="967"/>
  <c r="AM1352" i="967"/>
  <c r="AN1351" i="967"/>
  <c r="AM1351" i="967"/>
  <c r="AN1350" i="967"/>
  <c r="AM1350" i="967"/>
  <c r="AN1349" i="967"/>
  <c r="AM1349" i="967"/>
  <c r="AN1348" i="967"/>
  <c r="AM1348" i="967"/>
  <c r="AL1348" i="967" s="1"/>
  <c r="AN1347" i="967"/>
  <c r="AM1347" i="967"/>
  <c r="AL1347" i="967" s="1"/>
  <c r="AN1346" i="967"/>
  <c r="AM1346" i="967"/>
  <c r="AN1345" i="967"/>
  <c r="AM1345" i="967"/>
  <c r="AN1344" i="967"/>
  <c r="AM1344" i="967"/>
  <c r="AM972" i="967" s="1"/>
  <c r="AN1342" i="967"/>
  <c r="AM1342" i="967"/>
  <c r="AL1342" i="967" s="1"/>
  <c r="AN1341" i="967"/>
  <c r="AM1341" i="967"/>
  <c r="AN1340" i="967"/>
  <c r="AM1340" i="967"/>
  <c r="AN1339" i="967"/>
  <c r="AM1339" i="967"/>
  <c r="AN1338" i="967"/>
  <c r="AM1338" i="967"/>
  <c r="AN1337" i="967"/>
  <c r="AM1337" i="967"/>
  <c r="AL1337" i="967" s="1"/>
  <c r="AN1336" i="967"/>
  <c r="AM1336" i="967"/>
  <c r="AN1334" i="967"/>
  <c r="AM1334" i="967"/>
  <c r="AN1333" i="967"/>
  <c r="AM1333" i="967"/>
  <c r="AN1332" i="967"/>
  <c r="AM1332" i="967"/>
  <c r="AN1331" i="967"/>
  <c r="AM1331" i="967"/>
  <c r="AM959" i="967" s="1"/>
  <c r="AN1329" i="967"/>
  <c r="AM1329" i="967"/>
  <c r="AN1328" i="967"/>
  <c r="AM1328" i="967"/>
  <c r="AL1328" i="967" s="1"/>
  <c r="AN1327" i="967"/>
  <c r="AN955" i="967" s="1"/>
  <c r="AM1327" i="967"/>
  <c r="AM955" i="967" s="1"/>
  <c r="AN1326" i="967"/>
  <c r="AN954" i="967" s="1"/>
  <c r="AM1326" i="967"/>
  <c r="AM954" i="967" s="1"/>
  <c r="AN1325" i="967"/>
  <c r="AN953" i="967" s="1"/>
  <c r="AM1325" i="967"/>
  <c r="AN1324" i="967"/>
  <c r="AM1324" i="967"/>
  <c r="AM952" i="967" s="1"/>
  <c r="AN1323" i="967"/>
  <c r="AN951" i="967" s="1"/>
  <c r="AM1323" i="967"/>
  <c r="AL1271" i="967"/>
  <c r="AL1416" i="967"/>
  <c r="AL1270" i="967"/>
  <c r="AL1415" i="967" s="1"/>
  <c r="AL1269" i="967"/>
  <c r="AL1414" i="967" s="1"/>
  <c r="AL1268" i="967"/>
  <c r="AL1405" i="967" s="1"/>
  <c r="AL1267" i="967"/>
  <c r="AL1412" i="967" s="1"/>
  <c r="AL1266" i="967"/>
  <c r="AL1411" i="967" s="1"/>
  <c r="AL1265" i="967"/>
  <c r="AL1410" i="967" s="1"/>
  <c r="AN1264" i="967"/>
  <c r="AN1214" i="967" s="1"/>
  <c r="AN1322" i="967" s="1"/>
  <c r="AM1264" i="967"/>
  <c r="AM1214" i="967"/>
  <c r="AL1263" i="967"/>
  <c r="AL1373" i="967" s="1"/>
  <c r="AL1262" i="967"/>
  <c r="AL1372" i="967" s="1"/>
  <c r="AL1261" i="967"/>
  <c r="AL1379" i="967" s="1"/>
  <c r="AL1260" i="967"/>
  <c r="AL1378" i="967" s="1"/>
  <c r="AL1259" i="967"/>
  <c r="AL1369" i="967" s="1"/>
  <c r="AL1258" i="967"/>
  <c r="AL1368" i="967" s="1"/>
  <c r="AL1257" i="967"/>
  <c r="AL1375" i="967" s="1"/>
  <c r="AN1256" i="967"/>
  <c r="AN1213" i="967" s="1"/>
  <c r="AM1256" i="967"/>
  <c r="AL1256" i="967" s="1"/>
  <c r="AL1213" i="967" s="1"/>
  <c r="AL1253" i="967"/>
  <c r="AL1077" i="967" s="1"/>
  <c r="AL1252" i="967"/>
  <c r="AL1251" i="967"/>
  <c r="AL1315" i="967" s="1"/>
  <c r="AL1250" i="967"/>
  <c r="AL1074" i="967" s="1"/>
  <c r="AL1249" i="967"/>
  <c r="AL1073" i="967" s="1"/>
  <c r="AL1248" i="967"/>
  <c r="AL1072" i="967" s="1"/>
  <c r="AL1247" i="967"/>
  <c r="AL1311" i="967" s="1"/>
  <c r="AL1244" i="967"/>
  <c r="AL1308" i="967" s="1"/>
  <c r="AL1243" i="967"/>
  <c r="AL1067" i="967" s="1"/>
  <c r="AL1307" i="967"/>
  <c r="AL1242" i="967"/>
  <c r="AL1306" i="967" s="1"/>
  <c r="AL1241" i="967"/>
  <c r="AL1305" i="967" s="1"/>
  <c r="AL1240" i="967"/>
  <c r="AL1239" i="967"/>
  <c r="AL1238" i="967"/>
  <c r="AL1237" i="967"/>
  <c r="AL1301" i="967" s="1"/>
  <c r="AL1236" i="967"/>
  <c r="AN1235" i="967"/>
  <c r="AN1059" i="967" s="1"/>
  <c r="AM1235" i="967"/>
  <c r="AM1299" i="967" s="1"/>
  <c r="AL1234" i="967"/>
  <c r="AL1298" i="967" s="1"/>
  <c r="AL1233" i="967"/>
  <c r="AL1232" i="967"/>
  <c r="AL1231" i="967"/>
  <c r="AL1055" i="967" s="1"/>
  <c r="AL1230" i="967"/>
  <c r="AL1294" i="967" s="1"/>
  <c r="AL1229" i="967"/>
  <c r="AL1228" i="967"/>
  <c r="AL1292" i="967" s="1"/>
  <c r="AN1227" i="967"/>
  <c r="AN1291" i="967" s="1"/>
  <c r="AM1227" i="967"/>
  <c r="AM1291" i="967" s="1"/>
  <c r="AL1226" i="967"/>
  <c r="AL1225" i="967"/>
  <c r="AL1289" i="967" s="1"/>
  <c r="AL1224" i="967"/>
  <c r="AL1288" i="967" s="1"/>
  <c r="AL1223" i="967"/>
  <c r="AL1287" i="967" s="1"/>
  <c r="AN1222" i="967"/>
  <c r="AM1222" i="967"/>
  <c r="AM1286" i="967" s="1"/>
  <c r="AL1221" i="967"/>
  <c r="AL1285" i="967"/>
  <c r="AL1220" i="967"/>
  <c r="AL1284" i="967" s="1"/>
  <c r="AL1219" i="967"/>
  <c r="AL1218" i="967"/>
  <c r="AL1282" i="967" s="1"/>
  <c r="AL1217" i="967"/>
  <c r="AL1281" i="967" s="1"/>
  <c r="AL1216" i="967"/>
  <c r="AL1280" i="967" s="1"/>
  <c r="AL1215" i="967"/>
  <c r="AM1209" i="967"/>
  <c r="AN1209" i="967" s="1"/>
  <c r="AN1121" i="967" s="1"/>
  <c r="AM1208" i="967"/>
  <c r="AM1120" i="967" s="1"/>
  <c r="AM1032" i="967" s="1"/>
  <c r="AM1207" i="967"/>
  <c r="AN1207" i="967" s="1"/>
  <c r="AN1119" i="967" s="1"/>
  <c r="AN1031" i="967" s="1"/>
  <c r="AM1206" i="967"/>
  <c r="AM1118" i="967" s="1"/>
  <c r="AM1030" i="967" s="1"/>
  <c r="AM1205" i="967"/>
  <c r="AM1204" i="967"/>
  <c r="AN1204" i="967" s="1"/>
  <c r="AN1116" i="967" s="1"/>
  <c r="AM1203" i="967"/>
  <c r="AM1115" i="967" s="1"/>
  <c r="AM1200" i="967"/>
  <c r="AN1200" i="967" s="1"/>
  <c r="AN1112" i="967"/>
  <c r="AM1199" i="967"/>
  <c r="AM1198" i="967"/>
  <c r="AN1198" i="967" s="1"/>
  <c r="AN1110" i="967" s="1"/>
  <c r="AM1197" i="967"/>
  <c r="AN1197" i="967" s="1"/>
  <c r="AN1109" i="967" s="1"/>
  <c r="AN1021" i="967" s="1"/>
  <c r="AM1109" i="967"/>
  <c r="AM1196" i="967"/>
  <c r="AM1108" i="967" s="1"/>
  <c r="AM1020" i="967" s="1"/>
  <c r="AM1195" i="967"/>
  <c r="AN1195" i="967" s="1"/>
  <c r="AN1107" i="967"/>
  <c r="AM1194" i="967"/>
  <c r="AN1194" i="967" s="1"/>
  <c r="AN1106" i="967" s="1"/>
  <c r="AM1193" i="967"/>
  <c r="AN1193" i="967" s="1"/>
  <c r="AN1105" i="967" s="1"/>
  <c r="AN1017" i="967" s="1"/>
  <c r="AM1192" i="967"/>
  <c r="AM1190" i="967"/>
  <c r="AM1189" i="967"/>
  <c r="AM1101" i="967" s="1"/>
  <c r="AN1189" i="967"/>
  <c r="AN1101" i="967" s="1"/>
  <c r="AN1013" i="967" s="1"/>
  <c r="AM1188" i="967"/>
  <c r="AN1188" i="967" s="1"/>
  <c r="AN1100" i="967" s="1"/>
  <c r="AM1187" i="967"/>
  <c r="AM1099" i="967" s="1"/>
  <c r="AM1186" i="967"/>
  <c r="AM1185" i="967"/>
  <c r="AM1184" i="967"/>
  <c r="AN1184" i="967" s="1"/>
  <c r="AN1096" i="967" s="1"/>
  <c r="AM1183" i="967"/>
  <c r="AM1182" i="967"/>
  <c r="AN1182" i="967" s="1"/>
  <c r="AN1094" i="967" s="1"/>
  <c r="AN1006" i="967" s="1"/>
  <c r="AM1181" i="967"/>
  <c r="AN1181" i="967" s="1"/>
  <c r="AN1093" i="967" s="1"/>
  <c r="AN1005" i="967" s="1"/>
  <c r="AM1180" i="967"/>
  <c r="AN1180" i="967" s="1"/>
  <c r="AN1092" i="967" s="1"/>
  <c r="AM1179" i="967"/>
  <c r="AM1091" i="967" s="1"/>
  <c r="AM1003" i="967" s="1"/>
  <c r="AM1177" i="967"/>
  <c r="AN1177" i="967"/>
  <c r="AN1089" i="967" s="1"/>
  <c r="AN1001" i="967" s="1"/>
  <c r="AM1176" i="967"/>
  <c r="AN1176" i="967"/>
  <c r="AN1088" i="967" s="1"/>
  <c r="AN1000" i="967" s="1"/>
  <c r="AM1175" i="967"/>
  <c r="AN1175" i="967"/>
  <c r="AN1087" i="967" s="1"/>
  <c r="AM1174" i="967"/>
  <c r="AM1086" i="967" s="1"/>
  <c r="AM1173" i="967"/>
  <c r="AN1173" i="967" s="1"/>
  <c r="AN1085" i="967" s="1"/>
  <c r="AN997" i="967" s="1"/>
  <c r="AM1172" i="967"/>
  <c r="AN1172" i="967" s="1"/>
  <c r="AN1084" i="967" s="1"/>
  <c r="AN996" i="967" s="1"/>
  <c r="AM1171" i="967"/>
  <c r="AM1170" i="967"/>
  <c r="AM1169" i="967"/>
  <c r="AN1169" i="967" s="1"/>
  <c r="AM1121" i="967"/>
  <c r="AM1033" i="967" s="1"/>
  <c r="AM1116" i="967"/>
  <c r="AM1107" i="967"/>
  <c r="AM1019" i="967" s="1"/>
  <c r="AM1094" i="967"/>
  <c r="AM1006" i="967" s="1"/>
  <c r="AN1077" i="967"/>
  <c r="AM1077" i="967"/>
  <c r="AN1076" i="967"/>
  <c r="AM1076" i="967"/>
  <c r="AN1075" i="967"/>
  <c r="AM1075" i="967"/>
  <c r="AL1075" i="967"/>
  <c r="AN1074" i="967"/>
  <c r="AM1074" i="967"/>
  <c r="AN1073" i="967"/>
  <c r="AM1073" i="967"/>
  <c r="AN1072" i="967"/>
  <c r="AM1072" i="967"/>
  <c r="AN1071" i="967"/>
  <c r="AM1071" i="967"/>
  <c r="AL1071" i="967"/>
  <c r="AN1068" i="967"/>
  <c r="AM1068" i="967"/>
  <c r="AN1067" i="967"/>
  <c r="AM1067" i="967"/>
  <c r="AN1066" i="967"/>
  <c r="AM1066" i="967"/>
  <c r="AN1065" i="967"/>
  <c r="AM1065" i="967"/>
  <c r="AN1064" i="967"/>
  <c r="AM1064" i="967"/>
  <c r="AN1063" i="967"/>
  <c r="AM1063" i="967"/>
  <c r="AN1062" i="967"/>
  <c r="AM1062" i="967"/>
  <c r="AN1061" i="967"/>
  <c r="AM1061" i="967"/>
  <c r="AN1060" i="967"/>
  <c r="AM1060" i="967"/>
  <c r="AN1058" i="967"/>
  <c r="AM1058" i="967"/>
  <c r="AL1058" i="967"/>
  <c r="AN1057" i="967"/>
  <c r="AM1057" i="967"/>
  <c r="AN1056" i="967"/>
  <c r="AM1056" i="967"/>
  <c r="AN1055" i="967"/>
  <c r="AM1055" i="967"/>
  <c r="AN1054" i="967"/>
  <c r="AM1054" i="967"/>
  <c r="AN1053" i="967"/>
  <c r="AM1053" i="967"/>
  <c r="AN1052" i="967"/>
  <c r="AM1052" i="967"/>
  <c r="AM1051" i="967"/>
  <c r="AN1050" i="967"/>
  <c r="AM1050" i="967"/>
  <c r="AN1049" i="967"/>
  <c r="AM1049" i="967"/>
  <c r="AN1048" i="967"/>
  <c r="AM1048" i="967"/>
  <c r="AN1047" i="967"/>
  <c r="AM1047" i="967"/>
  <c r="AN1045" i="967"/>
  <c r="AM1045" i="967"/>
  <c r="AL1045" i="967"/>
  <c r="AN1044" i="967"/>
  <c r="AM1044" i="967"/>
  <c r="AL1044" i="967"/>
  <c r="AN1043" i="967"/>
  <c r="AM1043" i="967"/>
  <c r="AN1042" i="967"/>
  <c r="AM1042" i="967"/>
  <c r="AL1042" i="967"/>
  <c r="AN1041" i="967"/>
  <c r="AM1041" i="967"/>
  <c r="AN1040" i="967"/>
  <c r="AM1040" i="967"/>
  <c r="AL1040" i="967"/>
  <c r="AN1039" i="967"/>
  <c r="AM1039" i="967"/>
  <c r="AM1028" i="967"/>
  <c r="AN980" i="967"/>
  <c r="AN952" i="967"/>
  <c r="AM951" i="967"/>
  <c r="AH2862" i="967"/>
  <c r="AG2862" i="967"/>
  <c r="AH2852" i="967"/>
  <c r="AG2852" i="967"/>
  <c r="AH2833" i="967"/>
  <c r="AH2831" i="967" s="1"/>
  <c r="AG2833" i="967"/>
  <c r="AT2862" i="967"/>
  <c r="AS2862" i="967"/>
  <c r="AT2852" i="967"/>
  <c r="AS2852" i="967"/>
  <c r="AT2833" i="967"/>
  <c r="AS2833" i="967"/>
  <c r="AL3107" i="967"/>
  <c r="AL3104" i="967"/>
  <c r="AL3103" i="967"/>
  <c r="AL3102" i="967" s="1"/>
  <c r="AN3101" i="967"/>
  <c r="AM3101" i="967"/>
  <c r="AL3100" i="967"/>
  <c r="AL3099" i="967" s="1"/>
  <c r="AN3098" i="967"/>
  <c r="AM3098" i="967"/>
  <c r="AL3097" i="967"/>
  <c r="AL3096" i="967"/>
  <c r="AN3095" i="967"/>
  <c r="AM3095" i="967"/>
  <c r="AL3094" i="967"/>
  <c r="AL3093" i="967"/>
  <c r="AN3092" i="967"/>
  <c r="AM3092" i="967"/>
  <c r="AL3091" i="967"/>
  <c r="AL3090" i="967"/>
  <c r="AN3089" i="967"/>
  <c r="AM3089" i="967"/>
  <c r="AL3088" i="967"/>
  <c r="AL3087" i="967"/>
  <c r="AN3086" i="967"/>
  <c r="AM3086" i="967"/>
  <c r="AL3085" i="967"/>
  <c r="AL3084" i="967"/>
  <c r="AN3083" i="967"/>
  <c r="AM3083" i="967"/>
  <c r="AL3082" i="967"/>
  <c r="AL3081" i="967"/>
  <c r="AN3080" i="967"/>
  <c r="AM3080" i="967"/>
  <c r="AL3079" i="967"/>
  <c r="AL3078" i="967"/>
  <c r="AN3077" i="967"/>
  <c r="AM3077" i="967"/>
  <c r="AL3076" i="967"/>
  <c r="AL3075" i="967"/>
  <c r="AN3074" i="967"/>
  <c r="AM3074" i="967"/>
  <c r="AL3073" i="967"/>
  <c r="AL3072" i="967"/>
  <c r="AN3071" i="967"/>
  <c r="AM3071" i="967"/>
  <c r="AL3070" i="967"/>
  <c r="AL3069" i="967"/>
  <c r="AN3068" i="967"/>
  <c r="AM3068" i="967"/>
  <c r="AL3067" i="967"/>
  <c r="AL3066" i="967"/>
  <c r="AN3065" i="967"/>
  <c r="AM3065" i="967"/>
  <c r="AL3064" i="967"/>
  <c r="AL3063" i="967" s="1"/>
  <c r="AN3062" i="967"/>
  <c r="AM3062" i="967"/>
  <c r="AL3061" i="967"/>
  <c r="AL3060" i="967" s="1"/>
  <c r="AN3059" i="967"/>
  <c r="AM3059" i="967"/>
  <c r="AL3058" i="967"/>
  <c r="AL3057" i="967" s="1"/>
  <c r="AN3056" i="967"/>
  <c r="AL3056" i="967" s="1"/>
  <c r="AM3056" i="967"/>
  <c r="AL3055" i="967"/>
  <c r="AL3054" i="967" s="1"/>
  <c r="AN3053" i="967"/>
  <c r="AL3053" i="967" s="1"/>
  <c r="AM3053" i="967"/>
  <c r="AL3052" i="967"/>
  <c r="AL3051" i="967"/>
  <c r="AN3050" i="967"/>
  <c r="AM3050" i="967"/>
  <c r="AL3049" i="967"/>
  <c r="AL3048" i="967"/>
  <c r="AN3047" i="967"/>
  <c r="AM3047" i="967"/>
  <c r="AL3046" i="967"/>
  <c r="AL3045" i="967"/>
  <c r="AN3044" i="967"/>
  <c r="AM3044" i="967"/>
  <c r="AL3043" i="967"/>
  <c r="AL3042" i="967"/>
  <c r="AN3041" i="967"/>
  <c r="AM3041" i="967"/>
  <c r="AL3041" i="967" s="1"/>
  <c r="AL3040" i="967"/>
  <c r="AL3039" i="967" s="1"/>
  <c r="AN3038" i="967"/>
  <c r="AM3038" i="967"/>
  <c r="AL3037" i="967"/>
  <c r="AL3036" i="967" s="1"/>
  <c r="AN3035" i="967"/>
  <c r="AM3035" i="967"/>
  <c r="AL3034" i="967"/>
  <c r="AL3033" i="967" s="1"/>
  <c r="AN3032" i="967"/>
  <c r="AM3032" i="967"/>
  <c r="AL3031" i="967"/>
  <c r="AL3030" i="967" s="1"/>
  <c r="AN3029" i="967"/>
  <c r="AM3029" i="967"/>
  <c r="AL3028" i="967"/>
  <c r="AL3027" i="967" s="1"/>
  <c r="AN3026" i="967"/>
  <c r="AM3026" i="967"/>
  <c r="AL3025" i="967"/>
  <c r="AL3024" i="967" s="1"/>
  <c r="AN3023" i="967"/>
  <c r="AM3023" i="967"/>
  <c r="AL3022" i="967"/>
  <c r="AL3021" i="967" s="1"/>
  <c r="AN3020" i="967"/>
  <c r="AL3020" i="967" s="1"/>
  <c r="AM3020" i="967"/>
  <c r="AL3019" i="967"/>
  <c r="AL3018" i="967" s="1"/>
  <c r="AN3017" i="967"/>
  <c r="AM3017" i="967"/>
  <c r="AL3016" i="967"/>
  <c r="AL3015" i="967" s="1"/>
  <c r="AN3014" i="967"/>
  <c r="AL3014" i="967" s="1"/>
  <c r="AM3014" i="967"/>
  <c r="AL3013" i="967"/>
  <c r="AL3012" i="967" s="1"/>
  <c r="AN3011" i="967"/>
  <c r="AM3011" i="967"/>
  <c r="AL3010" i="967"/>
  <c r="AL3009" i="967" s="1"/>
  <c r="AN3008" i="967"/>
  <c r="AM3008" i="967"/>
  <c r="AL3007" i="967"/>
  <c r="AL3006" i="967" s="1"/>
  <c r="AN3005" i="967"/>
  <c r="AM3005" i="967"/>
  <c r="AL3004" i="967"/>
  <c r="AL3003" i="967" s="1"/>
  <c r="AN3002" i="967"/>
  <c r="AL3002" i="967" s="1"/>
  <c r="AM3002" i="967"/>
  <c r="AL3001" i="967"/>
  <c r="AL3000" i="967" s="1"/>
  <c r="AN2999" i="967"/>
  <c r="AM2999" i="967"/>
  <c r="AL2998" i="967"/>
  <c r="AL2997" i="967" s="1"/>
  <c r="AN2996" i="967"/>
  <c r="AM2996" i="967"/>
  <c r="AL2995" i="967"/>
  <c r="AL2994" i="967" s="1"/>
  <c r="AN2993" i="967"/>
  <c r="AM2993" i="967"/>
  <c r="AL2992" i="967"/>
  <c r="AL2991" i="967" s="1"/>
  <c r="AN2990" i="967"/>
  <c r="AM2990" i="967"/>
  <c r="AL2989" i="967"/>
  <c r="AL2988" i="967" s="1"/>
  <c r="AN2987" i="967"/>
  <c r="AM2987" i="967"/>
  <c r="AL2986" i="967"/>
  <c r="AL2985" i="967" s="1"/>
  <c r="AN2984" i="967"/>
  <c r="AM2984" i="967"/>
  <c r="AL2983" i="967"/>
  <c r="AL2982" i="967" s="1"/>
  <c r="AN2981" i="967"/>
  <c r="AM2981" i="967"/>
  <c r="AL2980" i="967"/>
  <c r="AL2979" i="967"/>
  <c r="AN2978" i="967"/>
  <c r="AM2978" i="967"/>
  <c r="AL2977" i="967"/>
  <c r="AL2976" i="967"/>
  <c r="AN2975" i="967"/>
  <c r="AM2975" i="967"/>
  <c r="AL2974" i="967"/>
  <c r="AL2973" i="967"/>
  <c r="AN2972" i="967"/>
  <c r="AM2972" i="967"/>
  <c r="AL2971" i="967"/>
  <c r="AL2970" i="967"/>
  <c r="AN2969" i="967"/>
  <c r="AM2969" i="967"/>
  <c r="AL2968" i="967"/>
  <c r="AL2967" i="967"/>
  <c r="AN2966" i="967"/>
  <c r="AM2966" i="967"/>
  <c r="AL2965" i="967"/>
  <c r="AL2964" i="967"/>
  <c r="AN2963" i="967"/>
  <c r="AM2963" i="967"/>
  <c r="AL2962" i="967"/>
  <c r="AL2961" i="967"/>
  <c r="AN2960" i="967"/>
  <c r="AM2960" i="967"/>
  <c r="AL2960" i="967" s="1"/>
  <c r="AL2959" i="967"/>
  <c r="AL2958" i="967" s="1"/>
  <c r="AN2957" i="967"/>
  <c r="AM2957" i="967"/>
  <c r="AL2956" i="967"/>
  <c r="AL2955" i="967" s="1"/>
  <c r="AN2954" i="967"/>
  <c r="AM2954" i="967"/>
  <c r="AL2953" i="967"/>
  <c r="AL2952" i="967" s="1"/>
  <c r="AN2951" i="967"/>
  <c r="AM2951" i="967"/>
  <c r="AL2950" i="967"/>
  <c r="AL2949" i="967" s="1"/>
  <c r="AN2948" i="967"/>
  <c r="AM2948" i="967"/>
  <c r="AL2947" i="967"/>
  <c r="AL2946" i="967" s="1"/>
  <c r="AN2945" i="967"/>
  <c r="AM2945" i="967"/>
  <c r="AL2944" i="967"/>
  <c r="AL2943" i="967" s="1"/>
  <c r="AN2942" i="967"/>
  <c r="AM2942" i="967"/>
  <c r="AL2941" i="967"/>
  <c r="AL2940" i="967" s="1"/>
  <c r="AN2939" i="967"/>
  <c r="AM2939" i="967"/>
  <c r="AL2938" i="967"/>
  <c r="AL2937" i="967" s="1"/>
  <c r="AN2936" i="967"/>
  <c r="AM2936" i="967"/>
  <c r="AL2935" i="967"/>
  <c r="AL2934" i="967" s="1"/>
  <c r="AN2933" i="967"/>
  <c r="AM2933" i="967"/>
  <c r="AL2932" i="967"/>
  <c r="AL2931" i="967" s="1"/>
  <c r="AN2930" i="967"/>
  <c r="AM2930" i="967"/>
  <c r="AL2929" i="967"/>
  <c r="AL2928" i="967" s="1"/>
  <c r="AN2927" i="967"/>
  <c r="AM2927" i="967"/>
  <c r="AL2926" i="967"/>
  <c r="AL2925" i="967" s="1"/>
  <c r="AN2924" i="967"/>
  <c r="AM2924" i="967"/>
  <c r="AL2924" i="967" s="1"/>
  <c r="AL2923" i="967"/>
  <c r="AL2922" i="967" s="1"/>
  <c r="AN2921" i="967"/>
  <c r="AM2921" i="967"/>
  <c r="AL2921" i="967" s="1"/>
  <c r="AL2920" i="967"/>
  <c r="AL2919" i="967" s="1"/>
  <c r="AN2918" i="967"/>
  <c r="AM2918" i="967"/>
  <c r="AL2917" i="967"/>
  <c r="AL2916" i="967" s="1"/>
  <c r="AN2915" i="967"/>
  <c r="AM2915" i="967"/>
  <c r="AL2914" i="967"/>
  <c r="AL2913" i="967" s="1"/>
  <c r="AN2912" i="967"/>
  <c r="AM2912" i="967"/>
  <c r="AL2911" i="967"/>
  <c r="AL2910" i="967" s="1"/>
  <c r="AN2909" i="967"/>
  <c r="AM2909" i="967"/>
  <c r="AL2908" i="967"/>
  <c r="AL2907" i="967" s="1"/>
  <c r="AN2906" i="967"/>
  <c r="AM2906" i="967"/>
  <c r="AL2905" i="967"/>
  <c r="AL2904" i="967" s="1"/>
  <c r="AN2903" i="967"/>
  <c r="AM2903" i="967"/>
  <c r="AL2902" i="967"/>
  <c r="AL2901" i="967" s="1"/>
  <c r="AN2900" i="967"/>
  <c r="AM2900" i="967"/>
  <c r="AL2899" i="967"/>
  <c r="AL2898" i="967" s="1"/>
  <c r="AN2897" i="967"/>
  <c r="AM2897" i="967"/>
  <c r="AL2896" i="967"/>
  <c r="AL2895" i="967" s="1"/>
  <c r="AN2894" i="967"/>
  <c r="AM2894" i="967"/>
  <c r="AL2893" i="967"/>
  <c r="AL2892" i="967" s="1"/>
  <c r="AN2891" i="967"/>
  <c r="AM2891" i="967"/>
  <c r="AL2890" i="967"/>
  <c r="AL2889" i="967"/>
  <c r="AN2888" i="967"/>
  <c r="AM2888" i="967"/>
  <c r="AL2887" i="967"/>
  <c r="AL2886" i="967"/>
  <c r="AN2885" i="967"/>
  <c r="AM2885" i="967"/>
  <c r="AL2884" i="967"/>
  <c r="AL2883" i="967"/>
  <c r="AN2882" i="967"/>
  <c r="AM2882" i="967"/>
  <c r="AL2881" i="967"/>
  <c r="AL2880" i="967" s="1"/>
  <c r="AN2879" i="967"/>
  <c r="AL2879" i="967" s="1"/>
  <c r="AM2879" i="967"/>
  <c r="AL2878" i="967"/>
  <c r="AL2877" i="967" s="1"/>
  <c r="AN2876" i="967"/>
  <c r="AM2876" i="967"/>
  <c r="AL2875" i="967"/>
  <c r="AL2874" i="967" s="1"/>
  <c r="AN2873" i="967"/>
  <c r="AM2873" i="967"/>
  <c r="AL2872" i="967"/>
  <c r="AL2871" i="967" s="1"/>
  <c r="AN2870" i="967"/>
  <c r="AM2870" i="967"/>
  <c r="AL2869" i="967"/>
  <c r="AL2868" i="967" s="1"/>
  <c r="AN2867" i="967"/>
  <c r="AM2867" i="967"/>
  <c r="AL2866" i="967"/>
  <c r="AL2865" i="967" s="1"/>
  <c r="AN2864" i="967"/>
  <c r="AM2864" i="967"/>
  <c r="AN2862" i="967"/>
  <c r="AM2862" i="967"/>
  <c r="AL2860" i="967"/>
  <c r="AL2859" i="967"/>
  <c r="AL2858" i="967" s="1"/>
  <c r="AN2857" i="967"/>
  <c r="AM2857" i="967"/>
  <c r="AL2857" i="967" s="1"/>
  <c r="AL2856" i="967"/>
  <c r="AL2855" i="967" s="1"/>
  <c r="AN2854" i="967"/>
  <c r="AN2852" i="967" s="1"/>
  <c r="AM2854" i="967"/>
  <c r="AL2850" i="967"/>
  <c r="AL2849" i="967"/>
  <c r="AL2848" i="967" s="1"/>
  <c r="AN2847" i="967"/>
  <c r="AM2847" i="967"/>
  <c r="AL2846" i="967"/>
  <c r="AL2845" i="967" s="1"/>
  <c r="AN2844" i="967"/>
  <c r="AM2844" i="967"/>
  <c r="AL2843" i="967"/>
  <c r="AL2842" i="967" s="1"/>
  <c r="AN2841" i="967"/>
  <c r="AM2841" i="967"/>
  <c r="AL2840" i="967"/>
  <c r="AL2839" i="967" s="1"/>
  <c r="AN2838" i="967"/>
  <c r="AM2838" i="967"/>
  <c r="AL2837" i="967"/>
  <c r="AL2836" i="967" s="1"/>
  <c r="AN2835" i="967"/>
  <c r="AM2835" i="967"/>
  <c r="AM2833" i="967" s="1"/>
  <c r="AL2523" i="967"/>
  <c r="AL2520" i="967"/>
  <c r="AL2519" i="967"/>
  <c r="AL2518" i="967" s="1"/>
  <c r="AN2517" i="967"/>
  <c r="AM2517" i="967"/>
  <c r="AL2516" i="967"/>
  <c r="AL2515" i="967" s="1"/>
  <c r="AN2514" i="967"/>
  <c r="AM2514" i="967"/>
  <c r="AL2513" i="967"/>
  <c r="AL2512" i="967" s="1"/>
  <c r="AN2511" i="967"/>
  <c r="AM2511" i="967"/>
  <c r="AL2510" i="967"/>
  <c r="AL2509" i="967" s="1"/>
  <c r="AN2508" i="967"/>
  <c r="AM2508" i="967"/>
  <c r="AL2507" i="967"/>
  <c r="AL2506" i="967" s="1"/>
  <c r="AN2505" i="967"/>
  <c r="AM2505" i="967"/>
  <c r="AL2504" i="967"/>
  <c r="AL2503" i="967" s="1"/>
  <c r="AN2502" i="967"/>
  <c r="AM2502" i="967"/>
  <c r="AL2501" i="967"/>
  <c r="AL2500" i="967" s="1"/>
  <c r="AN2499" i="967"/>
  <c r="AM2499" i="967"/>
  <c r="AL2498" i="967"/>
  <c r="AL2497" i="967" s="1"/>
  <c r="AN2496" i="967"/>
  <c r="AM2496" i="967"/>
  <c r="AL2495" i="967"/>
  <c r="AL2494" i="967" s="1"/>
  <c r="AN2493" i="967"/>
  <c r="AM2493" i="967"/>
  <c r="AL2492" i="967"/>
  <c r="AL2491" i="967" s="1"/>
  <c r="AN2490" i="967"/>
  <c r="AM2490" i="967"/>
  <c r="AL2489" i="967"/>
  <c r="AL2488" i="967" s="1"/>
  <c r="AN2487" i="967"/>
  <c r="AM2487" i="967"/>
  <c r="AL2486" i="967"/>
  <c r="AL2485" i="967" s="1"/>
  <c r="AN2484" i="967"/>
  <c r="AM2484" i="967"/>
  <c r="AL2483" i="967"/>
  <c r="AL2482" i="967" s="1"/>
  <c r="AN2481" i="967"/>
  <c r="AM2481" i="967"/>
  <c r="AL2480" i="967"/>
  <c r="AL2479" i="967" s="1"/>
  <c r="AN2478" i="967"/>
  <c r="AM2478" i="967"/>
  <c r="AL2477" i="967"/>
  <c r="AL2476" i="967" s="1"/>
  <c r="AN2475" i="967"/>
  <c r="AM2475" i="967"/>
  <c r="AL2474" i="967"/>
  <c r="AL2473" i="967" s="1"/>
  <c r="AN2472" i="967"/>
  <c r="AM2472" i="967"/>
  <c r="AL2471" i="967"/>
  <c r="AL2470" i="967" s="1"/>
  <c r="AN2469" i="967"/>
  <c r="AM2469" i="967"/>
  <c r="AL2468" i="967"/>
  <c r="AL2467" i="967" s="1"/>
  <c r="AN2466" i="967"/>
  <c r="AL2466" i="967" s="1"/>
  <c r="AM2466" i="967"/>
  <c r="AL2465" i="967"/>
  <c r="AL2464" i="967" s="1"/>
  <c r="AN2463" i="967"/>
  <c r="AM2463" i="967"/>
  <c r="AL2462" i="967"/>
  <c r="AL2461" i="967" s="1"/>
  <c r="AN2460" i="967"/>
  <c r="AM2460" i="967"/>
  <c r="AL2459" i="967"/>
  <c r="AL2458" i="967" s="1"/>
  <c r="AN2457" i="967"/>
  <c r="AM2457" i="967"/>
  <c r="AL2456" i="967"/>
  <c r="AL2455" i="967" s="1"/>
  <c r="AN2454" i="967"/>
  <c r="AM2454" i="967"/>
  <c r="AL2453" i="967"/>
  <c r="AL2452" i="967" s="1"/>
  <c r="AN2451" i="967"/>
  <c r="AM2451" i="967"/>
  <c r="AL2450" i="967"/>
  <c r="AL2449" i="967" s="1"/>
  <c r="AN2448" i="967"/>
  <c r="AM2448" i="967"/>
  <c r="AL2447" i="967"/>
  <c r="AL2446" i="967" s="1"/>
  <c r="AN2445" i="967"/>
  <c r="AM2445" i="967"/>
  <c r="AL2444" i="967"/>
  <c r="AL2443" i="967" s="1"/>
  <c r="AN2442" i="967"/>
  <c r="AM2442" i="967"/>
  <c r="AL2441" i="967"/>
  <c r="AL2440" i="967" s="1"/>
  <c r="AN2439" i="967"/>
  <c r="AM2439" i="967"/>
  <c r="AL2438" i="967"/>
  <c r="AL2437" i="967" s="1"/>
  <c r="AN2436" i="967"/>
  <c r="AM2436" i="967"/>
  <c r="AL2435" i="967"/>
  <c r="AL2434" i="967" s="1"/>
  <c r="AN2433" i="967"/>
  <c r="AM2433" i="967"/>
  <c r="AL2432" i="967"/>
  <c r="AL2431" i="967" s="1"/>
  <c r="AN2430" i="967"/>
  <c r="AM2430" i="967"/>
  <c r="AL2429" i="967"/>
  <c r="AL2428" i="967" s="1"/>
  <c r="AN2427" i="967"/>
  <c r="AM2427" i="967"/>
  <c r="AL2426" i="967"/>
  <c r="AL2425" i="967"/>
  <c r="AN2424" i="967"/>
  <c r="AM2424" i="967"/>
  <c r="AL2423" i="967"/>
  <c r="AL2422" i="967"/>
  <c r="AN2421" i="967"/>
  <c r="AM2421" i="967"/>
  <c r="AL2420" i="967"/>
  <c r="AL2419" i="967"/>
  <c r="AN2418" i="967"/>
  <c r="AM2418" i="967"/>
  <c r="AL2417" i="967"/>
  <c r="AL2416" i="967"/>
  <c r="AN2415" i="967"/>
  <c r="AM2415" i="967"/>
  <c r="AL2414" i="967"/>
  <c r="AL2413" i="967"/>
  <c r="AN2412" i="967"/>
  <c r="AM2412" i="967"/>
  <c r="AL2411" i="967"/>
  <c r="AL2410" i="967"/>
  <c r="AN2409" i="967"/>
  <c r="AM2409" i="967"/>
  <c r="AL2408" i="967"/>
  <c r="AL2407" i="967"/>
  <c r="AN2406" i="967"/>
  <c r="AM2406" i="967"/>
  <c r="AL2405" i="967"/>
  <c r="AL2404" i="967"/>
  <c r="AN2403" i="967"/>
  <c r="AM2403" i="967"/>
  <c r="AL2402" i="967"/>
  <c r="AL2401" i="967"/>
  <c r="AN2400" i="967"/>
  <c r="AM2400" i="967"/>
  <c r="AL2399" i="967"/>
  <c r="AL2398" i="967"/>
  <c r="AN2397" i="967"/>
  <c r="AM2397" i="967"/>
  <c r="AL2396" i="967"/>
  <c r="AL2395" i="967"/>
  <c r="AN2394" i="967"/>
  <c r="AM2394" i="967"/>
  <c r="AL2393" i="967"/>
  <c r="AL2392" i="967"/>
  <c r="AN2391" i="967"/>
  <c r="AM2391" i="967"/>
  <c r="AL2390" i="967"/>
  <c r="AL2389" i="967"/>
  <c r="AN2388" i="967"/>
  <c r="AM2388" i="967"/>
  <c r="AL2387" i="967"/>
  <c r="AL2386" i="967"/>
  <c r="AN2385" i="967"/>
  <c r="AM2385" i="967"/>
  <c r="AL2384" i="967"/>
  <c r="AL2383" i="967"/>
  <c r="AN2382" i="967"/>
  <c r="AM2382" i="967"/>
  <c r="AL2381" i="967"/>
  <c r="AL2380" i="967" s="1"/>
  <c r="AN2379" i="967"/>
  <c r="AM2379" i="967"/>
  <c r="AL2378" i="967"/>
  <c r="AL2377" i="967" s="1"/>
  <c r="AN2376" i="967"/>
  <c r="AM2376" i="967"/>
  <c r="AL2375" i="967"/>
  <c r="AL2374" i="967" s="1"/>
  <c r="AN2373" i="967"/>
  <c r="AM2373" i="967"/>
  <c r="AL2372" i="967"/>
  <c r="AL2371" i="967" s="1"/>
  <c r="AN2370" i="967"/>
  <c r="AM2370" i="967"/>
  <c r="AL2369" i="967"/>
  <c r="AL2368" i="967" s="1"/>
  <c r="AN2367" i="967"/>
  <c r="AM2367" i="967"/>
  <c r="AL2366" i="967"/>
  <c r="AL2365" i="967" s="1"/>
  <c r="AN2364" i="967"/>
  <c r="AM2364" i="967"/>
  <c r="AL2363" i="967"/>
  <c r="AL2362" i="967" s="1"/>
  <c r="AN2361" i="967"/>
  <c r="AM2361" i="967"/>
  <c r="AL2360" i="967"/>
  <c r="AL2359" i="967" s="1"/>
  <c r="AN2358" i="967"/>
  <c r="AM2358" i="967"/>
  <c r="AL2358" i="967" s="1"/>
  <c r="AL2357" i="967"/>
  <c r="AL2356" i="967" s="1"/>
  <c r="AN2355" i="967"/>
  <c r="AM2355" i="967"/>
  <c r="AL2354" i="967"/>
  <c r="AL2353" i="967" s="1"/>
  <c r="AN2352" i="967"/>
  <c r="AM2352" i="967"/>
  <c r="AL2351" i="967"/>
  <c r="AL2350" i="967" s="1"/>
  <c r="AN2349" i="967"/>
  <c r="AM2349" i="967"/>
  <c r="AL2348" i="967"/>
  <c r="AL2347" i="967" s="1"/>
  <c r="AN2346" i="967"/>
  <c r="AM2346" i="967"/>
  <c r="AL2345" i="967"/>
  <c r="AL2344" i="967" s="1"/>
  <c r="AN2343" i="967"/>
  <c r="AM2343" i="967"/>
  <c r="AL2342" i="967"/>
  <c r="AL2341" i="967" s="1"/>
  <c r="AN2340" i="967"/>
  <c r="AM2340" i="967"/>
  <c r="AL2339" i="967"/>
  <c r="AL2338" i="967" s="1"/>
  <c r="AN2337" i="967"/>
  <c r="AM2337" i="967"/>
  <c r="AL2336" i="967"/>
  <c r="AL2335" i="967" s="1"/>
  <c r="AN2334" i="967"/>
  <c r="AM2334" i="967"/>
  <c r="AL2334" i="967" s="1"/>
  <c r="AL2333" i="967"/>
  <c r="AL2332" i="967" s="1"/>
  <c r="AN2331" i="967"/>
  <c r="AM2331" i="967"/>
  <c r="AL2330" i="967"/>
  <c r="AL2329" i="967" s="1"/>
  <c r="AN2328" i="967"/>
  <c r="AM2328" i="967"/>
  <c r="AL2327" i="967"/>
  <c r="AL2326" i="967" s="1"/>
  <c r="AN2325" i="967"/>
  <c r="AM2325" i="967"/>
  <c r="AL2324" i="967"/>
  <c r="AL2323" i="967" s="1"/>
  <c r="AN2322" i="967"/>
  <c r="AM2322" i="967"/>
  <c r="AL2321" i="967"/>
  <c r="AL2320" i="967" s="1"/>
  <c r="AN2319" i="967"/>
  <c r="AM2319" i="967"/>
  <c r="AL2318" i="967"/>
  <c r="AL2317" i="967" s="1"/>
  <c r="AN2316" i="967"/>
  <c r="AM2316" i="967"/>
  <c r="AL2315" i="967"/>
  <c r="AL2314" i="967" s="1"/>
  <c r="AN2313" i="967"/>
  <c r="AM2313" i="967"/>
  <c r="AL2312" i="967"/>
  <c r="AL2311" i="967" s="1"/>
  <c r="AN2310" i="967"/>
  <c r="AM2310" i="967"/>
  <c r="AL2309" i="967"/>
  <c r="AL2308" i="967" s="1"/>
  <c r="AN2307" i="967"/>
  <c r="AL2307" i="967" s="1"/>
  <c r="AM2307" i="967"/>
  <c r="AL2306" i="967"/>
  <c r="AL2305" i="967" s="1"/>
  <c r="AN2304" i="967"/>
  <c r="AM2304" i="967"/>
  <c r="AL2303" i="967"/>
  <c r="AL2302" i="967" s="1"/>
  <c r="AN2301" i="967"/>
  <c r="AM2301" i="967"/>
  <c r="AL2300" i="967"/>
  <c r="AL2299" i="967" s="1"/>
  <c r="AN2298" i="967"/>
  <c r="AM2298" i="967"/>
  <c r="AL2297" i="967"/>
  <c r="AL2296" i="967" s="1"/>
  <c r="AN2295" i="967"/>
  <c r="AM2295" i="967"/>
  <c r="AL2294" i="967"/>
  <c r="AL2293" i="967" s="1"/>
  <c r="AN2292" i="967"/>
  <c r="AM2292" i="967"/>
  <c r="AL2291" i="967"/>
  <c r="AL2290" i="967" s="1"/>
  <c r="AN2289" i="967"/>
  <c r="AM2289" i="967"/>
  <c r="AL2288" i="967"/>
  <c r="AL2287" i="967" s="1"/>
  <c r="AN2286" i="967"/>
  <c r="AM2286" i="967"/>
  <c r="AL2285" i="967"/>
  <c r="AL2284" i="967" s="1"/>
  <c r="AN2283" i="967"/>
  <c r="AM2283" i="967"/>
  <c r="AL2282" i="967"/>
  <c r="AL2281" i="967" s="1"/>
  <c r="AN2280" i="967"/>
  <c r="AM2280" i="967"/>
  <c r="AN2278" i="967"/>
  <c r="AM2278" i="967"/>
  <c r="AL2276" i="967"/>
  <c r="AL2275" i="967"/>
  <c r="AL2274" i="967" s="1"/>
  <c r="AN2273" i="967"/>
  <c r="AM2273" i="967"/>
  <c r="AL2272" i="967"/>
  <c r="AL2271" i="967" s="1"/>
  <c r="AN2270" i="967"/>
  <c r="AM2270" i="967"/>
  <c r="AL2266" i="967"/>
  <c r="AL2265" i="967"/>
  <c r="AL2264" i="967" s="1"/>
  <c r="AN2263" i="967"/>
  <c r="AM2263" i="967"/>
  <c r="AL2262" i="967"/>
  <c r="AL2261" i="967" s="1"/>
  <c r="AN2260" i="967"/>
  <c r="AM2260" i="967"/>
  <c r="AL2259" i="967"/>
  <c r="AL2258" i="967" s="1"/>
  <c r="AN2257" i="967"/>
  <c r="AM2257" i="967"/>
  <c r="AL2256" i="967"/>
  <c r="AL2255" i="967" s="1"/>
  <c r="AN2254" i="967"/>
  <c r="AM2254" i="967"/>
  <c r="AL2253" i="967"/>
  <c r="AL2252" i="967" s="1"/>
  <c r="AN2251" i="967"/>
  <c r="AM2251" i="967"/>
  <c r="AT2278" i="967"/>
  <c r="AS2278" i="967"/>
  <c r="AT2268" i="967"/>
  <c r="AT2247" i="967" s="1"/>
  <c r="AS2268" i="967"/>
  <c r="AT2249" i="967"/>
  <c r="AS2249" i="967"/>
  <c r="AH2278" i="967"/>
  <c r="AG2278" i="967"/>
  <c r="AH2268" i="967"/>
  <c r="AG2268" i="967"/>
  <c r="AH2249" i="967"/>
  <c r="AH2247" i="967" s="1"/>
  <c r="AG2249" i="967"/>
  <c r="AE2239" i="967"/>
  <c r="AE2237" i="967"/>
  <c r="AD2239" i="967"/>
  <c r="AD2237" i="967" s="1"/>
  <c r="AC2239" i="967"/>
  <c r="AC2237" i="967" s="1"/>
  <c r="AF2217" i="967"/>
  <c r="AF2166" i="967"/>
  <c r="AF2165" i="967"/>
  <c r="AF2164" i="967"/>
  <c r="AF2163" i="967"/>
  <c r="AH2161" i="967"/>
  <c r="AG2161" i="967"/>
  <c r="AF2161" i="967" s="1"/>
  <c r="AF2160" i="967"/>
  <c r="AF2154" i="967"/>
  <c r="AF2153" i="967"/>
  <c r="AF2152" i="967"/>
  <c r="AF2151" i="967"/>
  <c r="AF2150" i="967"/>
  <c r="AF2149" i="967"/>
  <c r="AF2148" i="967"/>
  <c r="AF2147" i="967"/>
  <c r="AF2146" i="967"/>
  <c r="AF2145" i="967"/>
  <c r="AH2144" i="967"/>
  <c r="AG2144" i="967"/>
  <c r="AF2143" i="967"/>
  <c r="AF2142" i="967"/>
  <c r="AF2141" i="967"/>
  <c r="AF2140" i="967"/>
  <c r="AF2139" i="967"/>
  <c r="AF2138" i="967"/>
  <c r="AF2137" i="967"/>
  <c r="AH2136" i="967"/>
  <c r="AH2135" i="967" s="1"/>
  <c r="AG2136" i="967"/>
  <c r="AF2134" i="967"/>
  <c r="AF2133" i="967"/>
  <c r="AF2132" i="967"/>
  <c r="AF2131" i="967"/>
  <c r="AF2130" i="967"/>
  <c r="AF2129" i="967"/>
  <c r="AF2128" i="967"/>
  <c r="AF2127" i="967"/>
  <c r="AF2126" i="967"/>
  <c r="AF2125" i="967"/>
  <c r="AF2124" i="967"/>
  <c r="AF2123" i="967"/>
  <c r="AH2114" i="967"/>
  <c r="AG2114" i="967"/>
  <c r="AF2114" i="967"/>
  <c r="AF2112" i="967"/>
  <c r="AH2111" i="967"/>
  <c r="AG2111" i="967"/>
  <c r="AF2110" i="967"/>
  <c r="AF2109" i="967"/>
  <c r="AF2108" i="967"/>
  <c r="AF2107" i="967"/>
  <c r="AF2106" i="967"/>
  <c r="AF2105" i="967"/>
  <c r="AH2104" i="967"/>
  <c r="AH2103" i="967" s="1"/>
  <c r="AG2104" i="967"/>
  <c r="AF2102" i="967"/>
  <c r="AH2093" i="967"/>
  <c r="AG2093" i="967"/>
  <c r="AF2093" i="967"/>
  <c r="AF2091" i="967"/>
  <c r="AH2090" i="967"/>
  <c r="AH2085" i="967" s="1"/>
  <c r="AG2090" i="967"/>
  <c r="AF2090" i="967" s="1"/>
  <c r="AF2089" i="967"/>
  <c r="AF2088" i="967"/>
  <c r="AF2087" i="967"/>
  <c r="AF2086" i="967"/>
  <c r="AF2084" i="967"/>
  <c r="AF2083" i="967"/>
  <c r="AF2082" i="967"/>
  <c r="AF2081" i="967"/>
  <c r="AH2080" i="967"/>
  <c r="AG2080" i="967"/>
  <c r="AF2078" i="967"/>
  <c r="AF2077" i="967"/>
  <c r="AF2076" i="967"/>
  <c r="AH2075" i="967"/>
  <c r="AG2075" i="967"/>
  <c r="AF2074" i="967"/>
  <c r="AF2073" i="967"/>
  <c r="AF2072" i="967"/>
  <c r="AH2063" i="967"/>
  <c r="AG2063" i="967"/>
  <c r="AF2063" i="967"/>
  <c r="AF2061" i="967"/>
  <c r="AH2060" i="967"/>
  <c r="AG2060" i="967"/>
  <c r="AF2059" i="967"/>
  <c r="AF2051" i="967"/>
  <c r="AF2050" i="967" s="1"/>
  <c r="AH2049" i="967"/>
  <c r="AG2049" i="967"/>
  <c r="AF2044" i="967"/>
  <c r="AF2043" i="967"/>
  <c r="AF2042" i="967"/>
  <c r="AH2041" i="967"/>
  <c r="AG2041" i="967"/>
  <c r="AH2040" i="967"/>
  <c r="AG2040" i="967"/>
  <c r="AH2039" i="967"/>
  <c r="AG2039" i="967"/>
  <c r="AH2038" i="967"/>
  <c r="AG2038" i="967"/>
  <c r="AH2037" i="967"/>
  <c r="AG2037" i="967"/>
  <c r="AH2035" i="967"/>
  <c r="AG2035" i="967"/>
  <c r="AH2034" i="967"/>
  <c r="AG2034" i="967"/>
  <c r="AH2033" i="967"/>
  <c r="AG2033" i="967"/>
  <c r="AH2032" i="967"/>
  <c r="AG2032" i="967"/>
  <c r="AF2032" i="967" s="1"/>
  <c r="AH2031" i="967"/>
  <c r="AG2031" i="967"/>
  <c r="AH2029" i="967"/>
  <c r="AG2029" i="967"/>
  <c r="AF2029" i="967" s="1"/>
  <c r="AH2028" i="967"/>
  <c r="AG2028" i="967"/>
  <c r="AH2027" i="967"/>
  <c r="AG2027" i="967"/>
  <c r="AH2026" i="967"/>
  <c r="AG2026" i="967"/>
  <c r="AH2025" i="967"/>
  <c r="AG2025" i="967"/>
  <c r="AF2002" i="967"/>
  <c r="AF2023" i="967"/>
  <c r="AF2001" i="967"/>
  <c r="AF2022" i="967"/>
  <c r="AF2000" i="967"/>
  <c r="AF2021" i="967"/>
  <c r="AF1999" i="967"/>
  <c r="AF2020" i="967"/>
  <c r="AF1998" i="967"/>
  <c r="AF2019" i="967"/>
  <c r="AH1997" i="967"/>
  <c r="AH2018" i="967"/>
  <c r="AG1997" i="967"/>
  <c r="AG2018" i="967"/>
  <c r="AF1996" i="967"/>
  <c r="AF2017" i="967"/>
  <c r="AF1995" i="967"/>
  <c r="AF2016" i="967"/>
  <c r="AF1994" i="967"/>
  <c r="AF2015" i="967"/>
  <c r="AF1993" i="967"/>
  <c r="AF2014" i="967"/>
  <c r="AF1992" i="967"/>
  <c r="AF2013" i="967"/>
  <c r="AH1991" i="967"/>
  <c r="AH2012" i="967"/>
  <c r="AG1991" i="967"/>
  <c r="AG2012" i="967"/>
  <c r="AF1989" i="967"/>
  <c r="AF2009" i="967"/>
  <c r="AF1988" i="967"/>
  <c r="AF2008" i="967"/>
  <c r="AF1987" i="967"/>
  <c r="AF2007" i="967"/>
  <c r="AF1986" i="967"/>
  <c r="AF2006" i="967"/>
  <c r="AF1985" i="967"/>
  <c r="AF2005" i="967"/>
  <c r="AH1984" i="967"/>
  <c r="AH2010" i="967"/>
  <c r="AG1984" i="967"/>
  <c r="AG2010" i="967"/>
  <c r="AF1980" i="967"/>
  <c r="AF1979" i="967"/>
  <c r="AE1970" i="967"/>
  <c r="AE1968" i="967"/>
  <c r="AD1970" i="967"/>
  <c r="AD1968" i="967"/>
  <c r="AC1970" i="967"/>
  <c r="AC1968" i="967"/>
  <c r="M2217" i="967"/>
  <c r="M2214" i="967"/>
  <c r="M2215" i="967" s="1"/>
  <c r="M2211" i="967"/>
  <c r="M2212" i="967" s="1"/>
  <c r="M2208" i="967"/>
  <c r="M2210" i="967" s="1"/>
  <c r="M2205" i="967"/>
  <c r="M2207" i="967" s="1"/>
  <c r="M2204" i="967"/>
  <c r="M2203" i="967"/>
  <c r="N2198" i="967"/>
  <c r="O2079" i="967"/>
  <c r="N2079" i="967"/>
  <c r="M2079" i="967"/>
  <c r="N2077" i="967"/>
  <c r="M2077" i="967"/>
  <c r="M2801" i="967"/>
  <c r="M2798" i="967"/>
  <c r="M2799" i="967" s="1"/>
  <c r="M2795" i="967"/>
  <c r="M2796" i="967" s="1"/>
  <c r="M2792" i="967"/>
  <c r="M2794" i="967" s="1"/>
  <c r="M2789" i="967"/>
  <c r="M2790" i="967" s="1"/>
  <c r="M2788" i="967"/>
  <c r="M2787" i="967"/>
  <c r="N2782" i="967"/>
  <c r="O2663" i="967"/>
  <c r="N2663" i="967"/>
  <c r="M2663" i="967"/>
  <c r="N2661" i="967"/>
  <c r="M2661" i="967"/>
  <c r="AF2801" i="967"/>
  <c r="AF2750" i="967"/>
  <c r="AF2749" i="967"/>
  <c r="AF2748" i="967"/>
  <c r="AF2747" i="967"/>
  <c r="AH2745" i="967"/>
  <c r="AG2745" i="967"/>
  <c r="AF2744" i="967"/>
  <c r="AF2738" i="967"/>
  <c r="AF2737" i="967"/>
  <c r="AF2736" i="967"/>
  <c r="AF2735" i="967"/>
  <c r="AF2734" i="967"/>
  <c r="AF2733" i="967"/>
  <c r="AF2732" i="967"/>
  <c r="AF2731" i="967"/>
  <c r="AF2730" i="967"/>
  <c r="AF2729" i="967"/>
  <c r="AH2728" i="967"/>
  <c r="AG2728" i="967"/>
  <c r="AF2727" i="967"/>
  <c r="AF2726" i="967"/>
  <c r="AF2725" i="967"/>
  <c r="AF2724" i="967"/>
  <c r="AF2723" i="967"/>
  <c r="AF2722" i="967"/>
  <c r="AF2721" i="967"/>
  <c r="AH2720" i="967"/>
  <c r="AH2719" i="967" s="1"/>
  <c r="AG2720" i="967"/>
  <c r="AF2718" i="967"/>
  <c r="AF2717" i="967"/>
  <c r="AF2716" i="967"/>
  <c r="AF2715" i="967"/>
  <c r="AF2714" i="967"/>
  <c r="AF2713" i="967"/>
  <c r="AF2712" i="967"/>
  <c r="AF2711" i="967"/>
  <c r="AF2710" i="967"/>
  <c r="AF2709" i="967"/>
  <c r="AF2708" i="967"/>
  <c r="AF2707" i="967"/>
  <c r="AH2698" i="967"/>
  <c r="AG2698" i="967"/>
  <c r="AF2698" i="967"/>
  <c r="AF2696" i="967"/>
  <c r="AH2695" i="967"/>
  <c r="AG2695" i="967"/>
  <c r="AF2694" i="967"/>
  <c r="AF2693" i="967"/>
  <c r="AF2692" i="967"/>
  <c r="AF2691" i="967"/>
  <c r="AF2690" i="967"/>
  <c r="AF2689" i="967"/>
  <c r="AH2688" i="967"/>
  <c r="AH2687" i="967"/>
  <c r="AG2688" i="967"/>
  <c r="AF2686" i="967"/>
  <c r="AH2677" i="967"/>
  <c r="AG2677" i="967"/>
  <c r="AF2677" i="967"/>
  <c r="AF2675" i="967"/>
  <c r="AH2674" i="967"/>
  <c r="AH2669" i="967" s="1"/>
  <c r="AG2674" i="967"/>
  <c r="AG2669" i="967" s="1"/>
  <c r="AF2673" i="967"/>
  <c r="AF2672" i="967"/>
  <c r="AF2671" i="967"/>
  <c r="AF2670" i="967"/>
  <c r="AF2668" i="967"/>
  <c r="AF2667" i="967"/>
  <c r="AF2666" i="967"/>
  <c r="AF2665" i="967"/>
  <c r="AH2664" i="967"/>
  <c r="AG2664" i="967"/>
  <c r="AF2662" i="967"/>
  <c r="AF2661" i="967"/>
  <c r="AF2660" i="967"/>
  <c r="AH2659" i="967"/>
  <c r="AG2659" i="967"/>
  <c r="AF2658" i="967"/>
  <c r="AF2657" i="967"/>
  <c r="AF2656" i="967"/>
  <c r="AH2647" i="967"/>
  <c r="AG2647" i="967"/>
  <c r="AF2647" i="967"/>
  <c r="AF2645" i="967"/>
  <c r="AH2644" i="967"/>
  <c r="AG2644" i="967"/>
  <c r="AF2643" i="967"/>
  <c r="AF2635" i="967"/>
  <c r="AF2634" i="967" s="1"/>
  <c r="AH2633" i="967"/>
  <c r="AG2633" i="967"/>
  <c r="AF2628" i="967"/>
  <c r="AF2627" i="967"/>
  <c r="AF2626" i="967"/>
  <c r="AH2625" i="967"/>
  <c r="AG2625" i="967"/>
  <c r="AH2624" i="967"/>
  <c r="AG2624" i="967"/>
  <c r="AH2623" i="967"/>
  <c r="AG2623" i="967"/>
  <c r="AH2622" i="967"/>
  <c r="AG2622" i="967"/>
  <c r="AH2621" i="967"/>
  <c r="AG2621" i="967"/>
  <c r="AH2619" i="967"/>
  <c r="AG2619" i="967"/>
  <c r="AH2618" i="967"/>
  <c r="AG2618" i="967"/>
  <c r="AH2617" i="967"/>
  <c r="AG2617" i="967"/>
  <c r="AH2616" i="967"/>
  <c r="AH2614" i="967" s="1"/>
  <c r="AG2616" i="967"/>
  <c r="AH2615" i="967"/>
  <c r="AG2615" i="967"/>
  <c r="AH2613" i="967"/>
  <c r="AG2613" i="967"/>
  <c r="AH2612" i="967"/>
  <c r="AG2612" i="967"/>
  <c r="AH2611" i="967"/>
  <c r="AG2611" i="967"/>
  <c r="AH2610" i="967"/>
  <c r="AG2610" i="967"/>
  <c r="AH2609" i="967"/>
  <c r="AH2608" i="967" s="1"/>
  <c r="AG2609" i="967"/>
  <c r="AF2586" i="967"/>
  <c r="AF2607" i="967"/>
  <c r="AF2585" i="967"/>
  <c r="AF2606" i="967" s="1"/>
  <c r="AF2584" i="967"/>
  <c r="AF2605" i="967" s="1"/>
  <c r="AF2583" i="967"/>
  <c r="AF2604" i="967" s="1"/>
  <c r="AF2582" i="967"/>
  <c r="AF2603" i="967" s="1"/>
  <c r="AH2581" i="967"/>
  <c r="AH2602" i="967" s="1"/>
  <c r="AG2581" i="967"/>
  <c r="AG2602" i="967" s="1"/>
  <c r="AF2580" i="967"/>
  <c r="AF2601" i="967" s="1"/>
  <c r="AF2579" i="967"/>
  <c r="AF2600" i="967"/>
  <c r="AF2578" i="967"/>
  <c r="AF2599" i="967" s="1"/>
  <c r="AF2577" i="967"/>
  <c r="AF2598" i="967" s="1"/>
  <c r="AF2576" i="967"/>
  <c r="AF2597" i="967" s="1"/>
  <c r="AH2575" i="967"/>
  <c r="AH2596" i="967" s="1"/>
  <c r="AG2575" i="967"/>
  <c r="AG2596" i="967" s="1"/>
  <c r="AF2573" i="967"/>
  <c r="AF2593" i="967" s="1"/>
  <c r="AF2572" i="967"/>
  <c r="AF2592" i="967" s="1"/>
  <c r="AF2571" i="967"/>
  <c r="AF2591" i="967" s="1"/>
  <c r="AF2570" i="967"/>
  <c r="AF2590" i="967" s="1"/>
  <c r="AF2569" i="967"/>
  <c r="AF2589" i="967" s="1"/>
  <c r="AH2568" i="967"/>
  <c r="AH2594" i="967" s="1"/>
  <c r="AG2568" i="967"/>
  <c r="AG2594" i="967" s="1"/>
  <c r="AF2564" i="967"/>
  <c r="AF2563" i="967"/>
  <c r="AE2554" i="967"/>
  <c r="AE2552" i="967" s="1"/>
  <c r="AD2554" i="967"/>
  <c r="AD2552" i="967" s="1"/>
  <c r="AC2554" i="967"/>
  <c r="AC2552" i="967" s="1"/>
  <c r="AE2823" i="967"/>
  <c r="AE2821" i="967" s="1"/>
  <c r="AD2823" i="967"/>
  <c r="AD2821" i="967"/>
  <c r="AC2823" i="967"/>
  <c r="AC2821" i="967" s="1"/>
  <c r="AH3364" i="967"/>
  <c r="AG3364" i="967"/>
  <c r="AG3363" i="967"/>
  <c r="AF3363" i="967"/>
  <c r="AG3362" i="967"/>
  <c r="AF3362" i="967"/>
  <c r="AG3361" i="967"/>
  <c r="AF3361" i="967"/>
  <c r="AG3360" i="967"/>
  <c r="AF3360" i="967"/>
  <c r="AG3359" i="967"/>
  <c r="AF3359" i="967"/>
  <c r="AG3358" i="967"/>
  <c r="AF3358" i="967"/>
  <c r="AH3357" i="967"/>
  <c r="AF3357" i="967"/>
  <c r="AH3356" i="967"/>
  <c r="AF3356" i="967"/>
  <c r="AH3355" i="967"/>
  <c r="AF3355" i="967"/>
  <c r="AH3354" i="967"/>
  <c r="AF3354" i="967"/>
  <c r="AH3353" i="967"/>
  <c r="AF3353" i="967"/>
  <c r="AH3352" i="967"/>
  <c r="AF3352" i="967"/>
  <c r="AH3315" i="967"/>
  <c r="AG3315" i="967"/>
  <c r="AF3314" i="967"/>
  <c r="AF3313" i="967"/>
  <c r="AF3289" i="967"/>
  <c r="AF3288" i="967"/>
  <c r="AF3287" i="967"/>
  <c r="AF3286" i="967"/>
  <c r="AH3284" i="967"/>
  <c r="AG3284" i="967"/>
  <c r="AF3277" i="967"/>
  <c r="AF3276" i="967"/>
  <c r="AH3275" i="967"/>
  <c r="AH3271" i="967" s="1"/>
  <c r="AG3275" i="967"/>
  <c r="AF3274" i="967"/>
  <c r="AF3273" i="967"/>
  <c r="AF3272" i="967"/>
  <c r="AF3270" i="967"/>
  <c r="AF3269" i="967"/>
  <c r="AF3266" i="967"/>
  <c r="AF3265" i="967"/>
  <c r="AF3264" i="967"/>
  <c r="AF3263" i="967"/>
  <c r="AF3262" i="967"/>
  <c r="AH3261" i="967"/>
  <c r="AG3261" i="967"/>
  <c r="AF3259" i="967"/>
  <c r="AF3258" i="967"/>
  <c r="AF3257" i="967"/>
  <c r="AF3256" i="967"/>
  <c r="AF3255" i="967"/>
  <c r="AF3254" i="967"/>
  <c r="AF3253" i="967"/>
  <c r="AF3252" i="967"/>
  <c r="AF3251" i="967"/>
  <c r="AF3250" i="967"/>
  <c r="AF3249" i="967"/>
  <c r="AF3248" i="967"/>
  <c r="AF3247" i="967"/>
  <c r="AF3246" i="967"/>
  <c r="AH3245" i="967"/>
  <c r="AH3242" i="967" s="1"/>
  <c r="AG3245" i="967"/>
  <c r="AG3242" i="967" s="1"/>
  <c r="AF3244" i="967"/>
  <c r="AF3243" i="967"/>
  <c r="AF3241" i="967"/>
  <c r="AF3240" i="967"/>
  <c r="AF3239" i="967"/>
  <c r="AF3238" i="967"/>
  <c r="AF3237" i="967"/>
  <c r="AH3236" i="967"/>
  <c r="AG3236" i="967"/>
  <c r="AF3235" i="967"/>
  <c r="AF3234" i="967"/>
  <c r="AF3233" i="967"/>
  <c r="AF3232" i="967"/>
  <c r="AH3231" i="967"/>
  <c r="AG3231" i="967"/>
  <c r="AH3230" i="967"/>
  <c r="AG3230" i="967"/>
  <c r="AH3229" i="967"/>
  <c r="AG3229" i="967"/>
  <c r="AH3228" i="967"/>
  <c r="AG3228" i="967"/>
  <c r="AH3227" i="967"/>
  <c r="AG3227" i="967"/>
  <c r="AH3222" i="967"/>
  <c r="AG3222" i="967"/>
  <c r="AF3221" i="967"/>
  <c r="AH3218" i="967"/>
  <c r="AG3218" i="967"/>
  <c r="AF3217" i="967"/>
  <c r="AH3214" i="967"/>
  <c r="AG3214" i="967"/>
  <c r="AF3213" i="967"/>
  <c r="AH3207" i="967"/>
  <c r="AG3207" i="967"/>
  <c r="AF3206" i="967"/>
  <c r="AH3200" i="967"/>
  <c r="AG3200" i="967"/>
  <c r="AF3199" i="967"/>
  <c r="AH3196" i="967"/>
  <c r="AH3197" i="967" s="1"/>
  <c r="AG3196" i="967"/>
  <c r="AG3197" i="967" s="1"/>
  <c r="AH3195" i="967"/>
  <c r="AH3194" i="967" s="1"/>
  <c r="AG3195" i="967"/>
  <c r="AG3194" i="967"/>
  <c r="AH3193" i="967"/>
  <c r="AG3193" i="967"/>
  <c r="AF3192" i="967"/>
  <c r="AF3191" i="967"/>
  <c r="AH3190" i="967"/>
  <c r="AG3190" i="967"/>
  <c r="AF3189" i="967"/>
  <c r="AF3188" i="967"/>
  <c r="AH3187" i="967"/>
  <c r="AG3187" i="967"/>
  <c r="AF3186" i="967"/>
  <c r="AF3185" i="967"/>
  <c r="AH3184" i="967"/>
  <c r="AG3184" i="967"/>
  <c r="AF3183" i="967"/>
  <c r="AF3182" i="967"/>
  <c r="AH3181" i="967"/>
  <c r="AG3181" i="967"/>
  <c r="AF3180" i="967"/>
  <c r="AF3179" i="967"/>
  <c r="AH3178" i="967"/>
  <c r="AG3178" i="967"/>
  <c r="AF3177" i="967"/>
  <c r="AF3176" i="967"/>
  <c r="AH3175" i="967"/>
  <c r="AG3175" i="967"/>
  <c r="AF3174" i="967"/>
  <c r="AF3173" i="967"/>
  <c r="AH3172" i="967"/>
  <c r="AG3172" i="967"/>
  <c r="AF3171" i="967"/>
  <c r="AF3170" i="967"/>
  <c r="AH3169" i="967"/>
  <c r="AG3169" i="967"/>
  <c r="AH3168" i="967"/>
  <c r="AG3168" i="967"/>
  <c r="AH3167" i="967"/>
  <c r="AG3167" i="967"/>
  <c r="AF3164" i="967"/>
  <c r="AF3364" i="967"/>
  <c r="AH3163" i="967"/>
  <c r="AH3363" i="967" s="1"/>
  <c r="AH3162" i="967"/>
  <c r="AH3362" i="967" s="1"/>
  <c r="AH3161" i="967"/>
  <c r="AH3361" i="967" s="1"/>
  <c r="AH3160" i="967"/>
  <c r="AH3360" i="967" s="1"/>
  <c r="AH3159" i="967"/>
  <c r="AH3359" i="967" s="1"/>
  <c r="AH3158" i="967"/>
  <c r="AH3358" i="967" s="1"/>
  <c r="AG3157" i="967"/>
  <c r="AG3357" i="967" s="1"/>
  <c r="AG3156" i="967"/>
  <c r="AG3356" i="967"/>
  <c r="AG3155" i="967"/>
  <c r="AG3355" i="967" s="1"/>
  <c r="AG3154" i="967"/>
  <c r="AG3354" i="967" s="1"/>
  <c r="AG3153" i="967"/>
  <c r="AG3353" i="967" s="1"/>
  <c r="AG3152" i="967"/>
  <c r="AG3352" i="967"/>
  <c r="AF3151" i="967"/>
  <c r="AF3351" i="967" s="1"/>
  <c r="M3261" i="967"/>
  <c r="M3265" i="967" s="1"/>
  <c r="M3259" i="967"/>
  <c r="M3258" i="967"/>
  <c r="M3257" i="967"/>
  <c r="M3256" i="967"/>
  <c r="M3255" i="967"/>
  <c r="M3254" i="967"/>
  <c r="M3253" i="967"/>
  <c r="M3252" i="967"/>
  <c r="M3251" i="967"/>
  <c r="M3250" i="967"/>
  <c r="M3249" i="967"/>
  <c r="M3248" i="967"/>
  <c r="M3247" i="967"/>
  <c r="M3246" i="967"/>
  <c r="M3245" i="967"/>
  <c r="M3270" i="967" s="1"/>
  <c r="M3244" i="967"/>
  <c r="M3243" i="967"/>
  <c r="M3239" i="967"/>
  <c r="M3238" i="967"/>
  <c r="M3237" i="967"/>
  <c r="M3235" i="967"/>
  <c r="M3231" i="967"/>
  <c r="M3230" i="967"/>
  <c r="M3229" i="967"/>
  <c r="M3228" i="967"/>
  <c r="M3227" i="967"/>
  <c r="M3226" i="967"/>
  <c r="N3224" i="967"/>
  <c r="M3221" i="967"/>
  <c r="M3222" i="967" s="1"/>
  <c r="N3220" i="967"/>
  <c r="M3217" i="967"/>
  <c r="M3219" i="967" s="1"/>
  <c r="M3220" i="967" s="1"/>
  <c r="N3216" i="967"/>
  <c r="M3213" i="967"/>
  <c r="M3215" i="967"/>
  <c r="M3216" i="967" s="1"/>
  <c r="N3209" i="967"/>
  <c r="M3206" i="967"/>
  <c r="M3211" i="967" s="1"/>
  <c r="N3202" i="967"/>
  <c r="M3199" i="967"/>
  <c r="M3204" i="967" s="1"/>
  <c r="M3198" i="967"/>
  <c r="M3195" i="967"/>
  <c r="M3197" i="967"/>
  <c r="M3194" i="967"/>
  <c r="AE3145" i="967"/>
  <c r="AE3143" i="967" s="1"/>
  <c r="AD3145" i="967"/>
  <c r="AD3143" i="967" s="1"/>
  <c r="AC3145" i="967"/>
  <c r="AC3143" i="967" s="1"/>
  <c r="AE3132" i="967"/>
  <c r="AD3132" i="967"/>
  <c r="AC3132" i="967"/>
  <c r="AR264" i="1045"/>
  <c r="AQ264" i="1045"/>
  <c r="AP264" i="1045"/>
  <c r="AM264" i="1045"/>
  <c r="AP213" i="1045"/>
  <c r="AR213" i="1045"/>
  <c r="AQ213" i="1045"/>
  <c r="AP212" i="1045"/>
  <c r="AR212" i="1045"/>
  <c r="AQ212" i="1045"/>
  <c r="AP211" i="1045"/>
  <c r="AR211" i="1045"/>
  <c r="AQ211" i="1045"/>
  <c r="AP210" i="1045"/>
  <c r="AR210" i="1045"/>
  <c r="AQ210" i="1045"/>
  <c r="AR208" i="1045"/>
  <c r="AR207" i="1045"/>
  <c r="AQ207" i="1045"/>
  <c r="AP207" i="1045"/>
  <c r="AR201" i="1045"/>
  <c r="AQ201" i="1045"/>
  <c r="AP201" i="1045"/>
  <c r="AR200" i="1045"/>
  <c r="AQ200" i="1045"/>
  <c r="AP200" i="1045"/>
  <c r="AR199" i="1045"/>
  <c r="AQ199" i="1045"/>
  <c r="AP199" i="1045"/>
  <c r="AR198" i="1045"/>
  <c r="AQ198" i="1045"/>
  <c r="AP198" i="1045"/>
  <c r="AR197" i="1045"/>
  <c r="AQ197" i="1045"/>
  <c r="AP197" i="1045"/>
  <c r="AR196" i="1045"/>
  <c r="AQ196" i="1045"/>
  <c r="AP196" i="1045"/>
  <c r="AR195" i="1045"/>
  <c r="AQ195" i="1045"/>
  <c r="AP195" i="1045"/>
  <c r="AR194" i="1045"/>
  <c r="AQ194" i="1045"/>
  <c r="AP194" i="1045"/>
  <c r="AR193" i="1045"/>
  <c r="AQ193" i="1045"/>
  <c r="AP193" i="1045"/>
  <c r="AR192" i="1045"/>
  <c r="AQ192" i="1045"/>
  <c r="AP192" i="1045"/>
  <c r="AQ191" i="1045"/>
  <c r="AR191" i="1045"/>
  <c r="AR190" i="1045"/>
  <c r="AQ190" i="1045"/>
  <c r="AP190" i="1045"/>
  <c r="AR189" i="1045"/>
  <c r="AQ189" i="1045"/>
  <c r="AP189" i="1045"/>
  <c r="AR188" i="1045"/>
  <c r="AQ188" i="1045"/>
  <c r="AP188" i="1045"/>
  <c r="AR187" i="1045"/>
  <c r="AQ187" i="1045"/>
  <c r="AP187" i="1045"/>
  <c r="AR186" i="1045"/>
  <c r="AQ186" i="1045"/>
  <c r="AP186" i="1045"/>
  <c r="AR185" i="1045"/>
  <c r="AQ185" i="1045"/>
  <c r="AP185" i="1045"/>
  <c r="AR184" i="1045"/>
  <c r="AQ184" i="1045"/>
  <c r="AP184" i="1045"/>
  <c r="AR183" i="1045"/>
  <c r="AR182" i="1045"/>
  <c r="AP181" i="1045"/>
  <c r="AR181" i="1045"/>
  <c r="AQ181" i="1045"/>
  <c r="AP180" i="1045"/>
  <c r="AR180" i="1045"/>
  <c r="AQ180" i="1045"/>
  <c r="AP179" i="1045"/>
  <c r="AR179" i="1045"/>
  <c r="AQ179" i="1045"/>
  <c r="AP178" i="1045"/>
  <c r="AR178" i="1045"/>
  <c r="AQ178" i="1045"/>
  <c r="AP177" i="1045"/>
  <c r="AR177" i="1045"/>
  <c r="AQ177" i="1045"/>
  <c r="AP176" i="1045"/>
  <c r="AR176" i="1045"/>
  <c r="AQ176" i="1045"/>
  <c r="AP175" i="1045"/>
  <c r="AR175" i="1045"/>
  <c r="AQ175" i="1045"/>
  <c r="AP174" i="1045"/>
  <c r="AR174" i="1045"/>
  <c r="AQ174" i="1045"/>
  <c r="AP173" i="1045"/>
  <c r="AR173" i="1045"/>
  <c r="AQ173" i="1045"/>
  <c r="AP172" i="1045"/>
  <c r="AR172" i="1045"/>
  <c r="AQ172" i="1045"/>
  <c r="AP171" i="1045"/>
  <c r="AR171" i="1045"/>
  <c r="AQ171" i="1045"/>
  <c r="AP170" i="1045"/>
  <c r="AR170" i="1045"/>
  <c r="AQ170" i="1045"/>
  <c r="AR163" i="1045"/>
  <c r="AQ163" i="1045"/>
  <c r="AP163" i="1045"/>
  <c r="AR162" i="1045"/>
  <c r="AQ162" i="1045"/>
  <c r="AP162" i="1045"/>
  <c r="AR160" i="1045"/>
  <c r="AR161" i="1045" s="1"/>
  <c r="AQ160" i="1045"/>
  <c r="AQ161" i="1045" s="1"/>
  <c r="AP160" i="1045"/>
  <c r="AP161" i="1045"/>
  <c r="AP159" i="1045"/>
  <c r="AR159" i="1045"/>
  <c r="AQ159" i="1045"/>
  <c r="AR158" i="1045"/>
  <c r="AQ158" i="1045"/>
  <c r="AP157" i="1045"/>
  <c r="AR157" i="1045"/>
  <c r="AQ157" i="1045"/>
  <c r="AP156" i="1045"/>
  <c r="AR156" i="1045"/>
  <c r="AQ156" i="1045"/>
  <c r="AP155" i="1045"/>
  <c r="AR155" i="1045"/>
  <c r="AQ155" i="1045"/>
  <c r="AP154" i="1045"/>
  <c r="AR154" i="1045"/>
  <c r="AQ154" i="1045"/>
  <c r="AP153" i="1045"/>
  <c r="AR153" i="1045"/>
  <c r="AQ153" i="1045"/>
  <c r="AP152" i="1045"/>
  <c r="AR152" i="1045"/>
  <c r="AQ152" i="1045"/>
  <c r="AR151" i="1045"/>
  <c r="AQ151" i="1045"/>
  <c r="AP149" i="1045"/>
  <c r="AR149" i="1045"/>
  <c r="AQ149" i="1045"/>
  <c r="AR142" i="1045"/>
  <c r="AQ142" i="1045"/>
  <c r="AP142" i="1045"/>
  <c r="AR141" i="1045"/>
  <c r="AQ141" i="1045"/>
  <c r="AP141" i="1045"/>
  <c r="AR139" i="1045"/>
  <c r="AR140" i="1045"/>
  <c r="AQ139" i="1045"/>
  <c r="AQ140" i="1045" s="1"/>
  <c r="AP139" i="1045"/>
  <c r="AP140" i="1045" s="1"/>
  <c r="AP138" i="1045"/>
  <c r="AR138" i="1045"/>
  <c r="AQ138" i="1045"/>
  <c r="AR137" i="1045"/>
  <c r="AR136" i="1045"/>
  <c r="AQ136" i="1045"/>
  <c r="AP136" i="1045"/>
  <c r="AR135" i="1045"/>
  <c r="AQ135" i="1045"/>
  <c r="AP135" i="1045"/>
  <c r="AR134" i="1045"/>
  <c r="AQ134" i="1045"/>
  <c r="AP134" i="1045"/>
  <c r="AR133" i="1045"/>
  <c r="AQ133" i="1045"/>
  <c r="AP133" i="1045"/>
  <c r="AR131" i="1045"/>
  <c r="AQ131" i="1045"/>
  <c r="AP131" i="1045"/>
  <c r="AR130" i="1045"/>
  <c r="AQ130" i="1045"/>
  <c r="AP130" i="1045"/>
  <c r="AR129" i="1045"/>
  <c r="AQ129" i="1045"/>
  <c r="AP129" i="1045"/>
  <c r="AR128" i="1045"/>
  <c r="AQ128" i="1045"/>
  <c r="AP128" i="1045"/>
  <c r="AR127" i="1045"/>
  <c r="AR126" i="1045"/>
  <c r="AQ126" i="1045"/>
  <c r="AP126" i="1045"/>
  <c r="AO126" i="1045"/>
  <c r="AN126" i="1045"/>
  <c r="AM126" i="1045"/>
  <c r="AP125" i="1045"/>
  <c r="AR125" i="1045"/>
  <c r="AQ125" i="1045"/>
  <c r="AP124" i="1045"/>
  <c r="AR124" i="1045"/>
  <c r="AQ124" i="1045"/>
  <c r="AN124" i="1045"/>
  <c r="AM124" i="1045"/>
  <c r="AP123" i="1045"/>
  <c r="AR123" i="1045"/>
  <c r="AQ123" i="1045"/>
  <c r="AR122" i="1045"/>
  <c r="AQ122" i="1045"/>
  <c r="AP121" i="1045"/>
  <c r="AR121" i="1045"/>
  <c r="AQ121" i="1045"/>
  <c r="AP120" i="1045"/>
  <c r="AR120" i="1045"/>
  <c r="AQ120" i="1045"/>
  <c r="AP119" i="1045"/>
  <c r="AR119" i="1045"/>
  <c r="AQ119" i="1045"/>
  <c r="AR112" i="1045"/>
  <c r="AQ112" i="1045"/>
  <c r="AP112" i="1045"/>
  <c r="AR111" i="1045"/>
  <c r="AQ111" i="1045"/>
  <c r="AP111" i="1045"/>
  <c r="AR109" i="1045"/>
  <c r="AQ109" i="1045"/>
  <c r="AP109" i="1045"/>
  <c r="AP108" i="1045"/>
  <c r="AR108" i="1045"/>
  <c r="AQ108" i="1045"/>
  <c r="AR107" i="1045"/>
  <c r="AQ107" i="1045"/>
  <c r="AP106" i="1045"/>
  <c r="AR106" i="1045"/>
  <c r="AQ106" i="1045"/>
  <c r="AP98" i="1045"/>
  <c r="AP97" i="1045" s="1"/>
  <c r="AR98" i="1045"/>
  <c r="AR97" i="1045" s="1"/>
  <c r="AQ98" i="1045"/>
  <c r="AQ97" i="1045"/>
  <c r="AR96" i="1045"/>
  <c r="AQ96" i="1045"/>
  <c r="AP91" i="1045"/>
  <c r="AR91" i="1045"/>
  <c r="AQ91" i="1045"/>
  <c r="AP90" i="1045"/>
  <c r="AR90" i="1045"/>
  <c r="AQ90" i="1045"/>
  <c r="AP89" i="1045"/>
  <c r="AR89" i="1045"/>
  <c r="AQ89" i="1045"/>
  <c r="AR88" i="1045"/>
  <c r="AQ88" i="1045"/>
  <c r="AR87" i="1045"/>
  <c r="AQ87" i="1045"/>
  <c r="AR86" i="1045"/>
  <c r="AQ86" i="1045"/>
  <c r="AR85" i="1045"/>
  <c r="AQ85" i="1045"/>
  <c r="AR84" i="1045"/>
  <c r="AR82" i="1045"/>
  <c r="AQ82" i="1045"/>
  <c r="AR81" i="1045"/>
  <c r="AQ81" i="1045"/>
  <c r="AR80" i="1045"/>
  <c r="AP80" i="1045"/>
  <c r="AQ80" i="1045"/>
  <c r="AR79" i="1045"/>
  <c r="AQ77" i="1045"/>
  <c r="AQ79" i="1045"/>
  <c r="AR78" i="1045"/>
  <c r="AQ78" i="1045"/>
  <c r="AR76" i="1045"/>
  <c r="AP76" i="1045"/>
  <c r="AQ76" i="1045"/>
  <c r="AR75" i="1045"/>
  <c r="AQ75" i="1045"/>
  <c r="AR74" i="1045"/>
  <c r="AQ74" i="1045"/>
  <c r="AR73" i="1045"/>
  <c r="AQ73" i="1045"/>
  <c r="AR72" i="1045"/>
  <c r="AQ72" i="1045"/>
  <c r="AR49" i="1045"/>
  <c r="AR70" i="1045" s="1"/>
  <c r="AQ49" i="1045"/>
  <c r="AQ70" i="1045" s="1"/>
  <c r="AR48" i="1045"/>
  <c r="AR69" i="1045" s="1"/>
  <c r="AQ48" i="1045"/>
  <c r="AQ69" i="1045" s="1"/>
  <c r="AR47" i="1045"/>
  <c r="AR68" i="1045" s="1"/>
  <c r="AQ47" i="1045"/>
  <c r="AQ68" i="1045" s="1"/>
  <c r="AR46" i="1045"/>
  <c r="AR67" i="1045" s="1"/>
  <c r="AQ46" i="1045"/>
  <c r="AQ67" i="1045" s="1"/>
  <c r="AR45" i="1045"/>
  <c r="AR66" i="1045" s="1"/>
  <c r="AQ45" i="1045"/>
  <c r="AQ66" i="1045" s="1"/>
  <c r="AP43" i="1045"/>
  <c r="AP64" i="1045" s="1"/>
  <c r="AR43" i="1045"/>
  <c r="AR64" i="1045" s="1"/>
  <c r="AQ43" i="1045"/>
  <c r="AQ64" i="1045" s="1"/>
  <c r="AP42" i="1045"/>
  <c r="AP63" i="1045" s="1"/>
  <c r="AR42" i="1045"/>
  <c r="AR63" i="1045" s="1"/>
  <c r="AQ42" i="1045"/>
  <c r="AQ63" i="1045" s="1"/>
  <c r="AP41" i="1045"/>
  <c r="AP62" i="1045"/>
  <c r="AR41" i="1045"/>
  <c r="AR62" i="1045" s="1"/>
  <c r="AQ41" i="1045"/>
  <c r="AQ62" i="1045" s="1"/>
  <c r="AP40" i="1045"/>
  <c r="AP61" i="1045" s="1"/>
  <c r="AR40" i="1045"/>
  <c r="AR61" i="1045" s="1"/>
  <c r="AQ40" i="1045"/>
  <c r="AQ61" i="1045" s="1"/>
  <c r="AP39" i="1045"/>
  <c r="AP60" i="1045" s="1"/>
  <c r="AR39" i="1045"/>
  <c r="AR60" i="1045" s="1"/>
  <c r="AQ39" i="1045"/>
  <c r="AQ60" i="1045" s="1"/>
  <c r="AR38" i="1045"/>
  <c r="AR59" i="1045" s="1"/>
  <c r="AR36" i="1045"/>
  <c r="AR56" i="1045" s="1"/>
  <c r="AQ36" i="1045"/>
  <c r="AQ56" i="1045" s="1"/>
  <c r="AR35" i="1045"/>
  <c r="AR55" i="1045" s="1"/>
  <c r="AQ35" i="1045"/>
  <c r="AQ55" i="1045" s="1"/>
  <c r="AR34" i="1045"/>
  <c r="AR54" i="1045" s="1"/>
  <c r="AQ34" i="1045"/>
  <c r="AQ54" i="1045" s="1"/>
  <c r="AR33" i="1045"/>
  <c r="AR53" i="1045" s="1"/>
  <c r="AQ33" i="1045"/>
  <c r="AQ53" i="1045" s="1"/>
  <c r="AR32" i="1045"/>
  <c r="AR52" i="1045" s="1"/>
  <c r="AQ32" i="1045"/>
  <c r="AQ52" i="1045" s="1"/>
  <c r="AP27" i="1045"/>
  <c r="AR27" i="1045"/>
  <c r="AQ27" i="1045"/>
  <c r="AP26" i="1045"/>
  <c r="AR26" i="1045"/>
  <c r="AQ26" i="1045"/>
  <c r="AP264" i="1005"/>
  <c r="AR264" i="1005"/>
  <c r="AQ264" i="1005"/>
  <c r="AM264" i="1005"/>
  <c r="AP213" i="1005"/>
  <c r="AR213" i="1005"/>
  <c r="AQ213" i="1005"/>
  <c r="AP212" i="1005"/>
  <c r="AR212" i="1005"/>
  <c r="AQ212" i="1005"/>
  <c r="AP211" i="1005"/>
  <c r="AR211" i="1005"/>
  <c r="AQ211" i="1005"/>
  <c r="AR210" i="1005"/>
  <c r="AQ210" i="1005"/>
  <c r="AR208" i="1005"/>
  <c r="AQ208" i="1005"/>
  <c r="AR207" i="1005"/>
  <c r="AQ207" i="1005"/>
  <c r="AP207" i="1005"/>
  <c r="AR56" i="1124"/>
  <c r="AR39" i="1107"/>
  <c r="X17" i="1037"/>
  <c r="W17" i="1037"/>
  <c r="V17" i="1037"/>
  <c r="U17" i="1037"/>
  <c r="T17" i="1037"/>
  <c r="S17" i="1037"/>
  <c r="R17" i="1037"/>
  <c r="Q17" i="1037"/>
  <c r="J4" i="1037"/>
  <c r="E23" i="1127"/>
  <c r="W43" i="1042"/>
  <c r="W42" i="1042"/>
  <c r="W41" i="1042"/>
  <c r="W40" i="1042"/>
  <c r="W39" i="1042"/>
  <c r="W38" i="1042"/>
  <c r="W37" i="1042"/>
  <c r="W36" i="1042"/>
  <c r="W35" i="1042"/>
  <c r="W34" i="1042"/>
  <c r="W33" i="1042"/>
  <c r="W32" i="1042"/>
  <c r="Y31" i="1042"/>
  <c r="X31" i="1042"/>
  <c r="X29" i="1042" s="1"/>
  <c r="F119" i="1043"/>
  <c r="F119" i="1042"/>
  <c r="AC43" i="1001"/>
  <c r="AC42" i="1001"/>
  <c r="AC41" i="1001"/>
  <c r="AC40" i="1001"/>
  <c r="AC39" i="1001"/>
  <c r="AC38" i="1001"/>
  <c r="AC37" i="1001"/>
  <c r="AC36" i="1001"/>
  <c r="AC35" i="1001"/>
  <c r="AC34" i="1001"/>
  <c r="AC33" i="1001"/>
  <c r="AC32" i="1001"/>
  <c r="F119" i="1002"/>
  <c r="F119" i="1001"/>
  <c r="AR341" i="942"/>
  <c r="AQ341" i="942"/>
  <c r="AP341" i="942"/>
  <c r="AR340" i="942"/>
  <c r="AQ340" i="942"/>
  <c r="AP340" i="942"/>
  <c r="AR339" i="942"/>
  <c r="AQ339" i="942"/>
  <c r="AT59" i="1106"/>
  <c r="AT57" i="1106" s="1"/>
  <c r="U59" i="1106"/>
  <c r="Q59" i="939"/>
  <c r="Q57" i="939"/>
  <c r="AP335" i="942"/>
  <c r="AP298" i="942"/>
  <c r="AP288" i="942"/>
  <c r="AM392" i="942"/>
  <c r="AR392" i="942"/>
  <c r="AQ392" i="942"/>
  <c r="AP392" i="942"/>
  <c r="AR335" i="942"/>
  <c r="AQ335" i="942"/>
  <c r="F118" i="939"/>
  <c r="F119" i="1106"/>
  <c r="CI12" i="936"/>
  <c r="G4" i="1109"/>
  <c r="G4" i="936"/>
  <c r="AM124" i="1005"/>
  <c r="AF947" i="967"/>
  <c r="AG947" i="967"/>
  <c r="AH947" i="967"/>
  <c r="AH1788" i="967"/>
  <c r="AG1788" i="967"/>
  <c r="AF1788" i="967"/>
  <c r="AH1656" i="967"/>
  <c r="AG1656" i="967"/>
  <c r="AF1656" i="967"/>
  <c r="AH1524" i="967"/>
  <c r="AG1524" i="967"/>
  <c r="AF1524" i="967"/>
  <c r="AH1319" i="967"/>
  <c r="AG1319" i="967"/>
  <c r="AF1319" i="967"/>
  <c r="AH1123" i="967"/>
  <c r="AG1123" i="967"/>
  <c r="AF1123" i="967"/>
  <c r="AH1079" i="967"/>
  <c r="AH991" i="967" s="1"/>
  <c r="AG1079" i="967"/>
  <c r="AG991" i="967" s="1"/>
  <c r="AF1079" i="967"/>
  <c r="AF991" i="967" s="1"/>
  <c r="M3103" i="967"/>
  <c r="M3102" i="967"/>
  <c r="M3100" i="967"/>
  <c r="M3099" i="967"/>
  <c r="M3097" i="967"/>
  <c r="M3096" i="967"/>
  <c r="M3094" i="967"/>
  <c r="M3093" i="967"/>
  <c r="M3091" i="967"/>
  <c r="M3090" i="967"/>
  <c r="M3088" i="967"/>
  <c r="M3087" i="967"/>
  <c r="M3085" i="967"/>
  <c r="M3084" i="967"/>
  <c r="M3082" i="967"/>
  <c r="M3081" i="967"/>
  <c r="M3079" i="967"/>
  <c r="M3078" i="967"/>
  <c r="M3076" i="967"/>
  <c r="M3075" i="967"/>
  <c r="M3073" i="967"/>
  <c r="M3072" i="967"/>
  <c r="M3070" i="967"/>
  <c r="M3069" i="967"/>
  <c r="M3067" i="967"/>
  <c r="M3066" i="967"/>
  <c r="M3064" i="967"/>
  <c r="M3063" i="967"/>
  <c r="M3061" i="967"/>
  <c r="M3060" i="967"/>
  <c r="M3058" i="967"/>
  <c r="M3057" i="967"/>
  <c r="M3055" i="967"/>
  <c r="M3054" i="967"/>
  <c r="M3052" i="967"/>
  <c r="M3051" i="967"/>
  <c r="M3049" i="967"/>
  <c r="M3048" i="967"/>
  <c r="M3046" i="967"/>
  <c r="M3045" i="967"/>
  <c r="M3043" i="967"/>
  <c r="M3042" i="967"/>
  <c r="M3040" i="967"/>
  <c r="M3039" i="967"/>
  <c r="M3037" i="967"/>
  <c r="M3036" i="967"/>
  <c r="M3034" i="967"/>
  <c r="M3033" i="967"/>
  <c r="M3031" i="967"/>
  <c r="M3030" i="967"/>
  <c r="M3028" i="967"/>
  <c r="M3027" i="967"/>
  <c r="M3025" i="967"/>
  <c r="M3024" i="967"/>
  <c r="M3022" i="967"/>
  <c r="M3021" i="967"/>
  <c r="M3019" i="967"/>
  <c r="M3018" i="967"/>
  <c r="M3016" i="967"/>
  <c r="M3015" i="967"/>
  <c r="M3013" i="967"/>
  <c r="M3012" i="967"/>
  <c r="M3010" i="967"/>
  <c r="M3009" i="967"/>
  <c r="M3007" i="967"/>
  <c r="M3006" i="967"/>
  <c r="M3004" i="967"/>
  <c r="M3003" i="967"/>
  <c r="M3001" i="967"/>
  <c r="M3000" i="967"/>
  <c r="M2998" i="967"/>
  <c r="M2997" i="967"/>
  <c r="M2995" i="967"/>
  <c r="M2994" i="967"/>
  <c r="M2992" i="967"/>
  <c r="M2991" i="967"/>
  <c r="M2989" i="967"/>
  <c r="M2988" i="967"/>
  <c r="M2986" i="967"/>
  <c r="M2985" i="967"/>
  <c r="M2983" i="967"/>
  <c r="M2982" i="967"/>
  <c r="M2980" i="967"/>
  <c r="M2979" i="967"/>
  <c r="M2977" i="967"/>
  <c r="M2976" i="967"/>
  <c r="M2974" i="967"/>
  <c r="M2973" i="967"/>
  <c r="M2971" i="967"/>
  <c r="M2970" i="967"/>
  <c r="M2968" i="967"/>
  <c r="M2967" i="967"/>
  <c r="M2965" i="967"/>
  <c r="M2964" i="967"/>
  <c r="M2962" i="967"/>
  <c r="M2961" i="967"/>
  <c r="M2959" i="967"/>
  <c r="M2958" i="967"/>
  <c r="M2956" i="967"/>
  <c r="M2955" i="967"/>
  <c r="M2953" i="967"/>
  <c r="M2952" i="967"/>
  <c r="M2950" i="967"/>
  <c r="M2949" i="967"/>
  <c r="M2947" i="967"/>
  <c r="M2946" i="967"/>
  <c r="M2944" i="967"/>
  <c r="M2943" i="967"/>
  <c r="M2941" i="967"/>
  <c r="M2940" i="967"/>
  <c r="M2938" i="967"/>
  <c r="M2937" i="967"/>
  <c r="M2935" i="967"/>
  <c r="M2934" i="967"/>
  <c r="M2932" i="967"/>
  <c r="M2931" i="967"/>
  <c r="M2929" i="967"/>
  <c r="M2928" i="967"/>
  <c r="M2926" i="967"/>
  <c r="M2925" i="967"/>
  <c r="M2923" i="967"/>
  <c r="M2922" i="967"/>
  <c r="M2920" i="967"/>
  <c r="M2919" i="967"/>
  <c r="M2917" i="967"/>
  <c r="M2916" i="967"/>
  <c r="M2914" i="967"/>
  <c r="M2913" i="967"/>
  <c r="M2911" i="967"/>
  <c r="M2910" i="967"/>
  <c r="M2908" i="967"/>
  <c r="M2907" i="967"/>
  <c r="M2905" i="967"/>
  <c r="M2904" i="967"/>
  <c r="M2902" i="967"/>
  <c r="M2901" i="967"/>
  <c r="M2899" i="967"/>
  <c r="M2898" i="967"/>
  <c r="M2896" i="967"/>
  <c r="M2895" i="967"/>
  <c r="M2893" i="967"/>
  <c r="M2892" i="967"/>
  <c r="M2890" i="967"/>
  <c r="M2889" i="967"/>
  <c r="M2887" i="967"/>
  <c r="M2886" i="967"/>
  <c r="M2884" i="967"/>
  <c r="M2883" i="967"/>
  <c r="M2881" i="967"/>
  <c r="M2880" i="967"/>
  <c r="M2878" i="967"/>
  <c r="M2877" i="967"/>
  <c r="M2875" i="967"/>
  <c r="M2874" i="967"/>
  <c r="M2872" i="967"/>
  <c r="M2871" i="967"/>
  <c r="M2869" i="967"/>
  <c r="M2868" i="967"/>
  <c r="M2866" i="967"/>
  <c r="M2865" i="967"/>
  <c r="M2859" i="967"/>
  <c r="M2858" i="967"/>
  <c r="M2856" i="967"/>
  <c r="M2855" i="967"/>
  <c r="M2849" i="967"/>
  <c r="M2848" i="967"/>
  <c r="M2846" i="967"/>
  <c r="M2845" i="967"/>
  <c r="M2843" i="967"/>
  <c r="M2842" i="967"/>
  <c r="M2840" i="967"/>
  <c r="M2839" i="967"/>
  <c r="M2837" i="967"/>
  <c r="M2836" i="967"/>
  <c r="N2828" i="967"/>
  <c r="AM297" i="1124"/>
  <c r="AM296" i="1124"/>
  <c r="AM294" i="1124"/>
  <c r="AM293" i="1124"/>
  <c r="AM291" i="1124"/>
  <c r="AM290" i="1124"/>
  <c r="AM288" i="1124"/>
  <c r="AM287" i="1124"/>
  <c r="AM285" i="1124"/>
  <c r="AM284" i="1124"/>
  <c r="AM282" i="1124"/>
  <c r="AM281" i="1124"/>
  <c r="AM279" i="1124"/>
  <c r="AM278" i="1124"/>
  <c r="AM276" i="1124"/>
  <c r="AM275" i="1124"/>
  <c r="AM273" i="1124"/>
  <c r="AM272" i="1124"/>
  <c r="AM270" i="1124"/>
  <c r="AM269" i="1124"/>
  <c r="AM267" i="1124"/>
  <c r="AM266" i="1124"/>
  <c r="AM264" i="1124"/>
  <c r="AM263" i="1124"/>
  <c r="AM261" i="1124"/>
  <c r="AM260" i="1124"/>
  <c r="AM258" i="1124"/>
  <c r="AM257" i="1124"/>
  <c r="AM255" i="1124"/>
  <c r="AM254" i="1124"/>
  <c r="AM252" i="1124"/>
  <c r="AM251" i="1124"/>
  <c r="AM249" i="1124"/>
  <c r="AM248" i="1124"/>
  <c r="AM246" i="1124"/>
  <c r="AM245" i="1124"/>
  <c r="AM243" i="1124"/>
  <c r="AM242" i="1124"/>
  <c r="AM240" i="1124"/>
  <c r="AM239" i="1124"/>
  <c r="AM237" i="1124"/>
  <c r="AM236" i="1124"/>
  <c r="AM234" i="1124"/>
  <c r="AM233" i="1124"/>
  <c r="AM231" i="1124"/>
  <c r="AM230" i="1124"/>
  <c r="AM228" i="1124"/>
  <c r="AM227" i="1124"/>
  <c r="AM225" i="1124"/>
  <c r="AM224" i="1124"/>
  <c r="AM222" i="1124"/>
  <c r="AM221" i="1124"/>
  <c r="AM219" i="1124"/>
  <c r="AM218" i="1124"/>
  <c r="AM216" i="1124"/>
  <c r="AM215" i="1124"/>
  <c r="AM213" i="1124"/>
  <c r="AM212" i="1124"/>
  <c r="AM210" i="1124"/>
  <c r="AM209" i="1124"/>
  <c r="AM207" i="1124"/>
  <c r="AM206" i="1124"/>
  <c r="AM204" i="1124"/>
  <c r="AM203" i="1124"/>
  <c r="AM201" i="1124"/>
  <c r="AM200" i="1124"/>
  <c r="AM198" i="1124"/>
  <c r="AM197" i="1124"/>
  <c r="AM195" i="1124"/>
  <c r="AM194" i="1124"/>
  <c r="AM192" i="1124"/>
  <c r="AM191" i="1124"/>
  <c r="AM189" i="1124"/>
  <c r="AM188" i="1124"/>
  <c r="AM186" i="1124"/>
  <c r="AM185" i="1124"/>
  <c r="AM183" i="1124"/>
  <c r="AM182" i="1124"/>
  <c r="AM180" i="1124"/>
  <c r="AM179" i="1124"/>
  <c r="AM177" i="1124"/>
  <c r="AM176" i="1124"/>
  <c r="AM174" i="1124"/>
  <c r="AM173" i="1124"/>
  <c r="AM171" i="1124"/>
  <c r="AM170" i="1124"/>
  <c r="AM168" i="1124"/>
  <c r="AM167" i="1124"/>
  <c r="AM165" i="1124"/>
  <c r="AM164" i="1124"/>
  <c r="AM162" i="1124"/>
  <c r="AM161" i="1124"/>
  <c r="AM159" i="1124"/>
  <c r="AM158" i="1124"/>
  <c r="AM156" i="1124"/>
  <c r="AM155" i="1124"/>
  <c r="AM153" i="1124"/>
  <c r="AM152" i="1124"/>
  <c r="AM150" i="1124"/>
  <c r="AM149" i="1124"/>
  <c r="AM147" i="1124"/>
  <c r="AM146" i="1124"/>
  <c r="AM144" i="1124"/>
  <c r="AM143" i="1124"/>
  <c r="AM141" i="1124"/>
  <c r="AM140" i="1124"/>
  <c r="AM138" i="1124"/>
  <c r="AM137" i="1124"/>
  <c r="AM135" i="1124"/>
  <c r="AM134" i="1124"/>
  <c r="AM132" i="1124"/>
  <c r="AM131" i="1124"/>
  <c r="AM129" i="1124"/>
  <c r="AM128" i="1124"/>
  <c r="AM126" i="1124"/>
  <c r="AM125" i="1124"/>
  <c r="AM123" i="1124"/>
  <c r="AM122" i="1124"/>
  <c r="AM120" i="1124"/>
  <c r="AM119" i="1124"/>
  <c r="AM117" i="1124"/>
  <c r="AM116" i="1124"/>
  <c r="AM114" i="1124"/>
  <c r="AM113" i="1124"/>
  <c r="AM111" i="1124"/>
  <c r="AM110" i="1124"/>
  <c r="AM108" i="1124"/>
  <c r="AM107" i="1124"/>
  <c r="AM105" i="1124"/>
  <c r="AM104" i="1124"/>
  <c r="AM102" i="1124"/>
  <c r="AM101" i="1124"/>
  <c r="AM99" i="1124"/>
  <c r="AM98" i="1124"/>
  <c r="AM96" i="1124"/>
  <c r="AM95" i="1124"/>
  <c r="AM93" i="1124"/>
  <c r="AM92" i="1124"/>
  <c r="AM90" i="1124"/>
  <c r="AM89" i="1124"/>
  <c r="AM87" i="1124"/>
  <c r="AM86" i="1124"/>
  <c r="AM84" i="1124"/>
  <c r="AM83" i="1124"/>
  <c r="AM81" i="1124"/>
  <c r="AM80" i="1124"/>
  <c r="AM78" i="1124"/>
  <c r="AM77" i="1124"/>
  <c r="AM75" i="1124"/>
  <c r="AM74" i="1124"/>
  <c r="AM72" i="1124"/>
  <c r="AM71" i="1124"/>
  <c r="AM69" i="1124"/>
  <c r="AM68" i="1124"/>
  <c r="AM66" i="1124"/>
  <c r="AM65" i="1124"/>
  <c r="AM63" i="1124"/>
  <c r="AM62" i="1124"/>
  <c r="AM60" i="1124"/>
  <c r="AM59" i="1124"/>
  <c r="AM53" i="1124"/>
  <c r="AM52" i="1124"/>
  <c r="AM50" i="1124"/>
  <c r="AM49" i="1124"/>
  <c r="AM43" i="1124"/>
  <c r="AM42" i="1124"/>
  <c r="AM40" i="1124"/>
  <c r="AM39" i="1124"/>
  <c r="AM37" i="1124"/>
  <c r="AM36" i="1124"/>
  <c r="AM34" i="1124"/>
  <c r="AM33" i="1124"/>
  <c r="AM31" i="1124"/>
  <c r="AM30" i="1124"/>
  <c r="M2519" i="967"/>
  <c r="M2518" i="967"/>
  <c r="M2516" i="967"/>
  <c r="M2515" i="967"/>
  <c r="M2513" i="967"/>
  <c r="M2512" i="967"/>
  <c r="M2510" i="967"/>
  <c r="M2509" i="967"/>
  <c r="M2507" i="967"/>
  <c r="M2506" i="967"/>
  <c r="M2504" i="967"/>
  <c r="M2503" i="967"/>
  <c r="M2501" i="967"/>
  <c r="M2500" i="967"/>
  <c r="M2498" i="967"/>
  <c r="M2497" i="967"/>
  <c r="M2495" i="967"/>
  <c r="M2494" i="967"/>
  <c r="M2492" i="967"/>
  <c r="M2491" i="967"/>
  <c r="M2489" i="967"/>
  <c r="M2488" i="967"/>
  <c r="M2486" i="967"/>
  <c r="M2485" i="967"/>
  <c r="M2483" i="967"/>
  <c r="M2482" i="967"/>
  <c r="M2480" i="967"/>
  <c r="M2479" i="967"/>
  <c r="M2477" i="967"/>
  <c r="M2476" i="967"/>
  <c r="M2474" i="967"/>
  <c r="M2473" i="967"/>
  <c r="M2471" i="967"/>
  <c r="M2470" i="967"/>
  <c r="M2468" i="967"/>
  <c r="M2467" i="967"/>
  <c r="M2465" i="967"/>
  <c r="M2464" i="967"/>
  <c r="M2462" i="967"/>
  <c r="M2461" i="967"/>
  <c r="M2459" i="967"/>
  <c r="M2458" i="967"/>
  <c r="M2456" i="967"/>
  <c r="M2455" i="967"/>
  <c r="M2453" i="967"/>
  <c r="M2452" i="967"/>
  <c r="M2450" i="967"/>
  <c r="M2449" i="967"/>
  <c r="M2447" i="967"/>
  <c r="M2446" i="967"/>
  <c r="M2444" i="967"/>
  <c r="M2443" i="967"/>
  <c r="M2441" i="967"/>
  <c r="M2440" i="967"/>
  <c r="M2438" i="967"/>
  <c r="M2437" i="967"/>
  <c r="M2435" i="967"/>
  <c r="M2434" i="967"/>
  <c r="M2432" i="967"/>
  <c r="M2431" i="967"/>
  <c r="M2429" i="967"/>
  <c r="M2428" i="967"/>
  <c r="M2426" i="967"/>
  <c r="M2425" i="967"/>
  <c r="M2423" i="967"/>
  <c r="M2422" i="967"/>
  <c r="M2420" i="967"/>
  <c r="M2419" i="967"/>
  <c r="M2417" i="967"/>
  <c r="M2416" i="967"/>
  <c r="M2414" i="967"/>
  <c r="M2413" i="967"/>
  <c r="M2411" i="967"/>
  <c r="M2410" i="967"/>
  <c r="M2408" i="967"/>
  <c r="M2407" i="967"/>
  <c r="M2405" i="967"/>
  <c r="M2404" i="967"/>
  <c r="M2402" i="967"/>
  <c r="M2401" i="967"/>
  <c r="M2399" i="967"/>
  <c r="M2398" i="967"/>
  <c r="M2396" i="967"/>
  <c r="M2395" i="967"/>
  <c r="M2393" i="967"/>
  <c r="M2392" i="967"/>
  <c r="M2390" i="967"/>
  <c r="M2389" i="967"/>
  <c r="M2387" i="967"/>
  <c r="M2386" i="967"/>
  <c r="M2384" i="967"/>
  <c r="M2383" i="967"/>
  <c r="M2381" i="967"/>
  <c r="M2380" i="967"/>
  <c r="M2378" i="967"/>
  <c r="M2377" i="967"/>
  <c r="M2375" i="967"/>
  <c r="M2374" i="967"/>
  <c r="M2372" i="967"/>
  <c r="M2371" i="967"/>
  <c r="M2369" i="967"/>
  <c r="M2368" i="967"/>
  <c r="M2366" i="967"/>
  <c r="M2365" i="967"/>
  <c r="M2363" i="967"/>
  <c r="M2362" i="967"/>
  <c r="M2360" i="967"/>
  <c r="M2359" i="967"/>
  <c r="M2357" i="967"/>
  <c r="M2356" i="967"/>
  <c r="M2354" i="967"/>
  <c r="M2353" i="967"/>
  <c r="M2351" i="967"/>
  <c r="M2350" i="967"/>
  <c r="M2348" i="967"/>
  <c r="M2347" i="967"/>
  <c r="M2345" i="967"/>
  <c r="M2344" i="967"/>
  <c r="M2342" i="967"/>
  <c r="M2341" i="967"/>
  <c r="M2339" i="967"/>
  <c r="M2338" i="967"/>
  <c r="M2336" i="967"/>
  <c r="M2335" i="967"/>
  <c r="M2333" i="967"/>
  <c r="M2332" i="967"/>
  <c r="M2330" i="967"/>
  <c r="M2329" i="967"/>
  <c r="M2327" i="967"/>
  <c r="M2326" i="967"/>
  <c r="M2324" i="967"/>
  <c r="M2323" i="967"/>
  <c r="M2321" i="967"/>
  <c r="M2320" i="967"/>
  <c r="M2318" i="967"/>
  <c r="M2317" i="967"/>
  <c r="M2315" i="967"/>
  <c r="M2314" i="967"/>
  <c r="M2312" i="967"/>
  <c r="M2311" i="967"/>
  <c r="M2309" i="967"/>
  <c r="M2308" i="967"/>
  <c r="M2306" i="967"/>
  <c r="M2305" i="967"/>
  <c r="M2303" i="967"/>
  <c r="M2302" i="967"/>
  <c r="M2300" i="967"/>
  <c r="M2299" i="967"/>
  <c r="M2297" i="967"/>
  <c r="M2296" i="967"/>
  <c r="M2294" i="967"/>
  <c r="M2293" i="967"/>
  <c r="M2291" i="967"/>
  <c r="M2290" i="967"/>
  <c r="M2288" i="967"/>
  <c r="M2287" i="967"/>
  <c r="M2285" i="967"/>
  <c r="M2284" i="967"/>
  <c r="M2282" i="967"/>
  <c r="M2281" i="967"/>
  <c r="M2275" i="967"/>
  <c r="M2274" i="967"/>
  <c r="M2272" i="967"/>
  <c r="M2271" i="967"/>
  <c r="M2265" i="967"/>
  <c r="M2264" i="967"/>
  <c r="M2262" i="967"/>
  <c r="M2261" i="967"/>
  <c r="M2259" i="967"/>
  <c r="M2258" i="967"/>
  <c r="M2256" i="967"/>
  <c r="M2255" i="967"/>
  <c r="M2253" i="967"/>
  <c r="M2252" i="967"/>
  <c r="N2244" i="967"/>
  <c r="M1860" i="967"/>
  <c r="M1859" i="967"/>
  <c r="M1857" i="967"/>
  <c r="M1856" i="967"/>
  <c r="M1854" i="967"/>
  <c r="M1853" i="967"/>
  <c r="M1851" i="967"/>
  <c r="M1850" i="967"/>
  <c r="M1848" i="967"/>
  <c r="M1847" i="967"/>
  <c r="M1845" i="967"/>
  <c r="M1844" i="967"/>
  <c r="M1842" i="967"/>
  <c r="M1841" i="967"/>
  <c r="M1839" i="967"/>
  <c r="M1838" i="967"/>
  <c r="M1435" i="967"/>
  <c r="M1434" i="967"/>
  <c r="M1432" i="967"/>
  <c r="M1431" i="967"/>
  <c r="M1430" i="967"/>
  <c r="M1429" i="967"/>
  <c r="M1428" i="967"/>
  <c r="M1427" i="967"/>
  <c r="M1426" i="967"/>
  <c r="M1424" i="967"/>
  <c r="M1423" i="967"/>
  <c r="M1422" i="967"/>
  <c r="M1421" i="967"/>
  <c r="M1420" i="967"/>
  <c r="M1419" i="967"/>
  <c r="M1418" i="967"/>
  <c r="M1416" i="967"/>
  <c r="M1415" i="967"/>
  <c r="M1414" i="967"/>
  <c r="M1413" i="967"/>
  <c r="M1412" i="967"/>
  <c r="M1411" i="967"/>
  <c r="M1410" i="967"/>
  <c r="M1408" i="967"/>
  <c r="M1407" i="967"/>
  <c r="M1406" i="967"/>
  <c r="M1405" i="967"/>
  <c r="M1404" i="967"/>
  <c r="M1403" i="967"/>
  <c r="M1402" i="967"/>
  <c r="M1400" i="967"/>
  <c r="M1399" i="967"/>
  <c r="M1397" i="967"/>
  <c r="M1396" i="967"/>
  <c r="M1395" i="967"/>
  <c r="M1394" i="967"/>
  <c r="M1393" i="967"/>
  <c r="M1392" i="967"/>
  <c r="M1391" i="967"/>
  <c r="M1389" i="967"/>
  <c r="M1388" i="967"/>
  <c r="M1387" i="967"/>
  <c r="M1386" i="967"/>
  <c r="M1385" i="967"/>
  <c r="M1384" i="967"/>
  <c r="M1383" i="967"/>
  <c r="M1381" i="967"/>
  <c r="M1380" i="967"/>
  <c r="M1379" i="967"/>
  <c r="M1378" i="967"/>
  <c r="M1377" i="967"/>
  <c r="M1376" i="967"/>
  <c r="M1375" i="967"/>
  <c r="M1373" i="967"/>
  <c r="M1372" i="967"/>
  <c r="M1371" i="967"/>
  <c r="M1370" i="967"/>
  <c r="M1369" i="967"/>
  <c r="M1368" i="967"/>
  <c r="M1367" i="967"/>
  <c r="AM296" i="1121"/>
  <c r="AM293" i="1121"/>
  <c r="AM290" i="1121"/>
  <c r="AM287" i="1121"/>
  <c r="AM284" i="1121"/>
  <c r="AM281" i="1121"/>
  <c r="AM278" i="1121"/>
  <c r="AM275" i="1121"/>
  <c r="AM272" i="1121"/>
  <c r="AM269" i="1121"/>
  <c r="AM266" i="1121"/>
  <c r="AM263" i="1121"/>
  <c r="AM260" i="1121"/>
  <c r="AM257" i="1121"/>
  <c r="AM254" i="1121"/>
  <c r="AM251" i="1121"/>
  <c r="AM248" i="1121"/>
  <c r="AM245" i="1121"/>
  <c r="AM242" i="1121"/>
  <c r="AM239" i="1121"/>
  <c r="AM236" i="1121"/>
  <c r="AM233" i="1121"/>
  <c r="AM230" i="1121"/>
  <c r="AM227" i="1121"/>
  <c r="AM224" i="1121"/>
  <c r="AM221" i="1121"/>
  <c r="AM218" i="1121"/>
  <c r="AM215" i="1121"/>
  <c r="AM212" i="1121"/>
  <c r="AM209" i="1121"/>
  <c r="AM206" i="1121"/>
  <c r="AM203" i="1121"/>
  <c r="AM200" i="1121"/>
  <c r="AM197" i="1121"/>
  <c r="AM194" i="1121"/>
  <c r="AM191" i="1121"/>
  <c r="AM188" i="1121"/>
  <c r="AM185" i="1121"/>
  <c r="AM182" i="1121"/>
  <c r="AM179" i="1121"/>
  <c r="AM176" i="1121"/>
  <c r="AM173" i="1121"/>
  <c r="AM170" i="1121"/>
  <c r="AM167" i="1121"/>
  <c r="AM164" i="1121"/>
  <c r="AM161" i="1121"/>
  <c r="AM158" i="1121"/>
  <c r="AM155" i="1121"/>
  <c r="AM152" i="1121"/>
  <c r="AM149" i="1121"/>
  <c r="AM146" i="1121"/>
  <c r="AM143" i="1121"/>
  <c r="AM140" i="1121"/>
  <c r="AM137" i="1121"/>
  <c r="AM134" i="1121"/>
  <c r="AM131" i="1121"/>
  <c r="AM128" i="1121"/>
  <c r="AM125" i="1121"/>
  <c r="AM122" i="1121"/>
  <c r="AM119" i="1121"/>
  <c r="AM116" i="1121"/>
  <c r="AM113" i="1121"/>
  <c r="AM110" i="1121"/>
  <c r="AM107" i="1121"/>
  <c r="AM104" i="1121"/>
  <c r="AM101" i="1121"/>
  <c r="AM98" i="1121"/>
  <c r="AM95" i="1121"/>
  <c r="AM92" i="1121"/>
  <c r="AM89" i="1121"/>
  <c r="AM86" i="1121"/>
  <c r="AM83" i="1121"/>
  <c r="AM80" i="1121"/>
  <c r="AM77" i="1121"/>
  <c r="AM74" i="1121"/>
  <c r="AM71" i="1121"/>
  <c r="AM68" i="1121"/>
  <c r="AM65" i="1121"/>
  <c r="AM62" i="1121"/>
  <c r="AM59" i="1121"/>
  <c r="AM52" i="1121"/>
  <c r="AM49" i="1121"/>
  <c r="AM42" i="1121"/>
  <c r="AM39" i="1121"/>
  <c r="AM36" i="1121"/>
  <c r="AM33" i="1121"/>
  <c r="AM30" i="1121"/>
  <c r="AM297" i="1121"/>
  <c r="AM294" i="1121"/>
  <c r="AM291" i="1121"/>
  <c r="AM288" i="1121"/>
  <c r="AM285" i="1121"/>
  <c r="AM282" i="1121"/>
  <c r="AM279" i="1121"/>
  <c r="AM276" i="1121"/>
  <c r="AM273" i="1121"/>
  <c r="AM270" i="1121"/>
  <c r="AM267" i="1121"/>
  <c r="AM264" i="1121"/>
  <c r="AM261" i="1121"/>
  <c r="AM258" i="1121"/>
  <c r="AM255" i="1121"/>
  <c r="AM252" i="1121"/>
  <c r="AM249" i="1121"/>
  <c r="AM246" i="1121"/>
  <c r="AM243" i="1121"/>
  <c r="AM240" i="1121"/>
  <c r="AM237" i="1121"/>
  <c r="AM234" i="1121"/>
  <c r="AM231" i="1121"/>
  <c r="AM228" i="1121"/>
  <c r="AM225" i="1121"/>
  <c r="AM222" i="1121"/>
  <c r="AM219" i="1121"/>
  <c r="AM216" i="1121"/>
  <c r="AM213" i="1121"/>
  <c r="AM210" i="1121"/>
  <c r="AM207" i="1121"/>
  <c r="AM204" i="1121"/>
  <c r="AM201" i="1121"/>
  <c r="AM198" i="1121"/>
  <c r="AM195" i="1121"/>
  <c r="AM192" i="1121"/>
  <c r="AM189" i="1121"/>
  <c r="AM186" i="1121"/>
  <c r="AM183" i="1121"/>
  <c r="AM180" i="1121"/>
  <c r="AM177" i="1121"/>
  <c r="AM174" i="1121"/>
  <c r="AM171" i="1121"/>
  <c r="AM168" i="1121"/>
  <c r="AM165" i="1121"/>
  <c r="AM162" i="1121"/>
  <c r="AM159" i="1121"/>
  <c r="AM156" i="1121"/>
  <c r="AM153" i="1121"/>
  <c r="AM150" i="1121"/>
  <c r="AM147" i="1121"/>
  <c r="AM144" i="1121"/>
  <c r="AM141" i="1121"/>
  <c r="AM138" i="1121"/>
  <c r="AM135" i="1121"/>
  <c r="AM132" i="1121"/>
  <c r="AM129" i="1121"/>
  <c r="AM126" i="1121"/>
  <c r="AM123" i="1121"/>
  <c r="AM120" i="1121"/>
  <c r="AM117" i="1121"/>
  <c r="AM114" i="1121"/>
  <c r="AM111" i="1121"/>
  <c r="AM108" i="1121"/>
  <c r="AM105" i="1121"/>
  <c r="AM102" i="1121"/>
  <c r="AM99" i="1121"/>
  <c r="AM96" i="1121"/>
  <c r="AM93" i="1121"/>
  <c r="AM90" i="1121"/>
  <c r="AM87" i="1121"/>
  <c r="AM84" i="1121"/>
  <c r="AM81" i="1121"/>
  <c r="AM78" i="1121"/>
  <c r="AM75" i="1121"/>
  <c r="AM72" i="1121"/>
  <c r="AM69" i="1121"/>
  <c r="AM66" i="1121"/>
  <c r="AM63" i="1121"/>
  <c r="AM60" i="1121"/>
  <c r="AM53" i="1121"/>
  <c r="AM50" i="1121"/>
  <c r="AM43" i="1121"/>
  <c r="AM40" i="1121"/>
  <c r="AM37" i="1121"/>
  <c r="AM34" i="1121"/>
  <c r="AM31" i="1121"/>
  <c r="AM456" i="948"/>
  <c r="AM457" i="948"/>
  <c r="AM458" i="948"/>
  <c r="AM459" i="948"/>
  <c r="AM460" i="948"/>
  <c r="AM461" i="948"/>
  <c r="AM462" i="948"/>
  <c r="AM464" i="948"/>
  <c r="AM465" i="948"/>
  <c r="AM466" i="948"/>
  <c r="AM467" i="948"/>
  <c r="AM468" i="948"/>
  <c r="AM469" i="948"/>
  <c r="AM470" i="948"/>
  <c r="AM472" i="948"/>
  <c r="AM473" i="948"/>
  <c r="AM474" i="948"/>
  <c r="AM475" i="948"/>
  <c r="AM476" i="948"/>
  <c r="AM477" i="948"/>
  <c r="AM478" i="948"/>
  <c r="AM480" i="948"/>
  <c r="AM481" i="948"/>
  <c r="AM482" i="948"/>
  <c r="AM483" i="948"/>
  <c r="AM484" i="948"/>
  <c r="AM485" i="948"/>
  <c r="AM486" i="948"/>
  <c r="AM488" i="948"/>
  <c r="AM489" i="948"/>
  <c r="AM491" i="948"/>
  <c r="AM492" i="948"/>
  <c r="AM493" i="948"/>
  <c r="AM494" i="948"/>
  <c r="AM495" i="948"/>
  <c r="AM496" i="948"/>
  <c r="AM497" i="948"/>
  <c r="AM499" i="948"/>
  <c r="AM500" i="948"/>
  <c r="AM501" i="948"/>
  <c r="AM502" i="948"/>
  <c r="AM503" i="948"/>
  <c r="AM504" i="948"/>
  <c r="AM505" i="948"/>
  <c r="AM507" i="948"/>
  <c r="AM508" i="948"/>
  <c r="AM509" i="948"/>
  <c r="AM510" i="948"/>
  <c r="AM511" i="948"/>
  <c r="AM512" i="948"/>
  <c r="AM513" i="948"/>
  <c r="AM515" i="948"/>
  <c r="AM516" i="948"/>
  <c r="AM517" i="948"/>
  <c r="AM518" i="948"/>
  <c r="AM519" i="948"/>
  <c r="AM520" i="948"/>
  <c r="AM521" i="948"/>
  <c r="AM523" i="948"/>
  <c r="AM524" i="948"/>
  <c r="AM927" i="948"/>
  <c r="AM928" i="948"/>
  <c r="AM930" i="948"/>
  <c r="AM931" i="948"/>
  <c r="AM933" i="948"/>
  <c r="AM934" i="948"/>
  <c r="AM936" i="948"/>
  <c r="AM937" i="948"/>
  <c r="AM939" i="948"/>
  <c r="AM940" i="948"/>
  <c r="AM942" i="948"/>
  <c r="AM943" i="948"/>
  <c r="AM945" i="948"/>
  <c r="AM946" i="948"/>
  <c r="AM948" i="948"/>
  <c r="AM949" i="948"/>
  <c r="AM93" i="942"/>
  <c r="AM94" i="942"/>
  <c r="AM95" i="942"/>
  <c r="AM96" i="942"/>
  <c r="AM98" i="942"/>
  <c r="AM99" i="942"/>
  <c r="AM100" i="942"/>
  <c r="AM105" i="942"/>
  <c r="AM106" i="942"/>
  <c r="AM107" i="942"/>
  <c r="AM109" i="942"/>
  <c r="AM110" i="942"/>
  <c r="AM111" i="942"/>
  <c r="AM112" i="942"/>
  <c r="AM114" i="942"/>
  <c r="AM115" i="942"/>
  <c r="AM116" i="942"/>
  <c r="AM118" i="942"/>
  <c r="AM119" i="942"/>
  <c r="AM120" i="942"/>
  <c r="AM122" i="942"/>
  <c r="AM123" i="942"/>
  <c r="AM124" i="942"/>
  <c r="AM125" i="942"/>
  <c r="AM156" i="942"/>
  <c r="AM157" i="942"/>
  <c r="AM158" i="942"/>
  <c r="AM159" i="942"/>
  <c r="AM161" i="942"/>
  <c r="AM162" i="942"/>
  <c r="AM163" i="942"/>
  <c r="AM168" i="942"/>
  <c r="AM169" i="942"/>
  <c r="AM170" i="942"/>
  <c r="AM172" i="942"/>
  <c r="AM173" i="942"/>
  <c r="AM174" i="942"/>
  <c r="AM175" i="942"/>
  <c r="AM177" i="942"/>
  <c r="AM178" i="942"/>
  <c r="AM179" i="942"/>
  <c r="AM181" i="942"/>
  <c r="AM182" i="942"/>
  <c r="AM183" i="942"/>
  <c r="AM185" i="942"/>
  <c r="AM186" i="942"/>
  <c r="AM187" i="942"/>
  <c r="AM188" i="942"/>
  <c r="AM219" i="942"/>
  <c r="AM220" i="942"/>
  <c r="AM225" i="942"/>
  <c r="AN225" i="942"/>
  <c r="AM232" i="942"/>
  <c r="AN232" i="942"/>
  <c r="AM239" i="942"/>
  <c r="AN239" i="942"/>
  <c r="AM243" i="942"/>
  <c r="AN243" i="942"/>
  <c r="AM247" i="942"/>
  <c r="AN247" i="942"/>
  <c r="AM266" i="942"/>
  <c r="AM267" i="942"/>
  <c r="AM268" i="942"/>
  <c r="AM269" i="942"/>
  <c r="AM270" i="942"/>
  <c r="AM271" i="942"/>
  <c r="AM272" i="942"/>
  <c r="AM275" i="942"/>
  <c r="AM276" i="942"/>
  <c r="AM277" i="942"/>
  <c r="AM278" i="942"/>
  <c r="AM280" i="942"/>
  <c r="AM281" i="942"/>
  <c r="AM282" i="942"/>
  <c r="AM283" i="942"/>
  <c r="AM284" i="942"/>
  <c r="AM285" i="942"/>
  <c r="AM286" i="942"/>
  <c r="AM287" i="942"/>
  <c r="AM288" i="942"/>
  <c r="AM289" i="942"/>
  <c r="AM290" i="942"/>
  <c r="AM291" i="942"/>
  <c r="AM302" i="942"/>
  <c r="AM303" i="942"/>
  <c r="AM306" i="942"/>
  <c r="AM307" i="942"/>
  <c r="AM310" i="942"/>
  <c r="AM311" i="942"/>
  <c r="AM312" i="942"/>
  <c r="AM314" i="942"/>
  <c r="AM315" i="942"/>
  <c r="AM316" i="942"/>
  <c r="AM317" i="942"/>
  <c r="AM319" i="942" s="1"/>
  <c r="AM325" i="942"/>
  <c r="AM326" i="942"/>
  <c r="AM378" i="942"/>
  <c r="AM379" i="942"/>
  <c r="AM380" i="942"/>
  <c r="AM381" i="942" s="1"/>
  <c r="AM383" i="942"/>
  <c r="AM384" i="942"/>
  <c r="AM386" i="942"/>
  <c r="AM389" i="942"/>
  <c r="AM390" i="942" s="1"/>
  <c r="AM261" i="1045"/>
  <c r="AM258" i="1045"/>
  <c r="AM259" i="1045" s="1"/>
  <c r="AM255" i="1045"/>
  <c r="AM257" i="1045" s="1"/>
  <c r="AM252" i="1045"/>
  <c r="AM254" i="1045" s="1"/>
  <c r="AM251" i="1045"/>
  <c r="AM250" i="1045"/>
  <c r="AN245" i="1045"/>
  <c r="AM261" i="1005"/>
  <c r="AM263" i="1005"/>
  <c r="AM258" i="1005"/>
  <c r="AM260" i="1005" s="1"/>
  <c r="AM255" i="1005"/>
  <c r="AM257" i="1005" s="1"/>
  <c r="AM252" i="1005"/>
  <c r="AM253" i="1005" s="1"/>
  <c r="AM251" i="1005"/>
  <c r="AM250" i="1005"/>
  <c r="AN245" i="1005"/>
  <c r="N31" i="1001"/>
  <c r="N29" i="1001" s="1"/>
  <c r="AA31" i="1001"/>
  <c r="AA29" i="1001" s="1"/>
  <c r="P29" i="1001"/>
  <c r="O29" i="1001"/>
  <c r="AO126" i="1005"/>
  <c r="N2559" i="967"/>
  <c r="AA29" i="1042"/>
  <c r="Z29" i="1042"/>
  <c r="Y29" i="1042"/>
  <c r="T43" i="1042"/>
  <c r="T42" i="1042"/>
  <c r="T41" i="1042"/>
  <c r="T40" i="1042"/>
  <c r="T39" i="1042"/>
  <c r="T38" i="1042"/>
  <c r="T37" i="1042"/>
  <c r="T36" i="1042"/>
  <c r="T35" i="1042"/>
  <c r="T34" i="1042"/>
  <c r="T33" i="1042"/>
  <c r="T32" i="1042"/>
  <c r="Q43" i="1042"/>
  <c r="Q42" i="1042"/>
  <c r="Q41" i="1042"/>
  <c r="Q40" i="1042"/>
  <c r="Q39" i="1042"/>
  <c r="Q38" i="1042"/>
  <c r="Q37" i="1042"/>
  <c r="Q36" i="1042"/>
  <c r="Q35" i="1042"/>
  <c r="Q34" i="1042"/>
  <c r="Q33" i="1042"/>
  <c r="Q32" i="1042"/>
  <c r="N33" i="1042"/>
  <c r="N34" i="1042"/>
  <c r="N35" i="1042"/>
  <c r="N36" i="1042"/>
  <c r="M36" i="1042" s="1"/>
  <c r="N37" i="1042"/>
  <c r="N38" i="1042"/>
  <c r="N39" i="1042"/>
  <c r="N40" i="1042"/>
  <c r="N41" i="1042"/>
  <c r="N42" i="1042"/>
  <c r="N43" i="1042"/>
  <c r="N32" i="1042"/>
  <c r="V31" i="1042"/>
  <c r="V29" i="1042" s="1"/>
  <c r="U31" i="1042"/>
  <c r="U29" i="1042" s="1"/>
  <c r="S31" i="1042"/>
  <c r="S29" i="1042" s="1"/>
  <c r="R31" i="1042"/>
  <c r="R29" i="1042" s="1"/>
  <c r="P31" i="1042"/>
  <c r="P29" i="1042" s="1"/>
  <c r="O31" i="1042"/>
  <c r="O29" i="1042"/>
  <c r="J29" i="1043"/>
  <c r="J31" i="1043" s="1"/>
  <c r="J29" i="1042"/>
  <c r="J31" i="1042" s="1"/>
  <c r="Z43" i="1043"/>
  <c r="Z42" i="1043"/>
  <c r="Z41" i="1043"/>
  <c r="Z40" i="1043"/>
  <c r="Z39" i="1043"/>
  <c r="Z38" i="1043"/>
  <c r="Z37" i="1043"/>
  <c r="Z36" i="1043"/>
  <c r="Z35" i="1043"/>
  <c r="Z34" i="1043"/>
  <c r="Z33" i="1043"/>
  <c r="Z32" i="1043"/>
  <c r="W43" i="1043"/>
  <c r="W42" i="1043"/>
  <c r="W41" i="1043"/>
  <c r="W40" i="1043"/>
  <c r="W39" i="1043"/>
  <c r="W38" i="1043"/>
  <c r="W37" i="1043"/>
  <c r="W36" i="1043"/>
  <c r="W35" i="1043"/>
  <c r="W34" i="1043"/>
  <c r="W33" i="1043"/>
  <c r="W32" i="1043"/>
  <c r="T43" i="1043"/>
  <c r="T42" i="1043"/>
  <c r="T41" i="1043"/>
  <c r="T40" i="1043"/>
  <c r="T39" i="1043"/>
  <c r="T38" i="1043"/>
  <c r="T37" i="1043"/>
  <c r="T36" i="1043"/>
  <c r="T35" i="1043"/>
  <c r="T34" i="1043"/>
  <c r="T33" i="1043"/>
  <c r="T32" i="1043"/>
  <c r="Q43" i="1043"/>
  <c r="O43" i="1043" s="1"/>
  <c r="Q42" i="1043"/>
  <c r="O42" i="1043" s="1"/>
  <c r="Q41" i="1043"/>
  <c r="Q40" i="1043"/>
  <c r="Q39" i="1043"/>
  <c r="Q38" i="1043"/>
  <c r="Q37" i="1043"/>
  <c r="Q36" i="1043"/>
  <c r="Q35" i="1043"/>
  <c r="O35" i="1043" s="1"/>
  <c r="Q34" i="1043"/>
  <c r="Q33" i="1043"/>
  <c r="Q32" i="1043"/>
  <c r="AA31" i="1043"/>
  <c r="AA29" i="1043" s="1"/>
  <c r="Y31" i="1043"/>
  <c r="Y29" i="1043" s="1"/>
  <c r="X31" i="1043"/>
  <c r="X29" i="1043" s="1"/>
  <c r="V31" i="1043"/>
  <c r="V29" i="1043" s="1"/>
  <c r="U31" i="1043"/>
  <c r="U29" i="1043" s="1"/>
  <c r="S31" i="1043"/>
  <c r="S29" i="1043" s="1"/>
  <c r="R31" i="1043"/>
  <c r="R29" i="1043" s="1"/>
  <c r="M29" i="1043"/>
  <c r="L29" i="1043"/>
  <c r="AA43" i="1002"/>
  <c r="AA42" i="1002"/>
  <c r="AA41" i="1002"/>
  <c r="AA40" i="1002"/>
  <c r="AA39" i="1002"/>
  <c r="AA38" i="1002"/>
  <c r="AA37" i="1002"/>
  <c r="AA36" i="1002"/>
  <c r="AA35" i="1002"/>
  <c r="AA34" i="1002"/>
  <c r="AA33" i="1002"/>
  <c r="AA32" i="1002"/>
  <c r="X43" i="1002"/>
  <c r="X42" i="1002"/>
  <c r="X41" i="1002"/>
  <c r="X40" i="1002"/>
  <c r="X39" i="1002"/>
  <c r="X38" i="1002"/>
  <c r="X37" i="1002"/>
  <c r="X36" i="1002"/>
  <c r="X35" i="1002"/>
  <c r="X34" i="1002"/>
  <c r="X31" i="1002" s="1"/>
  <c r="X29" i="1002" s="1"/>
  <c r="X33" i="1002"/>
  <c r="X32" i="1002"/>
  <c r="U43" i="1002"/>
  <c r="U42" i="1002"/>
  <c r="U41" i="1002"/>
  <c r="U40" i="1002"/>
  <c r="U39" i="1002"/>
  <c r="U38" i="1002"/>
  <c r="U37" i="1002"/>
  <c r="U36" i="1002"/>
  <c r="U35" i="1002"/>
  <c r="P35" i="1002" s="1"/>
  <c r="U34" i="1002"/>
  <c r="U33" i="1002"/>
  <c r="U32" i="1002"/>
  <c r="R33" i="1002"/>
  <c r="R34" i="1002"/>
  <c r="R35" i="1002"/>
  <c r="R36" i="1002"/>
  <c r="R37" i="1002"/>
  <c r="R38" i="1002"/>
  <c r="R39" i="1002"/>
  <c r="R40" i="1002"/>
  <c r="R41" i="1002"/>
  <c r="R42" i="1002"/>
  <c r="R43" i="1002"/>
  <c r="R32" i="1002"/>
  <c r="AC31" i="1002"/>
  <c r="AC29" i="1002" s="1"/>
  <c r="AB31" i="1002"/>
  <c r="AB29" i="1002" s="1"/>
  <c r="Z31" i="1002"/>
  <c r="Z29" i="1002" s="1"/>
  <c r="Y31" i="1002"/>
  <c r="Y29" i="1002" s="1"/>
  <c r="W31" i="1002"/>
  <c r="W29" i="1002"/>
  <c r="V31" i="1002"/>
  <c r="V29" i="1002" s="1"/>
  <c r="T31" i="1002"/>
  <c r="T29" i="1002" s="1"/>
  <c r="S31" i="1002"/>
  <c r="S29" i="1002" s="1"/>
  <c r="N29" i="1002"/>
  <c r="M29" i="1002"/>
  <c r="L29" i="1002"/>
  <c r="AM43" i="1001"/>
  <c r="AM42" i="1001"/>
  <c r="AM41" i="1001"/>
  <c r="AM40" i="1001"/>
  <c r="AM39" i="1001"/>
  <c r="AM38" i="1001"/>
  <c r="AM37" i="1001"/>
  <c r="AM36" i="1001"/>
  <c r="AM35" i="1001"/>
  <c r="AM34" i="1001"/>
  <c r="AM33" i="1001"/>
  <c r="AM32" i="1001"/>
  <c r="AJ43" i="1001"/>
  <c r="AJ42" i="1001"/>
  <c r="AJ41" i="1001"/>
  <c r="AJ40" i="1001"/>
  <c r="AJ39" i="1001"/>
  <c r="AJ38" i="1001"/>
  <c r="AF38" i="1001" s="1"/>
  <c r="AJ37" i="1001"/>
  <c r="AJ36" i="1001"/>
  <c r="AJ35" i="1001"/>
  <c r="AJ34" i="1001"/>
  <c r="AJ33" i="1001"/>
  <c r="AJ32" i="1001"/>
  <c r="AG32" i="1001"/>
  <c r="AF32" i="1001" s="1"/>
  <c r="AG33" i="1001"/>
  <c r="AG34" i="1001"/>
  <c r="AG35" i="1001"/>
  <c r="AG36" i="1001"/>
  <c r="AG37" i="1001"/>
  <c r="AG38" i="1001"/>
  <c r="AG39" i="1001"/>
  <c r="AG40" i="1001"/>
  <c r="AF40" i="1001" s="1"/>
  <c r="AG41" i="1001"/>
  <c r="AG42" i="1001"/>
  <c r="AG43" i="1001"/>
  <c r="AQ31" i="1001"/>
  <c r="AQ29" i="1001" s="1"/>
  <c r="AP31" i="1001"/>
  <c r="AP29" i="1001" s="1"/>
  <c r="AO31" i="1001"/>
  <c r="AO29" i="1001"/>
  <c r="AN31" i="1001"/>
  <c r="AN29" i="1001" s="1"/>
  <c r="AL31" i="1001"/>
  <c r="AL29" i="1001" s="1"/>
  <c r="AK31" i="1001"/>
  <c r="AK29" i="1001" s="1"/>
  <c r="AI31" i="1001"/>
  <c r="AI29" i="1001"/>
  <c r="AH31" i="1001"/>
  <c r="AH29" i="1001" s="1"/>
  <c r="AE31" i="1001"/>
  <c r="AE29" i="1001" s="1"/>
  <c r="AD31" i="1001"/>
  <c r="AD29" i="1001" s="1"/>
  <c r="V29" i="1001"/>
  <c r="U29" i="1001"/>
  <c r="T29" i="1001"/>
  <c r="M29" i="1001"/>
  <c r="L29" i="1001"/>
  <c r="W12" i="1109"/>
  <c r="U12" i="1109"/>
  <c r="S12" i="1109"/>
  <c r="AG13" i="1109"/>
  <c r="BL12" i="1109"/>
  <c r="BM13" i="1109"/>
  <c r="BL13" i="1109"/>
  <c r="BK13" i="1109"/>
  <c r="BJ13" i="1109"/>
  <c r="BI13" i="1109"/>
  <c r="BH13" i="1109"/>
  <c r="BJ12" i="1109"/>
  <c r="BH12" i="1109"/>
  <c r="AN126" i="1005"/>
  <c r="AM126" i="1005"/>
  <c r="AN124" i="1005"/>
  <c r="AF13" i="1109"/>
  <c r="AE13" i="1109"/>
  <c r="Q2" i="968"/>
  <c r="AM66" i="1107"/>
  <c r="AM67" i="1107"/>
  <c r="AM70" i="1107"/>
  <c r="AM71" i="1107"/>
  <c r="AM73" i="1107" s="1"/>
  <c r="AM74" i="1107" s="1"/>
  <c r="AN74" i="1107"/>
  <c r="AM78" i="1107"/>
  <c r="AM82" i="1107" s="1"/>
  <c r="AN81" i="1107"/>
  <c r="AM85" i="1107"/>
  <c r="AM86" i="1107" s="1"/>
  <c r="AN88" i="1107"/>
  <c r="AM89" i="1107"/>
  <c r="AN92" i="1107"/>
  <c r="AM93" i="1107"/>
  <c r="AN96" i="1107"/>
  <c r="AM98" i="1107"/>
  <c r="AM99" i="1107"/>
  <c r="AM100" i="1107"/>
  <c r="AM101" i="1107"/>
  <c r="AM102" i="1107"/>
  <c r="AM103" i="1107"/>
  <c r="AM107" i="1107"/>
  <c r="AM109" i="1107"/>
  <c r="AM110" i="1107"/>
  <c r="AM111" i="1107"/>
  <c r="AM115" i="1107"/>
  <c r="AM116" i="1107"/>
  <c r="AM117" i="1107"/>
  <c r="AM142" i="1107"/>
  <c r="AM118" i="1107"/>
  <c r="AM119" i="1107"/>
  <c r="AM120" i="1107"/>
  <c r="AM121" i="1107"/>
  <c r="AM122" i="1107"/>
  <c r="AM123" i="1107"/>
  <c r="AM124" i="1107"/>
  <c r="AM125" i="1107"/>
  <c r="AM126" i="1107"/>
  <c r="AM127" i="1107"/>
  <c r="AM128" i="1107"/>
  <c r="AM129" i="1107"/>
  <c r="AM130" i="1107"/>
  <c r="AM131" i="1107"/>
  <c r="AM133" i="1107"/>
  <c r="AM135" i="1107" s="1"/>
  <c r="AN22" i="1045"/>
  <c r="F1" i="1043"/>
  <c r="F29" i="1043"/>
  <c r="F34" i="1043" s="1"/>
  <c r="N29" i="1043"/>
  <c r="P31" i="1043"/>
  <c r="P29" i="1043" s="1"/>
  <c r="AB31" i="1043"/>
  <c r="AB29" i="1043" s="1"/>
  <c r="F126" i="1043"/>
  <c r="F127" i="1043"/>
  <c r="F1" i="1042"/>
  <c r="F29" i="1042"/>
  <c r="F32" i="1042" s="1"/>
  <c r="AB29" i="1042"/>
  <c r="AD29" i="1042"/>
  <c r="AE29" i="1042"/>
  <c r="AF29" i="1042"/>
  <c r="L31" i="1042"/>
  <c r="L29" i="1042" s="1"/>
  <c r="AC31" i="1042"/>
  <c r="AC29" i="1042" s="1"/>
  <c r="F126" i="1042"/>
  <c r="F127" i="1042"/>
  <c r="AN22" i="1005"/>
  <c r="F1" i="1002"/>
  <c r="F10" i="1002" s="1"/>
  <c r="F29" i="1002"/>
  <c r="F33" i="1002" s="1"/>
  <c r="J29" i="1002"/>
  <c r="J31" i="1002" s="1"/>
  <c r="BA31" i="1002" s="1"/>
  <c r="O29" i="1002"/>
  <c r="Q31" i="1002"/>
  <c r="Q29" i="1002" s="1"/>
  <c r="F126" i="1002"/>
  <c r="BA126" i="1002"/>
  <c r="F127" i="1002"/>
  <c r="BA127" i="1002"/>
  <c r="F1" i="1001"/>
  <c r="F29" i="1001"/>
  <c r="F32" i="1001" s="1"/>
  <c r="J29" i="1001"/>
  <c r="J31" i="1001"/>
  <c r="BA31" i="1001" s="1"/>
  <c r="Q29" i="1001"/>
  <c r="R29" i="1001"/>
  <c r="W29" i="1001"/>
  <c r="Z31" i="1001"/>
  <c r="AB31" i="1001"/>
  <c r="AB29" i="1001"/>
  <c r="AR31" i="1001"/>
  <c r="AR29" i="1001" s="1"/>
  <c r="AS31" i="1001"/>
  <c r="AS29" i="1001" s="1"/>
  <c r="Y32" i="1001"/>
  <c r="Y33" i="1001"/>
  <c r="Y34" i="1001"/>
  <c r="Y35" i="1001"/>
  <c r="Y36" i="1001"/>
  <c r="Y37" i="1001"/>
  <c r="Y38" i="1001"/>
  <c r="Y39" i="1001"/>
  <c r="Y40" i="1001"/>
  <c r="Y41" i="1001"/>
  <c r="Y42" i="1001"/>
  <c r="Y43" i="1001"/>
  <c r="F126" i="1001"/>
  <c r="BA126" i="1001"/>
  <c r="F127" i="1001"/>
  <c r="BA127" i="1001"/>
  <c r="F1" i="939"/>
  <c r="F4" i="939" s="1"/>
  <c r="BP3" i="939"/>
  <c r="BQ3" i="939"/>
  <c r="BR3" i="939"/>
  <c r="BS3" i="939"/>
  <c r="BT3" i="939"/>
  <c r="BU3" i="939"/>
  <c r="BV3" i="939"/>
  <c r="BW3" i="939"/>
  <c r="BX3" i="939"/>
  <c r="BY3" i="939"/>
  <c r="CE3" i="939"/>
  <c r="CF3" i="939"/>
  <c r="CG3" i="939"/>
  <c r="CH3" i="939"/>
  <c r="CI3" i="939"/>
  <c r="CJ3" i="939"/>
  <c r="CK3" i="939"/>
  <c r="CL3" i="939"/>
  <c r="CM3" i="939"/>
  <c r="CN3" i="939"/>
  <c r="F57" i="939"/>
  <c r="F63" i="939" s="1"/>
  <c r="L57" i="939"/>
  <c r="K57" i="939"/>
  <c r="O59" i="939"/>
  <c r="O57" i="939" s="1"/>
  <c r="P59" i="939"/>
  <c r="P57" i="939" s="1"/>
  <c r="R59" i="939"/>
  <c r="R57" i="939" s="1"/>
  <c r="S59" i="939"/>
  <c r="S57" i="939" s="1"/>
  <c r="T59" i="939"/>
  <c r="T57" i="939"/>
  <c r="BQ59" i="939"/>
  <c r="BR59" i="939"/>
  <c r="BS59" i="939"/>
  <c r="BV59" i="939"/>
  <c r="BW59" i="939"/>
  <c r="BX59" i="939"/>
  <c r="CF59" i="939"/>
  <c r="CG59" i="939"/>
  <c r="CH59" i="939"/>
  <c r="CK59" i="939"/>
  <c r="CL59" i="939"/>
  <c r="CM59" i="939"/>
  <c r="N60" i="939"/>
  <c r="M60" i="939" s="1"/>
  <c r="BQ60" i="939"/>
  <c r="BR60" i="939"/>
  <c r="BS60" i="939"/>
  <c r="BV60" i="939"/>
  <c r="BW60" i="939"/>
  <c r="BX60" i="939"/>
  <c r="N61" i="939"/>
  <c r="N62" i="939"/>
  <c r="M62" i="939" s="1"/>
  <c r="N63" i="939"/>
  <c r="CI59" i="939" s="1"/>
  <c r="N64" i="939"/>
  <c r="M64" i="939" s="1"/>
  <c r="N65" i="939"/>
  <c r="M65" i="939" s="1"/>
  <c r="N66" i="939"/>
  <c r="M66" i="939" s="1"/>
  <c r="BQ66" i="939"/>
  <c r="BR66" i="939"/>
  <c r="BS66" i="939"/>
  <c r="BV66" i="939"/>
  <c r="BW66" i="939"/>
  <c r="BX66" i="939"/>
  <c r="N67" i="939"/>
  <c r="M67" i="939"/>
  <c r="N68" i="939"/>
  <c r="M68" i="939" s="1"/>
  <c r="N69" i="939"/>
  <c r="N70" i="939"/>
  <c r="N71" i="939"/>
  <c r="M71" i="939" s="1"/>
  <c r="F126" i="939"/>
  <c r="F127" i="939"/>
  <c r="F1" i="1106"/>
  <c r="F3" i="1106" s="1"/>
  <c r="C1" i="1106"/>
  <c r="F57" i="1106"/>
  <c r="J68" i="1106" s="1"/>
  <c r="L57" i="1106"/>
  <c r="AN57" i="1106"/>
  <c r="P59" i="1106"/>
  <c r="P57" i="1106" s="1"/>
  <c r="Q59" i="1106"/>
  <c r="Q57" i="1106" s="1"/>
  <c r="R59" i="1106"/>
  <c r="R57" i="1106" s="1"/>
  <c r="S59" i="1106"/>
  <c r="S57" i="1106" s="1"/>
  <c r="T59" i="1106"/>
  <c r="T57" i="1106" s="1"/>
  <c r="V59" i="1106"/>
  <c r="V57" i="1106"/>
  <c r="X57" i="1106"/>
  <c r="AF57" i="1106"/>
  <c r="AG57" i="1106"/>
  <c r="AH57" i="1106"/>
  <c r="AR59" i="1106"/>
  <c r="AR57" i="1106" s="1"/>
  <c r="AS59" i="1106"/>
  <c r="AS57" i="1106" s="1"/>
  <c r="AV59" i="1106"/>
  <c r="AV57" i="1106" s="1"/>
  <c r="AW59" i="1106"/>
  <c r="AW57" i="1106"/>
  <c r="AX59" i="1106"/>
  <c r="AX57" i="1106" s="1"/>
  <c r="BQ59" i="1106"/>
  <c r="BR59" i="1106"/>
  <c r="BS59" i="1106"/>
  <c r="BV59" i="1106"/>
  <c r="BW59" i="1106"/>
  <c r="BX59" i="1106"/>
  <c r="O60" i="1106"/>
  <c r="M60" i="1106" s="1"/>
  <c r="AQ60" i="1106"/>
  <c r="AU60" i="1106"/>
  <c r="BQ60" i="1106"/>
  <c r="BR60" i="1106"/>
  <c r="BS60" i="1106"/>
  <c r="BV60" i="1106"/>
  <c r="BW60" i="1106"/>
  <c r="BX60" i="1106"/>
  <c r="O61" i="1106"/>
  <c r="M61" i="1106" s="1"/>
  <c r="AQ61" i="1106"/>
  <c r="AU61" i="1106"/>
  <c r="O62" i="1106"/>
  <c r="M62" i="1106" s="1"/>
  <c r="AQ62" i="1106"/>
  <c r="AU62" i="1106"/>
  <c r="O63" i="1106"/>
  <c r="M63" i="1106" s="1"/>
  <c r="AQ63" i="1106"/>
  <c r="AU63" i="1106"/>
  <c r="O64" i="1106"/>
  <c r="M64" i="1106" s="1"/>
  <c r="AQ64" i="1106"/>
  <c r="AU64" i="1106"/>
  <c r="O65" i="1106"/>
  <c r="M65" i="1106" s="1"/>
  <c r="AQ65" i="1106"/>
  <c r="AU65" i="1106"/>
  <c r="O66" i="1106"/>
  <c r="AQ66" i="1106"/>
  <c r="AU66" i="1106"/>
  <c r="BQ66" i="1106"/>
  <c r="BR66" i="1106"/>
  <c r="BS66" i="1106"/>
  <c r="BV66" i="1106"/>
  <c r="BW66" i="1106"/>
  <c r="BX66" i="1106"/>
  <c r="O67" i="1106"/>
  <c r="M67" i="1106" s="1"/>
  <c r="AQ67" i="1106"/>
  <c r="AU67" i="1106"/>
  <c r="O68" i="1106"/>
  <c r="M68" i="1106" s="1"/>
  <c r="AQ68" i="1106"/>
  <c r="AU68" i="1106"/>
  <c r="O69" i="1106"/>
  <c r="M69" i="1106" s="1"/>
  <c r="AQ69" i="1106"/>
  <c r="AU69" i="1106"/>
  <c r="O70" i="1106"/>
  <c r="M70" i="1106" s="1"/>
  <c r="AQ70" i="1106"/>
  <c r="AU70" i="1106"/>
  <c r="O71" i="1106"/>
  <c r="M71" i="1106" s="1"/>
  <c r="AQ71" i="1106"/>
  <c r="AU71" i="1106"/>
  <c r="F126" i="1106"/>
  <c r="F127" i="1106"/>
  <c r="N933" i="967"/>
  <c r="N1975" i="967"/>
  <c r="AM84" i="1107"/>
  <c r="F8" i="939"/>
  <c r="CE59" i="939"/>
  <c r="BU66" i="1106"/>
  <c r="AL57" i="1106"/>
  <c r="AM134" i="1107"/>
  <c r="M70" i="939"/>
  <c r="BP66" i="1106"/>
  <c r="AM138" i="1107"/>
  <c r="CJ59" i="939"/>
  <c r="U57" i="1106"/>
  <c r="BU66" i="939"/>
  <c r="AJ57" i="1106"/>
  <c r="BP60" i="939"/>
  <c r="F39" i="1002"/>
  <c r="Y57" i="1106"/>
  <c r="W59" i="1106"/>
  <c r="W57" i="1106" s="1"/>
  <c r="AM141" i="1107"/>
  <c r="F38" i="1043"/>
  <c r="BP59" i="939"/>
  <c r="Q8" i="968"/>
  <c r="Q16" i="968" s="1"/>
  <c r="AP946" i="948"/>
  <c r="AP945" i="948" s="1"/>
  <c r="AP201" i="948"/>
  <c r="AP113" i="948" s="1"/>
  <c r="AQ781" i="948"/>
  <c r="AP322" i="948"/>
  <c r="AP146" i="948" s="1"/>
  <c r="AQ850" i="948"/>
  <c r="AQ806" i="948"/>
  <c r="AR64" i="948"/>
  <c r="AP413" i="948"/>
  <c r="AP727" i="948"/>
  <c r="AP683" i="948"/>
  <c r="AQ851" i="948"/>
  <c r="AQ807" i="948" s="1"/>
  <c r="AQ842" i="948"/>
  <c r="AQ798" i="948" s="1"/>
  <c r="AR725" i="948"/>
  <c r="AR593" i="948"/>
  <c r="AR549" i="948" s="1"/>
  <c r="AQ653" i="948"/>
  <c r="AQ934" i="948"/>
  <c r="AQ933" i="948"/>
  <c r="AR210" i="948"/>
  <c r="AR122" i="948"/>
  <c r="AR865" i="948"/>
  <c r="AR821" i="948"/>
  <c r="AR644" i="948"/>
  <c r="AQ413" i="948"/>
  <c r="AP937" i="948"/>
  <c r="AP936" i="948"/>
  <c r="AP842" i="948"/>
  <c r="AP798" i="948"/>
  <c r="AP935" i="948"/>
  <c r="AP594" i="948"/>
  <c r="AP550" i="948" s="1"/>
  <c r="AP871" i="948"/>
  <c r="AP827" i="948" s="1"/>
  <c r="AR641" i="948"/>
  <c r="AQ734" i="948"/>
  <c r="AQ690" i="948"/>
  <c r="AP869" i="948"/>
  <c r="AP825" i="948"/>
  <c r="AP417" i="948"/>
  <c r="AP711" i="948"/>
  <c r="AP667" i="948" s="1"/>
  <c r="AP436" i="948"/>
  <c r="AP590" i="948"/>
  <c r="AP546" i="948" s="1"/>
  <c r="AP718" i="948"/>
  <c r="AP674" i="948" s="1"/>
  <c r="AP774" i="948"/>
  <c r="AQ855" i="948"/>
  <c r="AQ811" i="948" s="1"/>
  <c r="AQ946" i="948"/>
  <c r="AQ945" i="948" s="1"/>
  <c r="AP954" i="948"/>
  <c r="AP953" i="948" s="1"/>
  <c r="AQ449" i="948"/>
  <c r="AQ777" i="948"/>
  <c r="AQ430" i="948"/>
  <c r="AR201" i="948"/>
  <c r="AR113" i="948" s="1"/>
  <c r="AP870" i="948"/>
  <c r="AP826" i="948" s="1"/>
  <c r="AP730" i="948"/>
  <c r="AP686" i="948" s="1"/>
  <c r="AP763" i="948"/>
  <c r="AP509" i="948"/>
  <c r="AR734" i="948"/>
  <c r="AR690" i="948" s="1"/>
  <c r="AR509" i="948"/>
  <c r="AR477" i="948"/>
  <c r="AR449" i="948"/>
  <c r="AP445" i="948"/>
  <c r="AQ928" i="948"/>
  <c r="AQ927" i="948" s="1"/>
  <c r="AP957" i="948"/>
  <c r="AP956" i="948" s="1"/>
  <c r="AR871" i="948"/>
  <c r="AR827" i="948"/>
  <c r="AP908" i="948"/>
  <c r="AP651" i="948"/>
  <c r="AP928" i="948"/>
  <c r="AP927" i="948"/>
  <c r="AQ484" i="948"/>
  <c r="AR472" i="948"/>
  <c r="AQ899" i="948"/>
  <c r="AP862" i="948"/>
  <c r="AP818" i="948" s="1"/>
  <c r="AP918" i="948"/>
  <c r="AP855" i="948"/>
  <c r="AP811" i="948" s="1"/>
  <c r="AR875" i="948"/>
  <c r="AR831" i="948" s="1"/>
  <c r="AQ954" i="948"/>
  <c r="AQ953" i="948"/>
  <c r="AP848" i="948"/>
  <c r="AP804" i="948" s="1"/>
  <c r="AR714" i="948"/>
  <c r="AR670" i="948" s="1"/>
  <c r="AR439" i="948"/>
  <c r="AR717" i="948"/>
  <c r="AR673" i="948" s="1"/>
  <c r="AR863" i="948"/>
  <c r="AR819" i="948" s="1"/>
  <c r="AR579" i="948"/>
  <c r="AR535" i="948" s="1"/>
  <c r="AQ589" i="948"/>
  <c r="AQ545" i="948"/>
  <c r="AP865" i="948"/>
  <c r="AP821" i="948" s="1"/>
  <c r="AR926" i="948"/>
  <c r="AR721" i="948"/>
  <c r="AR677" i="948"/>
  <c r="AR332" i="948"/>
  <c r="AR396" i="948" s="1"/>
  <c r="AP308" i="948"/>
  <c r="AP460" i="948"/>
  <c r="AP512" i="948"/>
  <c r="AP873" i="948"/>
  <c r="AP829" i="948" s="1"/>
  <c r="AP738" i="948"/>
  <c r="AP694" i="948" s="1"/>
  <c r="AR764" i="948"/>
  <c r="AP510" i="948"/>
  <c r="AQ762" i="948"/>
  <c r="AQ317" i="948"/>
  <c r="AQ381" i="948"/>
  <c r="AP600" i="948"/>
  <c r="AP556" i="948" s="1"/>
  <c r="AP307" i="948"/>
  <c r="AP467" i="948" s="1"/>
  <c r="AQ516" i="948"/>
  <c r="AQ714" i="948"/>
  <c r="AQ670" i="948" s="1"/>
  <c r="AP767" i="948"/>
  <c r="AR70" i="942"/>
  <c r="AQ236" i="942"/>
  <c r="AQ303" i="942"/>
  <c r="AQ130" i="942"/>
  <c r="AQ263" i="942"/>
  <c r="AR150" i="942"/>
  <c r="AR149" i="942" s="1"/>
  <c r="AQ201" i="942"/>
  <c r="AR299" i="942"/>
  <c r="AQ128" i="942"/>
  <c r="AQ242" i="942"/>
  <c r="AP286" i="942"/>
  <c r="AR284" i="942"/>
  <c r="AR269" i="942"/>
  <c r="AQ304" i="942"/>
  <c r="AR132" i="942"/>
  <c r="AR125" i="942"/>
  <c r="AQ280" i="942"/>
  <c r="AQ256" i="942"/>
  <c r="AQ274" i="942"/>
  <c r="AR95" i="942"/>
  <c r="AQ251" i="942"/>
  <c r="AR93" i="942"/>
  <c r="AR258" i="942"/>
  <c r="AP277" i="942"/>
  <c r="AR272" i="942"/>
  <c r="AQ324" i="942"/>
  <c r="AR275" i="942"/>
  <c r="AR303" i="942"/>
  <c r="AR247" i="942"/>
  <c r="AR298" i="942"/>
  <c r="AR246" i="942"/>
  <c r="AR245" i="942"/>
  <c r="AR126" i="942"/>
  <c r="AQ316" i="942"/>
  <c r="AQ118" i="942"/>
  <c r="AQ291" i="942"/>
  <c r="AQ279" i="942"/>
  <c r="AP268" i="942"/>
  <c r="AR110" i="942"/>
  <c r="AR308" i="942"/>
  <c r="AR224" i="942"/>
  <c r="AR223" i="942" s="1"/>
  <c r="AQ98" i="942"/>
  <c r="AP329" i="942"/>
  <c r="AQ125" i="942"/>
  <c r="AP222" i="942"/>
  <c r="AR238" i="942"/>
  <c r="AR237" i="942" s="1"/>
  <c r="AR59" i="942"/>
  <c r="AR42" i="942"/>
  <c r="AP244" i="942"/>
  <c r="AQ307" i="942"/>
  <c r="AQ325" i="942"/>
  <c r="AQ145" i="942"/>
  <c r="AQ290" i="942"/>
  <c r="AR273" i="942"/>
  <c r="AP135" i="942"/>
  <c r="AP134" i="942" s="1"/>
  <c r="AP271" i="942"/>
  <c r="AP290" i="942"/>
  <c r="AP338" i="942"/>
  <c r="AQ244" i="942"/>
  <c r="AQ297" i="942"/>
  <c r="AQ336" i="942"/>
  <c r="AQ306" i="942"/>
  <c r="AR293" i="942"/>
  <c r="AR285" i="942"/>
  <c r="AR239" i="942"/>
  <c r="AR274" i="942"/>
  <c r="AR259" i="942"/>
  <c r="AR98" i="942"/>
  <c r="AP318" i="942"/>
  <c r="AR71" i="942"/>
  <c r="AP311" i="942"/>
  <c r="AQ318" i="942"/>
  <c r="AR297" i="942"/>
  <c r="AR271" i="942"/>
  <c r="AQ126" i="942"/>
  <c r="AQ210" i="942"/>
  <c r="AR278" i="942"/>
  <c r="AQ138" i="942"/>
  <c r="AQ137" i="942" s="1"/>
  <c r="AQ277" i="942"/>
  <c r="AR210" i="942"/>
  <c r="AQ124" i="942"/>
  <c r="AR206" i="942"/>
  <c r="AR205" i="942" s="1"/>
  <c r="AP267" i="942"/>
  <c r="AQ323" i="942"/>
  <c r="AR191" i="942"/>
  <c r="AQ106" i="942"/>
  <c r="AR265" i="942"/>
  <c r="AQ229" i="942"/>
  <c r="AR153" i="942"/>
  <c r="AR152" i="942" s="1"/>
  <c r="AR142" i="942"/>
  <c r="AQ148" i="942"/>
  <c r="AR321" i="942"/>
  <c r="AQ107" i="942"/>
  <c r="AQ114" i="942"/>
  <c r="AR119" i="942"/>
  <c r="AR120" i="942" s="1"/>
  <c r="AQ286" i="942"/>
  <c r="AR281" i="942"/>
  <c r="AQ94" i="942"/>
  <c r="AR123" i="942"/>
  <c r="AQ246" i="942"/>
  <c r="AQ245" i="942" s="1"/>
  <c r="AQ122" i="942"/>
  <c r="AP229" i="942"/>
  <c r="AQ288" i="942"/>
  <c r="AQ317" i="942"/>
  <c r="AR301" i="942"/>
  <c r="AQ215" i="942"/>
  <c r="AQ214" i="942" s="1"/>
  <c r="AR319" i="942"/>
  <c r="AR320" i="942"/>
  <c r="AR200" i="942"/>
  <c r="AR199" i="942" s="1"/>
  <c r="AR114" i="942"/>
  <c r="AR203" i="942"/>
  <c r="AR202" i="942"/>
  <c r="AQ194" i="942"/>
  <c r="AQ193" i="942" s="1"/>
  <c r="AR286" i="942"/>
  <c r="AQ139" i="942"/>
  <c r="AR289" i="942"/>
  <c r="AR190" i="942"/>
  <c r="AQ75" i="942"/>
  <c r="AQ240" i="942"/>
  <c r="AQ299" i="942"/>
  <c r="AQ321" i="942"/>
  <c r="AQ231" i="942"/>
  <c r="AP132" i="942"/>
  <c r="AP283" i="942"/>
  <c r="AR201" i="942"/>
  <c r="AQ315" i="942"/>
  <c r="AR287" i="942"/>
  <c r="AQ282" i="942"/>
  <c r="AR99" i="942"/>
  <c r="AR100" i="942"/>
  <c r="AR222" i="942"/>
  <c r="AQ284" i="942"/>
  <c r="AQ320" i="942"/>
  <c r="AR236" i="942"/>
  <c r="AR213" i="942"/>
  <c r="AR240" i="942"/>
  <c r="AR40" i="942"/>
  <c r="AR338" i="942"/>
  <c r="AQ99" i="942"/>
  <c r="AQ100" i="942"/>
  <c r="AR304" i="942"/>
  <c r="AP306" i="942"/>
  <c r="AP206" i="942"/>
  <c r="AP205" i="942"/>
  <c r="AP194" i="942"/>
  <c r="AP193" i="942"/>
  <c r="AQ115" i="942"/>
  <c r="AQ116" i="942"/>
  <c r="AP323" i="942"/>
  <c r="AP287" i="942"/>
  <c r="AQ207" i="942"/>
  <c r="AP284" i="942"/>
  <c r="AP276" i="942"/>
  <c r="AP304" i="942"/>
  <c r="AQ267" i="942"/>
  <c r="AQ225" i="942"/>
  <c r="AQ239" i="942"/>
  <c r="AR294" i="942"/>
  <c r="AQ294" i="942"/>
  <c r="AR151" i="942"/>
  <c r="AR122" i="942"/>
  <c r="AR327" i="942"/>
  <c r="AR325" i="942"/>
  <c r="AR212" i="942"/>
  <c r="AR211" i="942" s="1"/>
  <c r="AR309" i="942"/>
  <c r="AP144" i="942"/>
  <c r="AP143" i="942" s="1"/>
  <c r="AP266" i="942"/>
  <c r="AR324" i="942"/>
  <c r="AQ281" i="942"/>
  <c r="AQ273" i="942"/>
  <c r="AQ218" i="942"/>
  <c r="AR328" i="942"/>
  <c r="AR312" i="942"/>
  <c r="AQ262" i="942"/>
  <c r="AR254" i="942"/>
  <c r="AQ238" i="942"/>
  <c r="AQ237" i="942" s="1"/>
  <c r="AP278" i="942"/>
  <c r="AR136" i="942"/>
  <c r="AQ302" i="942"/>
  <c r="AR261" i="942"/>
  <c r="AR250" i="942"/>
  <c r="AR124" i="942"/>
  <c r="AQ305" i="942"/>
  <c r="AP272" i="942"/>
  <c r="AR141" i="942"/>
  <c r="AR140" i="942" s="1"/>
  <c r="AR253" i="942"/>
  <c r="AQ285" i="942"/>
  <c r="AQ270" i="942"/>
  <c r="AQ311" i="942"/>
  <c r="AP95" i="942"/>
  <c r="AR322" i="942"/>
  <c r="AP197" i="942"/>
  <c r="AP196" i="942" s="1"/>
  <c r="AP314" i="942"/>
  <c r="AP326" i="942"/>
  <c r="AP203" i="942"/>
  <c r="AP202" i="942" s="1"/>
  <c r="AQ258" i="942"/>
  <c r="AR144" i="942"/>
  <c r="AR143" i="942" s="1"/>
  <c r="AQ144" i="942"/>
  <c r="AQ143" i="942" s="1"/>
  <c r="AR133" i="942"/>
  <c r="AR315" i="942"/>
  <c r="AQ209" i="942"/>
  <c r="AQ208" i="942" s="1"/>
  <c r="AQ271" i="942"/>
  <c r="AR323" i="942"/>
  <c r="AQ275" i="942"/>
  <c r="AR282" i="942"/>
  <c r="AQ150" i="942"/>
  <c r="AQ149" i="942" s="1"/>
  <c r="AQ328" i="942"/>
  <c r="AR326" i="942"/>
  <c r="AR270" i="942"/>
  <c r="AQ153" i="942"/>
  <c r="AQ152" i="942" s="1"/>
  <c r="AR268" i="942"/>
  <c r="AQ142" i="942"/>
  <c r="AR194" i="942"/>
  <c r="AR193" i="942" s="1"/>
  <c r="AQ224" i="942"/>
  <c r="AR314" i="942"/>
  <c r="AQ147" i="942"/>
  <c r="AQ146" i="942" s="1"/>
  <c r="AQ200" i="942"/>
  <c r="AQ199" i="942" s="1"/>
  <c r="AQ222" i="942"/>
  <c r="AQ119" i="942"/>
  <c r="AQ120" i="942" s="1"/>
  <c r="AR130" i="942"/>
  <c r="AP119" i="942"/>
  <c r="AP120" i="942" s="1"/>
  <c r="AQ269" i="942"/>
  <c r="AQ197" i="942"/>
  <c r="AQ196" i="942"/>
  <c r="AQ123" i="942"/>
  <c r="AP299" i="942"/>
  <c r="AP291" i="942"/>
  <c r="AQ308" i="942"/>
  <c r="AQ265" i="942"/>
  <c r="AQ327" i="942"/>
  <c r="AQ287" i="942"/>
  <c r="AP321" i="942"/>
  <c r="AQ261" i="942"/>
  <c r="AR267" i="942"/>
  <c r="AQ58" i="942"/>
  <c r="AP258" i="942"/>
  <c r="AR115" i="942"/>
  <c r="AR116" i="942"/>
  <c r="AR263" i="942"/>
  <c r="AP280" i="942"/>
  <c r="AP320" i="942"/>
  <c r="AR64" i="942"/>
  <c r="AQ133" i="942"/>
  <c r="AQ135" i="942"/>
  <c r="AQ134" i="942" s="1"/>
  <c r="AR295" i="942"/>
  <c r="AR290" i="942"/>
  <c r="AR279" i="942"/>
  <c r="AR277" i="942"/>
  <c r="AR139" i="942"/>
  <c r="AQ70" i="942"/>
  <c r="AP282" i="942"/>
  <c r="AP328" i="942"/>
  <c r="AP138" i="942"/>
  <c r="AP137" i="942"/>
  <c r="AP261" i="942"/>
  <c r="AR283" i="942"/>
  <c r="AR218" i="942"/>
  <c r="AR207" i="942"/>
  <c r="AQ301" i="942"/>
  <c r="AR209" i="942"/>
  <c r="AR208" i="942" s="1"/>
  <c r="AR232" i="942"/>
  <c r="AP312" i="942"/>
  <c r="AQ310" i="942"/>
  <c r="AP319" i="942"/>
  <c r="AP209" i="942"/>
  <c r="AP208" i="942" s="1"/>
  <c r="AP297" i="942"/>
  <c r="AP99" i="942"/>
  <c r="AQ213" i="942"/>
  <c r="AQ219" i="942"/>
  <c r="AQ220" i="942" s="1"/>
  <c r="AR311" i="942"/>
  <c r="AQ190" i="942"/>
  <c r="AQ129" i="942"/>
  <c r="AQ203" i="942"/>
  <c r="AQ202" i="942"/>
  <c r="AQ283" i="942"/>
  <c r="AQ272" i="942"/>
  <c r="AQ243" i="942"/>
  <c r="AR316" i="942"/>
  <c r="AQ309" i="942"/>
  <c r="AR252" i="942"/>
  <c r="AQ93" i="942"/>
  <c r="AQ312" i="942"/>
  <c r="AR55" i="942"/>
  <c r="AQ95" i="942"/>
  <c r="AQ96" i="942" s="1"/>
  <c r="AR147" i="942"/>
  <c r="AR146" i="942"/>
  <c r="AQ326" i="942"/>
  <c r="AQ300" i="942"/>
  <c r="AQ132" i="942"/>
  <c r="AQ131" i="942"/>
  <c r="AQ141" i="942"/>
  <c r="AQ140" i="942" s="1"/>
  <c r="AR262" i="942"/>
  <c r="AR266" i="942"/>
  <c r="AQ338" i="942"/>
  <c r="AQ289" i="942"/>
  <c r="AQ212" i="942"/>
  <c r="AQ211" i="942" s="1"/>
  <c r="AQ322" i="942"/>
  <c r="AQ206" i="942"/>
  <c r="AQ205" i="942" s="1"/>
  <c r="AR107" i="942"/>
  <c r="AR336" i="942"/>
  <c r="AQ329" i="942"/>
  <c r="AR106" i="942"/>
  <c r="AP307" i="942"/>
  <c r="AQ252" i="942"/>
  <c r="AQ298" i="942"/>
  <c r="AQ253" i="942"/>
  <c r="AQ314" i="942"/>
  <c r="AP325" i="942"/>
  <c r="AQ319" i="942"/>
  <c r="AR305" i="942"/>
  <c r="AQ266" i="942"/>
  <c r="AR288" i="942"/>
  <c r="AQ105" i="942"/>
  <c r="AR291" i="942"/>
  <c r="AQ192" i="942"/>
  <c r="AR135" i="942"/>
  <c r="AR134" i="942" s="1"/>
  <c r="AP315" i="942"/>
  <c r="AR118" i="942"/>
  <c r="AP303" i="942"/>
  <c r="AR302" i="942"/>
  <c r="AP263" i="942"/>
  <c r="AR138" i="942"/>
  <c r="AR137" i="942" s="1"/>
  <c r="AP240" i="942"/>
  <c r="AR231" i="942"/>
  <c r="AR198" i="942"/>
  <c r="AQ268" i="942"/>
  <c r="AP270" i="942"/>
  <c r="AP236" i="942"/>
  <c r="AR68" i="942"/>
  <c r="AP126" i="942"/>
  <c r="AQ151" i="942"/>
  <c r="AR243" i="942"/>
  <c r="AR216" i="942"/>
  <c r="AP147" i="942"/>
  <c r="AP146" i="942" s="1"/>
  <c r="AQ247" i="942"/>
  <c r="AR242" i="942"/>
  <c r="AR241" i="942" s="1"/>
  <c r="AQ216" i="942"/>
  <c r="AQ110" i="942"/>
  <c r="AP295" i="942"/>
  <c r="AR296" i="942"/>
  <c r="AQ296" i="942"/>
  <c r="AR225" i="942"/>
  <c r="AR310" i="942"/>
  <c r="AR111" i="942"/>
  <c r="AR280" i="942"/>
  <c r="AR329" i="942"/>
  <c r="AR300" i="942"/>
  <c r="AR307" i="942"/>
  <c r="AR318" i="942"/>
  <c r="AP294" i="942"/>
  <c r="AQ295" i="942"/>
  <c r="AR306" i="942"/>
  <c r="AR197" i="942"/>
  <c r="AR196" i="942" s="1"/>
  <c r="AR94" i="942"/>
  <c r="AR323" i="948"/>
  <c r="AR387" i="948" s="1"/>
  <c r="AP943" i="948"/>
  <c r="AP942" i="948" s="1"/>
  <c r="AP723" i="948"/>
  <c r="AP679" i="948" s="1"/>
  <c r="AQ339" i="948"/>
  <c r="AQ163" i="948"/>
  <c r="AQ338" i="948"/>
  <c r="AP518" i="948"/>
  <c r="AQ845" i="948"/>
  <c r="AQ801" i="948"/>
  <c r="AQ478" i="948"/>
  <c r="AP843" i="948"/>
  <c r="AP799" i="948" s="1"/>
  <c r="AQ70" i="948"/>
  <c r="AR413" i="948"/>
  <c r="AR896" i="948"/>
  <c r="AR730" i="948"/>
  <c r="AR686" i="948" s="1"/>
  <c r="AR207" i="948"/>
  <c r="AR119" i="948"/>
  <c r="AQ607" i="948"/>
  <c r="AQ563" i="948" s="1"/>
  <c r="AQ340" i="948"/>
  <c r="AQ404" i="948" s="1"/>
  <c r="AQ720" i="948"/>
  <c r="AQ676" i="948" s="1"/>
  <c r="AR480" i="948"/>
  <c r="AR767" i="948"/>
  <c r="AR916" i="948"/>
  <c r="AR592" i="948"/>
  <c r="AR548" i="948" s="1"/>
  <c r="AQ628" i="948"/>
  <c r="AQ784" i="948"/>
  <c r="AQ444" i="948"/>
  <c r="AR474" i="948"/>
  <c r="AR325" i="948"/>
  <c r="AR389" i="948" s="1"/>
  <c r="AQ414" i="948"/>
  <c r="AQ320" i="948"/>
  <c r="AQ384" i="948" s="1"/>
  <c r="AQ586" i="948"/>
  <c r="AQ542" i="948" s="1"/>
  <c r="AQ421" i="948"/>
  <c r="AQ42" i="948"/>
  <c r="AR590" i="948"/>
  <c r="AR546" i="948" s="1"/>
  <c r="AR71" i="948"/>
  <c r="AR724" i="948"/>
  <c r="AR680" i="948"/>
  <c r="AQ427" i="948"/>
  <c r="AQ594" i="948"/>
  <c r="AQ550" i="948" s="1"/>
  <c r="AP949" i="948"/>
  <c r="AP948" i="948" s="1"/>
  <c r="AP521" i="948"/>
  <c r="AP520" i="948"/>
  <c r="AP915" i="948"/>
  <c r="AP934" i="948"/>
  <c r="AP933" i="948" s="1"/>
  <c r="AP587" i="948"/>
  <c r="AP543" i="948" s="1"/>
  <c r="AQ578" i="948"/>
  <c r="AQ534" i="948" s="1"/>
  <c r="AP899" i="948"/>
  <c r="AR941" i="948"/>
  <c r="AP721" i="948"/>
  <c r="AP677" i="948" s="1"/>
  <c r="AP421" i="948"/>
  <c r="AP611" i="948"/>
  <c r="AP567" i="948" s="1"/>
  <c r="AQ75" i="948"/>
  <c r="AP338" i="948"/>
  <c r="AP162" i="948" s="1"/>
  <c r="AP853" i="948"/>
  <c r="AP809" i="948" s="1"/>
  <c r="AP897" i="948"/>
  <c r="AQ937" i="948"/>
  <c r="AQ936" i="948" s="1"/>
  <c r="AP508" i="948"/>
  <c r="AR77" i="948"/>
  <c r="AP643" i="948"/>
  <c r="AQ425" i="948"/>
  <c r="AR55" i="948"/>
  <c r="AR508" i="948"/>
  <c r="AR588" i="948"/>
  <c r="AR544" i="948" s="1"/>
  <c r="AR919" i="948"/>
  <c r="AQ844" i="948"/>
  <c r="AQ800" i="948" s="1"/>
  <c r="AQ310" i="948"/>
  <c r="AQ470" i="948" s="1"/>
  <c r="AQ916" i="948"/>
  <c r="AQ480" i="948"/>
  <c r="AR781" i="948"/>
  <c r="AR446" i="948"/>
  <c r="AR771" i="948"/>
  <c r="AR481" i="948"/>
  <c r="AQ337" i="948"/>
  <c r="AQ610" i="948"/>
  <c r="AQ566" i="948" s="1"/>
  <c r="AQ632" i="948"/>
  <c r="AR198" i="948"/>
  <c r="AR110" i="948" s="1"/>
  <c r="AR190" i="948"/>
  <c r="AR102" i="948"/>
  <c r="AR56" i="948"/>
  <c r="AQ332" i="948"/>
  <c r="AQ156" i="948" s="1"/>
  <c r="AQ596" i="948"/>
  <c r="AQ552" i="948" s="1"/>
  <c r="AQ330" i="948"/>
  <c r="AQ154" i="948" s="1"/>
  <c r="AR516" i="948"/>
  <c r="AR330" i="948"/>
  <c r="AR154" i="948"/>
  <c r="AR843" i="948"/>
  <c r="AR799" i="948" s="1"/>
  <c r="AQ440" i="948"/>
  <c r="AQ757" i="948"/>
  <c r="AR844" i="948"/>
  <c r="AR800" i="948" s="1"/>
  <c r="AP905" i="948"/>
  <c r="AP305" i="948"/>
  <c r="AP369" i="948" s="1"/>
  <c r="AQ515" i="948"/>
  <c r="AR581" i="948"/>
  <c r="AR537" i="948" s="1"/>
  <c r="AR309" i="948"/>
  <c r="AR469" i="948" s="1"/>
  <c r="AQ426" i="948"/>
  <c r="AQ445" i="948"/>
  <c r="AR914" i="948"/>
  <c r="AP895" i="948"/>
  <c r="AP856" i="948"/>
  <c r="AP812" i="948" s="1"/>
  <c r="AP626" i="948"/>
  <c r="AR189" i="948"/>
  <c r="AR101" i="948" s="1"/>
  <c r="AQ609" i="948"/>
  <c r="AQ565" i="948" s="1"/>
  <c r="AQ318" i="948"/>
  <c r="AQ382" i="948" s="1"/>
  <c r="AQ635" i="948"/>
  <c r="AR861" i="948"/>
  <c r="AR817" i="948" s="1"/>
  <c r="AQ476" i="948"/>
  <c r="AR578" i="948"/>
  <c r="AR534" i="948" s="1"/>
  <c r="AP850" i="948"/>
  <c r="AP806" i="948" s="1"/>
  <c r="AP891" i="948"/>
  <c r="AR311" i="948"/>
  <c r="AP323" i="948"/>
  <c r="AP147" i="948" s="1"/>
  <c r="AQ415" i="948"/>
  <c r="AR482" i="948"/>
  <c r="AQ786" i="948"/>
  <c r="AQ196" i="948"/>
  <c r="AQ108" i="948" s="1"/>
  <c r="AQ765" i="948"/>
  <c r="AP579" i="948"/>
  <c r="AP535" i="948" s="1"/>
  <c r="AP487" i="948"/>
  <c r="AR513" i="948"/>
  <c r="AQ849" i="948"/>
  <c r="AQ805" i="948" s="1"/>
  <c r="AR313" i="948"/>
  <c r="AR377" i="948" s="1"/>
  <c r="AQ732" i="948"/>
  <c r="AQ688" i="948" s="1"/>
  <c r="AR487" i="948"/>
  <c r="AP627" i="948"/>
  <c r="AR414" i="948"/>
  <c r="AP783" i="948"/>
  <c r="AP306" i="948"/>
  <c r="AP458" i="948" s="1"/>
  <c r="AR322" i="948"/>
  <c r="AR146" i="948" s="1"/>
  <c r="AP622" i="948"/>
  <c r="AR742" i="948"/>
  <c r="AR698" i="948" s="1"/>
  <c r="AP913" i="948"/>
  <c r="AP732" i="948"/>
  <c r="AP688" i="948" s="1"/>
  <c r="AP907" i="948"/>
  <c r="AQ313" i="948"/>
  <c r="AQ377" i="948" s="1"/>
  <c r="AP524" i="948"/>
  <c r="AP523" i="948" s="1"/>
  <c r="AR651" i="948"/>
  <c r="AR727" i="948"/>
  <c r="AR683" i="948" s="1"/>
  <c r="AP758" i="948"/>
  <c r="AR518" i="948"/>
  <c r="AR46" i="948"/>
  <c r="AQ768" i="948"/>
  <c r="AP331" i="948"/>
  <c r="AP395" i="948" s="1"/>
  <c r="AQ895" i="948"/>
  <c r="AQ342" i="948"/>
  <c r="AQ406" i="948" s="1"/>
  <c r="AP584" i="948"/>
  <c r="AR949" i="948"/>
  <c r="AR948" i="948" s="1"/>
  <c r="AQ305" i="948"/>
  <c r="AQ457" i="948" s="1"/>
  <c r="AQ641" i="948"/>
  <c r="AR194" i="948"/>
  <c r="AR106" i="948" s="1"/>
  <c r="AQ520" i="948"/>
  <c r="AQ518" i="948"/>
  <c r="AQ631" i="948"/>
  <c r="AP864" i="948"/>
  <c r="AP820" i="948" s="1"/>
  <c r="AQ334" i="948"/>
  <c r="AR307" i="948"/>
  <c r="AR131" i="948" s="1"/>
  <c r="AP710" i="948"/>
  <c r="AP666" i="948" s="1"/>
  <c r="AR209" i="948"/>
  <c r="AR121" i="948" s="1"/>
  <c r="AP715" i="948"/>
  <c r="AP671" i="948"/>
  <c r="AP591" i="948"/>
  <c r="AP547" i="948" s="1"/>
  <c r="AR600" i="948"/>
  <c r="AR556" i="948" s="1"/>
  <c r="AP787" i="948"/>
  <c r="AQ315" i="948"/>
  <c r="AQ502" i="948" s="1"/>
  <c r="AR842" i="948"/>
  <c r="AR798" i="948" s="1"/>
  <c r="AP653" i="948"/>
  <c r="AP489" i="948"/>
  <c r="AP488" i="948" s="1"/>
  <c r="AR191" i="948"/>
  <c r="AR103" i="948" s="1"/>
  <c r="AR412" i="948"/>
  <c r="AQ513" i="948"/>
  <c r="AR762" i="948"/>
  <c r="AR607" i="948"/>
  <c r="AR563" i="948" s="1"/>
  <c r="AR931" i="948"/>
  <c r="AR930" i="948" s="1"/>
  <c r="AQ854" i="948"/>
  <c r="AQ810" i="948" s="1"/>
  <c r="AQ743" i="948"/>
  <c r="AQ699" i="948" s="1"/>
  <c r="AP724" i="948"/>
  <c r="AP680" i="948" s="1"/>
  <c r="AR623" i="948"/>
  <c r="AP642" i="948"/>
  <c r="AQ181" i="948"/>
  <c r="AQ93" i="948" s="1"/>
  <c r="AP333" i="948"/>
  <c r="AP397" i="948" s="1"/>
  <c r="AR584" i="948"/>
  <c r="AR520" i="948"/>
  <c r="AQ903" i="948"/>
  <c r="AP318" i="948"/>
  <c r="AP382" i="948" s="1"/>
  <c r="AR710" i="948"/>
  <c r="AR666" i="948" s="1"/>
  <c r="AP944" i="948"/>
  <c r="AP872" i="948"/>
  <c r="AP828" i="948" s="1"/>
  <c r="AQ651" i="948"/>
  <c r="AP450" i="948"/>
  <c r="AP416" i="948"/>
  <c r="AP592" i="948"/>
  <c r="AP548" i="948" s="1"/>
  <c r="AP846" i="948"/>
  <c r="AP802" i="948"/>
  <c r="AR59" i="948"/>
  <c r="AQ433" i="948"/>
  <c r="AQ435" i="948"/>
  <c r="AP931" i="948"/>
  <c r="AP930" i="948" s="1"/>
  <c r="AP431" i="948"/>
  <c r="AR594" i="948"/>
  <c r="AR550" i="948" s="1"/>
  <c r="AP599" i="948"/>
  <c r="AP555" i="948" s="1"/>
  <c r="AQ652" i="948"/>
  <c r="AR754" i="948"/>
  <c r="AQ943" i="948"/>
  <c r="AQ942" i="948" s="1"/>
  <c r="AQ521" i="948"/>
  <c r="AP875" i="948"/>
  <c r="AP831" i="948" s="1"/>
  <c r="AR775" i="948"/>
  <c r="AP860" i="948"/>
  <c r="AP582" i="948"/>
  <c r="AP538" i="948" s="1"/>
  <c r="AQ724" i="948"/>
  <c r="AQ680" i="948" s="1"/>
  <c r="AQ441" i="948"/>
  <c r="AQ438" i="948"/>
  <c r="AQ188" i="948"/>
  <c r="AQ100" i="948" s="1"/>
  <c r="AR512" i="948"/>
  <c r="AP341" i="948"/>
  <c r="AP165" i="948" s="1"/>
  <c r="AQ639" i="948"/>
  <c r="AP313" i="948"/>
  <c r="AQ600" i="948"/>
  <c r="AQ556" i="948" s="1"/>
  <c r="AP713" i="948"/>
  <c r="AP669" i="948" s="1"/>
  <c r="AR639" i="948"/>
  <c r="AQ853" i="948"/>
  <c r="AQ809" i="948" s="1"/>
  <c r="AP903" i="948"/>
  <c r="AR940" i="948"/>
  <c r="AR939" i="948" s="1"/>
  <c r="AQ872" i="948"/>
  <c r="AQ828" i="948" s="1"/>
  <c r="AP941" i="948"/>
  <c r="AP317" i="948"/>
  <c r="AP496" i="948" s="1"/>
  <c r="AP605" i="948"/>
  <c r="AP561" i="948" s="1"/>
  <c r="AQ727" i="948"/>
  <c r="AQ683" i="948" s="1"/>
  <c r="AQ482" i="948"/>
  <c r="AR713" i="948"/>
  <c r="AR669" i="948" s="1"/>
  <c r="AR340" i="948"/>
  <c r="AR164" i="948" s="1"/>
  <c r="AQ312" i="948"/>
  <c r="AQ136" i="948" s="1"/>
  <c r="AP852" i="948"/>
  <c r="AP808" i="948" s="1"/>
  <c r="AR50" i="948"/>
  <c r="AQ643" i="948"/>
  <c r="AQ907" i="948"/>
  <c r="AR952" i="948"/>
  <c r="AR722" i="948"/>
  <c r="AR678" i="948" s="1"/>
  <c r="AQ436" i="948"/>
  <c r="AR478" i="948"/>
  <c r="AP519" i="948"/>
  <c r="AQ626" i="948"/>
  <c r="AP596" i="948"/>
  <c r="AP552" i="948" s="1"/>
  <c r="AR339" i="948"/>
  <c r="AR427" i="948"/>
  <c r="AQ595" i="948"/>
  <c r="AQ551" i="948" s="1"/>
  <c r="AR329" i="948"/>
  <c r="AR153" i="948" s="1"/>
  <c r="AQ760" i="948"/>
  <c r="AP517" i="948"/>
  <c r="AR608" i="948"/>
  <c r="AR564" i="948" s="1"/>
  <c r="AQ200" i="948"/>
  <c r="AQ112" i="948" s="1"/>
  <c r="AP325" i="948"/>
  <c r="AP149" i="948" s="1"/>
  <c r="AQ477" i="948"/>
  <c r="AQ439" i="948"/>
  <c r="AR915" i="948"/>
  <c r="AQ865" i="948"/>
  <c r="AQ821" i="948" s="1"/>
  <c r="AR852" i="948"/>
  <c r="AR808" i="948" s="1"/>
  <c r="AP511" i="948"/>
  <c r="AQ65" i="948"/>
  <c r="AQ598" i="948"/>
  <c r="AQ554" i="948" s="1"/>
  <c r="AQ58" i="948"/>
  <c r="AQ434" i="948"/>
  <c r="AP329" i="948"/>
  <c r="AP393" i="948" s="1"/>
  <c r="AQ649" i="948"/>
  <c r="AP729" i="948"/>
  <c r="AP685" i="948" s="1"/>
  <c r="AR74" i="948"/>
  <c r="AQ328" i="948"/>
  <c r="AQ392" i="948" s="1"/>
  <c r="AP731" i="948"/>
  <c r="AP687" i="948" s="1"/>
  <c r="AP578" i="948"/>
  <c r="AP534" i="948" s="1"/>
  <c r="AP909" i="948"/>
  <c r="AQ905" i="948"/>
  <c r="AR726" i="948"/>
  <c r="AR682" i="948" s="1"/>
  <c r="AP328" i="948"/>
  <c r="AP609" i="948"/>
  <c r="AP565" i="948"/>
  <c r="AQ886" i="948"/>
  <c r="AP607" i="948"/>
  <c r="AP563" i="948" s="1"/>
  <c r="AQ767" i="948"/>
  <c r="AP734" i="948"/>
  <c r="AP690" i="948" s="1"/>
  <c r="AQ957" i="948"/>
  <c r="AQ956" i="948" s="1"/>
  <c r="AP906" i="948"/>
  <c r="AQ645" i="948"/>
  <c r="AQ190" i="948"/>
  <c r="AQ102" i="948" s="1"/>
  <c r="AQ508" i="948"/>
  <c r="AP898" i="948"/>
  <c r="AQ871" i="948"/>
  <c r="AQ827" i="948" s="1"/>
  <c r="AQ601" i="948"/>
  <c r="AQ557" i="948" s="1"/>
  <c r="AP586" i="948"/>
  <c r="AP542" i="948" s="1"/>
  <c r="AP925" i="948"/>
  <c r="AP159" i="948" s="1"/>
  <c r="AP608" i="948"/>
  <c r="AP564" i="948" s="1"/>
  <c r="AP332" i="948"/>
  <c r="AQ898" i="948"/>
  <c r="AR925" i="948"/>
  <c r="AR159" i="948" s="1"/>
  <c r="AQ605" i="948"/>
  <c r="AQ561" i="948" s="1"/>
  <c r="AP438" i="948"/>
  <c r="AQ847" i="948"/>
  <c r="AQ803" i="948" s="1"/>
  <c r="AP916" i="948"/>
  <c r="AP919" i="948"/>
  <c r="AR763" i="948"/>
  <c r="AP716" i="948"/>
  <c r="AP777" i="948"/>
  <c r="AP513" i="948"/>
  <c r="AP644" i="948"/>
  <c r="AQ646" i="948"/>
  <c r="AR917" i="948"/>
  <c r="AQ741" i="948"/>
  <c r="AQ697" i="948" s="1"/>
  <c r="AP309" i="948"/>
  <c r="AP461" i="948" s="1"/>
  <c r="AP522" i="948"/>
  <c r="AP342" i="948"/>
  <c r="AP166" i="948" s="1"/>
  <c r="AP775" i="948"/>
  <c r="AR642" i="948"/>
  <c r="AP336" i="948"/>
  <c r="AP400" i="948" s="1"/>
  <c r="AP654" i="948"/>
  <c r="AR188" i="948"/>
  <c r="AR100" i="948" s="1"/>
  <c r="AQ848" i="948"/>
  <c r="AQ804" i="948" s="1"/>
  <c r="AR720" i="948"/>
  <c r="AR676" i="948" s="1"/>
  <c r="AP771" i="948"/>
  <c r="AQ510" i="948"/>
  <c r="AR627" i="948"/>
  <c r="AQ509" i="948"/>
  <c r="AR628" i="948"/>
  <c r="AP854" i="948"/>
  <c r="AP810" i="948" s="1"/>
  <c r="AQ859" i="948"/>
  <c r="AQ815" i="948" s="1"/>
  <c r="AP955" i="948"/>
  <c r="AP781" i="948"/>
  <c r="AQ474" i="948"/>
  <c r="AQ412" i="948"/>
  <c r="AQ307" i="948"/>
  <c r="AQ371" i="948" s="1"/>
  <c r="AQ579" i="948"/>
  <c r="AQ535" i="948" s="1"/>
  <c r="AQ507" i="948"/>
  <c r="AP917" i="948"/>
  <c r="AQ947" i="948"/>
  <c r="AR755" i="948"/>
  <c r="AR870" i="948"/>
  <c r="AR826" i="948" s="1"/>
  <c r="AQ483" i="948"/>
  <c r="AR785" i="948"/>
  <c r="AQ710" i="948"/>
  <c r="AQ666" i="948" s="1"/>
  <c r="AQ327" i="948"/>
  <c r="AQ915" i="948"/>
  <c r="AQ329" i="948"/>
  <c r="AR316" i="948"/>
  <c r="AR495" i="948" s="1"/>
  <c r="AP785" i="948"/>
  <c r="AQ625" i="948"/>
  <c r="AQ754" i="948"/>
  <c r="AP714" i="948"/>
  <c r="AP670" i="948" s="1"/>
  <c r="AQ716" i="948"/>
  <c r="AQ672" i="948" s="1"/>
  <c r="AR862" i="948"/>
  <c r="AR818" i="948" s="1"/>
  <c r="AQ486" i="948"/>
  <c r="AP766" i="948"/>
  <c r="AQ642" i="948"/>
  <c r="AQ201" i="948"/>
  <c r="AQ113" i="948" s="1"/>
  <c r="AQ715" i="948"/>
  <c r="AQ671" i="948" s="1"/>
  <c r="AQ322" i="948"/>
  <c r="AQ386" i="948"/>
  <c r="AR444" i="948"/>
  <c r="AP440" i="948"/>
  <c r="AR320" i="948"/>
  <c r="AR384" i="948"/>
  <c r="AQ755" i="948"/>
  <c r="AP858" i="948"/>
  <c r="AP814" i="948" s="1"/>
  <c r="AQ742" i="948"/>
  <c r="AQ698" i="948" s="1"/>
  <c r="AP739" i="948"/>
  <c r="AP695" i="948" s="1"/>
  <c r="AP894" i="948"/>
  <c r="AQ719" i="948"/>
  <c r="AQ675" i="948" s="1"/>
  <c r="AP633" i="948"/>
  <c r="AR200" i="948"/>
  <c r="AR112" i="948" s="1"/>
  <c r="AR514" i="948"/>
  <c r="AP652" i="948"/>
  <c r="AQ633" i="948"/>
  <c r="AQ599" i="948"/>
  <c r="AQ555" i="948" s="1"/>
  <c r="AP606" i="948"/>
  <c r="AP562" i="948" s="1"/>
  <c r="AQ64" i="948"/>
  <c r="AP938" i="948"/>
  <c r="AQ718" i="948"/>
  <c r="AQ674" i="948" s="1"/>
  <c r="AR417" i="948"/>
  <c r="AQ771" i="948"/>
  <c r="AP914" i="948"/>
  <c r="AQ331" i="948"/>
  <c r="AQ155" i="948" s="1"/>
  <c r="AR846" i="948"/>
  <c r="AR802" i="948" s="1"/>
  <c r="AQ590" i="948"/>
  <c r="AQ546" i="948" s="1"/>
  <c r="AQ897" i="948"/>
  <c r="AR415" i="948"/>
  <c r="AQ588" i="948"/>
  <c r="AQ544" i="948" s="1"/>
  <c r="AQ638" i="948"/>
  <c r="AP320" i="948"/>
  <c r="AP384" i="948" s="1"/>
  <c r="AQ906" i="948"/>
  <c r="AQ887" i="948"/>
  <c r="AQ73" i="948"/>
  <c r="AR333" i="948"/>
  <c r="AR157" i="948"/>
  <c r="AQ917" i="948"/>
  <c r="AP649" i="948"/>
  <c r="AR308" i="948"/>
  <c r="AR132" i="948"/>
  <c r="AP412" i="948"/>
  <c r="AR448" i="948"/>
  <c r="AP330" i="948"/>
  <c r="AP394" i="948"/>
  <c r="AQ910" i="948"/>
  <c r="AR421" i="948"/>
  <c r="AQ938" i="948"/>
  <c r="AP610" i="948"/>
  <c r="AP566" i="948" s="1"/>
  <c r="AQ891" i="948"/>
  <c r="AP722" i="948"/>
  <c r="AP678" i="948" s="1"/>
  <c r="AP900" i="948"/>
  <c r="AP719" i="948"/>
  <c r="AP675" i="948" s="1"/>
  <c r="AQ740" i="948"/>
  <c r="AQ696" i="948" s="1"/>
  <c r="AQ787" i="948"/>
  <c r="AP851" i="948"/>
  <c r="AP807" i="948" s="1"/>
  <c r="AQ69" i="948"/>
  <c r="AQ932" i="948"/>
  <c r="AQ773" i="948"/>
  <c r="AQ606" i="948"/>
  <c r="AQ562" i="948" s="1"/>
  <c r="AQ353" i="948"/>
  <c r="AP351" i="948"/>
  <c r="AP358" i="948"/>
  <c r="AQ655" i="948"/>
  <c r="AQ506" i="948"/>
  <c r="AQ316" i="948"/>
  <c r="AQ495" i="948"/>
  <c r="AR426" i="948"/>
  <c r="AQ782" i="948"/>
  <c r="AR582" i="948"/>
  <c r="AR538" i="948"/>
  <c r="AR435" i="948"/>
  <c r="AP733" i="948"/>
  <c r="AP689" i="948" s="1"/>
  <c r="AQ949" i="948"/>
  <c r="AQ948" i="948" s="1"/>
  <c r="AQ325" i="948"/>
  <c r="AQ149" i="948" s="1"/>
  <c r="AQ608" i="948"/>
  <c r="AQ564" i="948" s="1"/>
  <c r="AQ487" i="948"/>
  <c r="AQ358" i="948"/>
  <c r="AP319" i="948"/>
  <c r="AP383" i="948" s="1"/>
  <c r="AQ437" i="948"/>
  <c r="AQ321" i="948"/>
  <c r="AQ385" i="948" s="1"/>
  <c r="AQ766" i="948"/>
  <c r="AQ630" i="948"/>
  <c r="AQ864" i="948"/>
  <c r="AQ820" i="948" s="1"/>
  <c r="AQ431" i="948"/>
  <c r="AQ636" i="948"/>
  <c r="AQ857" i="948"/>
  <c r="AQ813" i="948" s="1"/>
  <c r="AQ473" i="948"/>
  <c r="AQ519" i="948"/>
  <c r="AQ355" i="948"/>
  <c r="AP350" i="948"/>
  <c r="AP357" i="948"/>
  <c r="AR431" i="948"/>
  <c r="AR352" i="948"/>
  <c r="AR359" i="948"/>
  <c r="AR765" i="948"/>
  <c r="AR336" i="948"/>
  <c r="AR400" i="948" s="1"/>
  <c r="AR598" i="948"/>
  <c r="AR554" i="948" s="1"/>
  <c r="AR723" i="948"/>
  <c r="AR679" i="948" s="1"/>
  <c r="AR650" i="948"/>
  <c r="AR770" i="948"/>
  <c r="AR341" i="948"/>
  <c r="AR165" i="948" s="1"/>
  <c r="AQ775" i="948"/>
  <c r="AR774" i="948"/>
  <c r="AQ360" i="948"/>
  <c r="AR777" i="948"/>
  <c r="AR423" i="948"/>
  <c r="AR928" i="948"/>
  <c r="AR927" i="948" s="1"/>
  <c r="AR864" i="948"/>
  <c r="AR820" i="948" s="1"/>
  <c r="AR731" i="948"/>
  <c r="AR687" i="948" s="1"/>
  <c r="AR44" i="948"/>
  <c r="AR437" i="948"/>
  <c r="AR874" i="948"/>
  <c r="AR830" i="948" s="1"/>
  <c r="AR783" i="948"/>
  <c r="AQ308" i="948"/>
  <c r="AP947" i="948"/>
  <c r="AQ446" i="948"/>
  <c r="AR345" i="948"/>
  <c r="AR178" i="948"/>
  <c r="AR90" i="948" s="1"/>
  <c r="AR906" i="948"/>
  <c r="AR438" i="948"/>
  <c r="AR66" i="948"/>
  <c r="AR318" i="948"/>
  <c r="AR505" i="948"/>
  <c r="AR853" i="948"/>
  <c r="AR809" i="948"/>
  <c r="AR433" i="948"/>
  <c r="AR303" i="948"/>
  <c r="AR127" i="948" s="1"/>
  <c r="AR337" i="948"/>
  <c r="AR401" i="948" s="1"/>
  <c r="AR738" i="948"/>
  <c r="AR694" i="948" s="1"/>
  <c r="AR436" i="948"/>
  <c r="AR602" i="948"/>
  <c r="AR558" i="948" s="1"/>
  <c r="AR918" i="948"/>
  <c r="AR324" i="948"/>
  <c r="AQ199" i="948"/>
  <c r="AQ111" i="948" s="1"/>
  <c r="AQ721" i="948"/>
  <c r="AQ677" i="948" s="1"/>
  <c r="AQ346" i="948"/>
  <c r="AR905" i="948"/>
  <c r="AR632" i="948"/>
  <c r="AR483" i="948"/>
  <c r="AR899" i="948"/>
  <c r="AR473" i="948"/>
  <c r="AR601" i="948"/>
  <c r="AR557" i="948" s="1"/>
  <c r="AR519" i="948"/>
  <c r="AR319" i="948"/>
  <c r="AR383" i="948"/>
  <c r="AR857" i="948"/>
  <c r="AR813" i="948" s="1"/>
  <c r="AR932" i="948"/>
  <c r="AR849" i="948"/>
  <c r="AR805" i="948"/>
  <c r="AR944" i="948"/>
  <c r="AR946" i="948"/>
  <c r="AR945" i="948" s="1"/>
  <c r="AP589" i="948"/>
  <c r="AP545" i="948" s="1"/>
  <c r="AP952" i="948"/>
  <c r="AQ846" i="948"/>
  <c r="AQ802" i="948" s="1"/>
  <c r="AQ207" i="948"/>
  <c r="AQ119" i="948" s="1"/>
  <c r="AQ585" i="948"/>
  <c r="AQ541" i="948" s="1"/>
  <c r="AQ764" i="948"/>
  <c r="AQ772" i="948"/>
  <c r="AQ357" i="948"/>
  <c r="AP349" i="948"/>
  <c r="AP356" i="948"/>
  <c r="AQ925" i="948"/>
  <c r="AQ159" i="948"/>
  <c r="AP339" i="948"/>
  <c r="AP163" i="948"/>
  <c r="AP598" i="948"/>
  <c r="AP554" i="948"/>
  <c r="AP720" i="948"/>
  <c r="AP676" i="948" s="1"/>
  <c r="AQ422" i="948"/>
  <c r="AR869" i="948"/>
  <c r="AR825" i="948" s="1"/>
  <c r="AQ448" i="948"/>
  <c r="AR416" i="948"/>
  <c r="AQ347" i="948"/>
  <c r="AQ640" i="948"/>
  <c r="AQ304" i="948"/>
  <c r="AQ174" i="948"/>
  <c r="AQ86" i="948" s="1"/>
  <c r="AQ892" i="948"/>
  <c r="AQ902" i="948"/>
  <c r="AP741" i="948"/>
  <c r="AP697" i="948" s="1"/>
  <c r="AQ450" i="948"/>
  <c r="AR511" i="948"/>
  <c r="AQ952" i="948"/>
  <c r="AP340" i="948"/>
  <c r="AP404" i="948" s="1"/>
  <c r="AP940" i="948"/>
  <c r="AP939" i="948" s="1"/>
  <c r="AQ926" i="948"/>
  <c r="AQ333" i="948"/>
  <c r="AQ397" i="948" s="1"/>
  <c r="AR787" i="948"/>
  <c r="AQ870" i="948"/>
  <c r="AQ826" i="948" s="1"/>
  <c r="AQ894" i="948"/>
  <c r="AQ517" i="948"/>
  <c r="AQ481" i="948"/>
  <c r="AQ359" i="948"/>
  <c r="AP348" i="948"/>
  <c r="AP355" i="948"/>
  <c r="AR315" i="948"/>
  <c r="AQ924" i="948"/>
  <c r="AQ158" i="948" s="1"/>
  <c r="AQ356" i="948"/>
  <c r="AR350" i="948"/>
  <c r="AR357" i="948"/>
  <c r="AR589" i="948"/>
  <c r="AR545" i="948" s="1"/>
  <c r="AR847" i="948"/>
  <c r="AR803" i="948" s="1"/>
  <c r="AR900" i="948"/>
  <c r="AR327" i="948"/>
  <c r="AR314" i="948"/>
  <c r="AR138" i="948" s="1"/>
  <c r="AR484" i="948"/>
  <c r="AR908" i="948"/>
  <c r="AR321" i="948"/>
  <c r="AR609" i="948"/>
  <c r="AR565" i="948" s="1"/>
  <c r="AQ941" i="948"/>
  <c r="AQ306" i="948"/>
  <c r="AR334" i="948"/>
  <c r="AR515" i="948"/>
  <c r="AR719" i="948"/>
  <c r="AR675" i="948" s="1"/>
  <c r="AR204" i="948"/>
  <c r="AR116" i="948" s="1"/>
  <c r="AR759" i="948"/>
  <c r="AR338" i="948"/>
  <c r="AR162" i="948" s="1"/>
  <c r="AR186" i="948"/>
  <c r="AR98" i="948" s="1"/>
  <c r="AR887" i="948"/>
  <c r="AR49" i="948"/>
  <c r="AR304" i="948"/>
  <c r="AR128" i="948" s="1"/>
  <c r="AR854" i="948"/>
  <c r="AR810" i="948" s="1"/>
  <c r="AQ309" i="948"/>
  <c r="AQ783" i="948"/>
  <c r="AR351" i="948"/>
  <c r="AR358" i="948"/>
  <c r="AQ351" i="948"/>
  <c r="AR741" i="948"/>
  <c r="AR697" i="948" s="1"/>
  <c r="AR206" i="948"/>
  <c r="AR118" i="948" s="1"/>
  <c r="AR583" i="948"/>
  <c r="AR539" i="948" s="1"/>
  <c r="AR947" i="948"/>
  <c r="AR312" i="948"/>
  <c r="AR499" i="948" s="1"/>
  <c r="AR938" i="948"/>
  <c r="AQ929" i="948"/>
  <c r="AQ345" i="948"/>
  <c r="AR342" i="948"/>
  <c r="AR166" i="948"/>
  <c r="AR524" i="948"/>
  <c r="AR523" i="948" s="1"/>
  <c r="AR943" i="948"/>
  <c r="AR942" i="948" s="1"/>
  <c r="AR595" i="948"/>
  <c r="AR551" i="948" s="1"/>
  <c r="AR716" i="948"/>
  <c r="AR858" i="948"/>
  <c r="AR814" i="948" s="1"/>
  <c r="AR447" i="948"/>
  <c r="AR886" i="948"/>
  <c r="AR605" i="948"/>
  <c r="AR561" i="948" s="1"/>
  <c r="AR766" i="948"/>
  <c r="AR889" i="948"/>
  <c r="AR934" i="948"/>
  <c r="AR933" i="948" s="1"/>
  <c r="AP866" i="948"/>
  <c r="AP822" i="948" s="1"/>
  <c r="AQ722" i="948"/>
  <c r="AQ678" i="948" s="1"/>
  <c r="AQ774" i="948"/>
  <c r="AQ759" i="948"/>
  <c r="AQ731" i="948"/>
  <c r="AQ687" i="948" s="1"/>
  <c r="AQ875" i="948"/>
  <c r="AQ831" i="948" s="1"/>
  <c r="AQ341" i="948"/>
  <c r="AQ405" i="948" s="1"/>
  <c r="AP347" i="948"/>
  <c r="AP354" i="948"/>
  <c r="AR957" i="948"/>
  <c r="AR956" i="948" s="1"/>
  <c r="AR54" i="948"/>
  <c r="AR636" i="948"/>
  <c r="AR851" i="948"/>
  <c r="AR807" i="948" s="1"/>
  <c r="AR599" i="948"/>
  <c r="AR555" i="948" s="1"/>
  <c r="AR596" i="948"/>
  <c r="AR552" i="948"/>
  <c r="AP958" i="948"/>
  <c r="AQ730" i="948"/>
  <c r="AQ686" i="948" s="1"/>
  <c r="AQ738" i="948"/>
  <c r="AQ694" i="948" s="1"/>
  <c r="AQ908" i="948"/>
  <c r="AQ935" i="948"/>
  <c r="AQ852" i="948"/>
  <c r="AQ808" i="948" s="1"/>
  <c r="AQ770" i="948"/>
  <c r="AQ348" i="948"/>
  <c r="AR773" i="948"/>
  <c r="AR177" i="948"/>
  <c r="AR89" i="948" s="1"/>
  <c r="AQ931" i="948"/>
  <c r="AQ930" i="948" s="1"/>
  <c r="AP650" i="948"/>
  <c r="AQ634" i="948"/>
  <c r="AP863" i="948"/>
  <c r="AP819" i="948" s="1"/>
  <c r="AR784" i="948"/>
  <c r="AQ314" i="948"/>
  <c r="AQ493" i="948" s="1"/>
  <c r="AQ416" i="948"/>
  <c r="AQ582" i="948"/>
  <c r="AQ538" i="948" s="1"/>
  <c r="AQ776" i="948"/>
  <c r="AQ650" i="948"/>
  <c r="AQ713" i="948"/>
  <c r="AQ669" i="948" s="1"/>
  <c r="AR718" i="948"/>
  <c r="AR674" i="948" s="1"/>
  <c r="AP601" i="948"/>
  <c r="AP557" i="948" s="1"/>
  <c r="AQ763" i="948"/>
  <c r="AQ955" i="948"/>
  <c r="AQ420" i="948"/>
  <c r="AR348" i="948"/>
  <c r="AR355" i="948"/>
  <c r="AR68" i="948"/>
  <c r="AR40" i="948"/>
  <c r="AR521" i="948"/>
  <c r="AR41" i="948"/>
  <c r="AR510" i="948"/>
  <c r="AR631" i="948"/>
  <c r="AR65" i="948"/>
  <c r="AR856" i="948"/>
  <c r="AR812" i="948" s="1"/>
  <c r="AR587" i="948"/>
  <c r="AR543" i="948" s="1"/>
  <c r="AR646" i="948"/>
  <c r="AR485" i="948"/>
  <c r="AR873" i="948"/>
  <c r="AR829" i="948" s="1"/>
  <c r="AR430" i="948"/>
  <c r="AR517" i="948"/>
  <c r="AR848" i="948"/>
  <c r="AR804" i="948" s="1"/>
  <c r="AR913" i="948"/>
  <c r="AR305" i="948"/>
  <c r="AR465" i="948" s="1"/>
  <c r="AR326" i="948"/>
  <c r="AR150" i="948" s="1"/>
  <c r="AQ511" i="948"/>
  <c r="AQ584" i="948"/>
  <c r="AQ540" i="948" s="1"/>
  <c r="AR349" i="948"/>
  <c r="AR356" i="948"/>
  <c r="AR625" i="948"/>
  <c r="AR62" i="948"/>
  <c r="AR768" i="948"/>
  <c r="AR638" i="948"/>
  <c r="AR937" i="948"/>
  <c r="AR936" i="948" s="1"/>
  <c r="AR199" i="948"/>
  <c r="AR111" i="948" s="1"/>
  <c r="AR173" i="948"/>
  <c r="AR85" i="948" s="1"/>
  <c r="AR440" i="948"/>
  <c r="AR310" i="948"/>
  <c r="AR374" i="948" s="1"/>
  <c r="AR866" i="948"/>
  <c r="AR822" i="948"/>
  <c r="AR450" i="948"/>
  <c r="AR772" i="948"/>
  <c r="AQ644" i="948"/>
  <c r="AP595" i="948"/>
  <c r="AP551" i="948"/>
  <c r="AQ858" i="948"/>
  <c r="AQ814" i="948" s="1"/>
  <c r="AQ725" i="948"/>
  <c r="AQ681" i="948" s="1"/>
  <c r="AQ319" i="948"/>
  <c r="AQ383" i="948"/>
  <c r="AQ336" i="948"/>
  <c r="AQ400" i="948" s="1"/>
  <c r="AQ350" i="948"/>
  <c r="AR634" i="948"/>
  <c r="AR895" i="948"/>
  <c r="AR175" i="948"/>
  <c r="AR87" i="948" s="1"/>
  <c r="AR855" i="948"/>
  <c r="AR811" i="948" s="1"/>
  <c r="AR652" i="948"/>
  <c r="AR445" i="948"/>
  <c r="AR645" i="948"/>
  <c r="AR712" i="948"/>
  <c r="AQ729" i="948"/>
  <c r="AQ685" i="948" s="1"/>
  <c r="AQ896" i="948"/>
  <c r="AQ418" i="948"/>
  <c r="AQ627" i="948"/>
  <c r="AQ944" i="948"/>
  <c r="AR171" i="948"/>
  <c r="AR83" i="948" s="1"/>
  <c r="AQ874" i="948"/>
  <c r="AQ830" i="948" s="1"/>
  <c r="AQ723" i="948"/>
  <c r="AQ679" i="948" s="1"/>
  <c r="AQ323" i="948"/>
  <c r="AQ147" i="948"/>
  <c r="AQ918" i="948"/>
  <c r="AQ171" i="948"/>
  <c r="AQ83" i="948" s="1"/>
  <c r="AQ349" i="948"/>
  <c r="AP360" i="948"/>
  <c r="AR890" i="948"/>
  <c r="AR486" i="948"/>
  <c r="AP315" i="948"/>
  <c r="AQ591" i="948"/>
  <c r="AQ547" i="948" s="1"/>
  <c r="AP326" i="948"/>
  <c r="AP390" i="948" s="1"/>
  <c r="AQ890" i="948"/>
  <c r="AP874" i="948"/>
  <c r="AP830" i="948"/>
  <c r="AR743" i="948"/>
  <c r="AR699" i="948" s="1"/>
  <c r="AQ654" i="948"/>
  <c r="AP845" i="948"/>
  <c r="AP801" i="948"/>
  <c r="AQ860" i="948"/>
  <c r="AQ816" i="948" s="1"/>
  <c r="AR729" i="948"/>
  <c r="AR685" i="948" s="1"/>
  <c r="AQ728" i="948"/>
  <c r="AQ684" i="948" s="1"/>
  <c r="AQ447" i="948"/>
  <c r="AQ737" i="948"/>
  <c r="AQ693" i="948" s="1"/>
  <c r="AQ583" i="948"/>
  <c r="AQ539" i="948" s="1"/>
  <c r="AQ485" i="948"/>
  <c r="AQ354" i="948"/>
  <c r="AQ210" i="948"/>
  <c r="AQ122" i="948" s="1"/>
  <c r="AR760" i="948"/>
  <c r="AP441" i="948"/>
  <c r="AQ592" i="948"/>
  <c r="AQ548" i="948" s="1"/>
  <c r="AP932" i="948"/>
  <c r="AQ41" i="948"/>
  <c r="AP786" i="948"/>
  <c r="AQ726" i="948"/>
  <c r="AQ682" i="948" s="1"/>
  <c r="AQ602" i="948"/>
  <c r="AQ558" i="948" s="1"/>
  <c r="AQ869" i="948"/>
  <c r="AQ825" i="948" s="1"/>
  <c r="AQ856" i="948"/>
  <c r="AQ812" i="948" s="1"/>
  <c r="AQ489" i="948"/>
  <c r="AQ488" i="948" s="1"/>
  <c r="AQ352" i="948"/>
  <c r="AP352" i="948"/>
  <c r="AP359" i="948"/>
  <c r="AP597" i="948"/>
  <c r="AP553" i="948" s="1"/>
  <c r="AQ324" i="948"/>
  <c r="AR346" i="948"/>
  <c r="AR353" i="948"/>
  <c r="AR360" i="948"/>
  <c r="AR737" i="948"/>
  <c r="AR693" i="948"/>
  <c r="AR778" i="948"/>
  <c r="AR306" i="948"/>
  <c r="AR61" i="948"/>
  <c r="AR653" i="948"/>
  <c r="AR654" i="948"/>
  <c r="AR335" i="948"/>
  <c r="AR43" i="948"/>
  <c r="AQ597" i="948"/>
  <c r="AQ553" i="948" s="1"/>
  <c r="AR69" i="948"/>
  <c r="AR740" i="948"/>
  <c r="AR696" i="948" s="1"/>
  <c r="AR622" i="948"/>
  <c r="AR610" i="948"/>
  <c r="AR566" i="948" s="1"/>
  <c r="AR898" i="948"/>
  <c r="AR728" i="948"/>
  <c r="AR684" i="948" s="1"/>
  <c r="AR196" i="948"/>
  <c r="AR108" i="948" s="1"/>
  <c r="AR935" i="948"/>
  <c r="AR58" i="948"/>
  <c r="AR902" i="948"/>
  <c r="AR633" i="948"/>
  <c r="AP847" i="948"/>
  <c r="AP803" i="948" s="1"/>
  <c r="AQ900" i="948"/>
  <c r="AQ904" i="948"/>
  <c r="AR347" i="948"/>
  <c r="AR354" i="948"/>
  <c r="AR42" i="948"/>
  <c r="AR850" i="948"/>
  <c r="AR806" i="948" s="1"/>
  <c r="AR892" i="948"/>
  <c r="AR475" i="948"/>
  <c r="AR428" i="948"/>
  <c r="AR489" i="948"/>
  <c r="AR488" i="948" s="1"/>
  <c r="AR586" i="948"/>
  <c r="AR542" i="948" s="1"/>
  <c r="AR420" i="948"/>
  <c r="AR176" i="948"/>
  <c r="AR88" i="948" s="1"/>
  <c r="AR757" i="948"/>
  <c r="AP337" i="948"/>
  <c r="AP743" i="948"/>
  <c r="AP699" i="948" s="1"/>
  <c r="AQ581" i="948"/>
  <c r="AQ537" i="948" s="1"/>
  <c r="AR782" i="948"/>
  <c r="AR591" i="948"/>
  <c r="AR547" i="948" s="1"/>
  <c r="AR924" i="948"/>
  <c r="AR158" i="948" s="1"/>
  <c r="AR655" i="948"/>
  <c r="AQ914" i="948"/>
  <c r="AQ758" i="948"/>
  <c r="AQ417" i="948"/>
  <c r="AQ785" i="948"/>
  <c r="AQ862" i="948"/>
  <c r="AQ818" i="948" s="1"/>
  <c r="AP507" i="948"/>
  <c r="AR958" i="948"/>
  <c r="AP740" i="948"/>
  <c r="AP696" i="948" s="1"/>
  <c r="AP861" i="948"/>
  <c r="AP817" i="948" s="1"/>
  <c r="AQ909" i="948"/>
  <c r="AP764" i="948"/>
  <c r="AQ958" i="948"/>
  <c r="AP726" i="948"/>
  <c r="AP682" i="948" s="1"/>
  <c r="AR786" i="948"/>
  <c r="AR897" i="948"/>
  <c r="AR907" i="948"/>
  <c r="AR715" i="948"/>
  <c r="AR671" i="948" s="1"/>
  <c r="AQ861" i="948"/>
  <c r="AQ817" i="948" s="1"/>
  <c r="AQ873" i="948"/>
  <c r="AQ829" i="948" s="1"/>
  <c r="AR860" i="948"/>
  <c r="AR903" i="948"/>
  <c r="AP859" i="948"/>
  <c r="AP815" i="948" s="1"/>
  <c r="AP910" i="948"/>
  <c r="AR317" i="948"/>
  <c r="AR894" i="948"/>
  <c r="AP759" i="948"/>
  <c r="AP896" i="948"/>
  <c r="AP321" i="948"/>
  <c r="AR776" i="948"/>
  <c r="AR955" i="948"/>
  <c r="AR758" i="948"/>
  <c r="AR441" i="948"/>
  <c r="AR507" i="948"/>
  <c r="AR859" i="948"/>
  <c r="AR815" i="948"/>
  <c r="AR733" i="948"/>
  <c r="AR689" i="948" s="1"/>
  <c r="AQ175" i="948"/>
  <c r="AQ87" i="948" s="1"/>
  <c r="AQ429" i="948"/>
  <c r="AQ913" i="948"/>
  <c r="AQ611" i="948"/>
  <c r="AQ567" i="948" s="1"/>
  <c r="AR328" i="948"/>
  <c r="AR649" i="948"/>
  <c r="AR711" i="948"/>
  <c r="AR667" i="948" s="1"/>
  <c r="AR891" i="948"/>
  <c r="AQ580" i="948"/>
  <c r="AQ739" i="948"/>
  <c r="AQ695" i="948" s="1"/>
  <c r="AQ209" i="948"/>
  <c r="AQ121" i="948" s="1"/>
  <c r="AR732" i="948"/>
  <c r="AR688" i="948" s="1"/>
  <c r="AR929" i="948"/>
  <c r="AQ711" i="948"/>
  <c r="AQ667" i="948" s="1"/>
  <c r="AQ512" i="948"/>
  <c r="AQ733" i="948"/>
  <c r="AQ689" i="948" s="1"/>
  <c r="AR331" i="948"/>
  <c r="AR395" i="948" s="1"/>
  <c r="AR845" i="948"/>
  <c r="AR801" i="948" s="1"/>
  <c r="AQ176" i="948"/>
  <c r="AQ88" i="948" s="1"/>
  <c r="AQ303" i="948"/>
  <c r="AQ367" i="948" s="1"/>
  <c r="AQ919" i="948"/>
  <c r="AP581" i="948"/>
  <c r="AP537" i="948" s="1"/>
  <c r="AP768" i="948"/>
  <c r="AP742" i="948"/>
  <c r="AP698" i="948" s="1"/>
  <c r="AP304" i="948"/>
  <c r="AP456" i="948" s="1"/>
  <c r="AP773" i="948"/>
  <c r="AQ622" i="948"/>
  <c r="AP886" i="948"/>
  <c r="AQ587" i="948"/>
  <c r="AQ543" i="948" s="1"/>
  <c r="AP314" i="948"/>
  <c r="AP493" i="948" s="1"/>
  <c r="AR522" i="948"/>
  <c r="AP754" i="948"/>
  <c r="AP765" i="948"/>
  <c r="AP602" i="948"/>
  <c r="AP558" i="948"/>
  <c r="AP588" i="948"/>
  <c r="AP544" i="948" s="1"/>
  <c r="AQ866" i="948"/>
  <c r="AQ822" i="948"/>
  <c r="AR429" i="948"/>
  <c r="AP737" i="948"/>
  <c r="AP693" i="948" s="1"/>
  <c r="AP583" i="948"/>
  <c r="AP539" i="948" s="1"/>
  <c r="AR643" i="948"/>
  <c r="AQ423" i="948"/>
  <c r="AQ379" i="948"/>
  <c r="AR422" i="948"/>
  <c r="AR434" i="948"/>
  <c r="AR872" i="948"/>
  <c r="AR828" i="948" s="1"/>
  <c r="AQ180" i="948"/>
  <c r="AQ92" i="948"/>
  <c r="AQ524" i="948"/>
  <c r="AQ523" i="948" s="1"/>
  <c r="AQ940" i="948"/>
  <c r="AQ939" i="948" s="1"/>
  <c r="AQ428" i="948"/>
  <c r="AR611" i="948"/>
  <c r="AR567" i="948" s="1"/>
  <c r="AR909" i="948"/>
  <c r="AR70" i="948"/>
  <c r="AQ472" i="948"/>
  <c r="AQ863" i="948"/>
  <c r="AQ819" i="948"/>
  <c r="AR606" i="948"/>
  <c r="AR562" i="948" s="1"/>
  <c r="AR954" i="948"/>
  <c r="AR953" i="948" s="1"/>
  <c r="AR626" i="948"/>
  <c r="AQ623" i="948"/>
  <c r="AQ326" i="948"/>
  <c r="AQ150" i="948" s="1"/>
  <c r="AQ843" i="948"/>
  <c r="AQ799" i="948" s="1"/>
  <c r="AQ522" i="948"/>
  <c r="AR739" i="948"/>
  <c r="AR695" i="948" s="1"/>
  <c r="AR597" i="948"/>
  <c r="AR553" i="948" s="1"/>
  <c r="AR910" i="948"/>
  <c r="AR635" i="948"/>
  <c r="AQ778" i="948"/>
  <c r="AQ889" i="948"/>
  <c r="AQ276" i="942"/>
  <c r="AQ111" i="942"/>
  <c r="AQ112" i="942" s="1"/>
  <c r="AQ73" i="942"/>
  <c r="AP111" i="942"/>
  <c r="AR276" i="942"/>
  <c r="AR195" i="942"/>
  <c r="AR229" i="942"/>
  <c r="AQ232" i="942"/>
  <c r="AQ204" i="942"/>
  <c r="AR317" i="942"/>
  <c r="AR244" i="942"/>
  <c r="AQ278" i="942"/>
  <c r="AP327" i="942"/>
  <c r="AR215" i="942"/>
  <c r="AR214" i="942" s="1"/>
  <c r="AP150" i="942"/>
  <c r="AP149" i="942" s="1"/>
  <c r="AR43" i="942"/>
  <c r="AQ42" i="942"/>
  <c r="AR56" i="942"/>
  <c r="AQ403" i="948"/>
  <c r="AR147" i="948"/>
  <c r="AQ50" i="948"/>
  <c r="AQ50" i="942"/>
  <c r="F8" i="1106"/>
  <c r="F6" i="1106"/>
  <c r="F7" i="1106"/>
  <c r="F10" i="1106"/>
  <c r="F11" i="1106"/>
  <c r="AR193" i="948"/>
  <c r="AR105" i="948" s="1"/>
  <c r="BU60" i="939"/>
  <c r="AM388" i="942"/>
  <c r="AM387" i="942"/>
  <c r="BP59" i="1106"/>
  <c r="BP60" i="1106"/>
  <c r="BU59" i="939"/>
  <c r="CT66" i="939" s="1"/>
  <c r="BP66" i="939"/>
  <c r="M61" i="939"/>
  <c r="F6" i="939"/>
  <c r="F12" i="939"/>
  <c r="F10" i="939"/>
  <c r="F5" i="939"/>
  <c r="F9" i="939"/>
  <c r="F14" i="939"/>
  <c r="F11" i="939"/>
  <c r="F41" i="1043"/>
  <c r="F37" i="1043"/>
  <c r="F39" i="1043"/>
  <c r="AQ61" i="948"/>
  <c r="AQ335" i="948"/>
  <c r="AR73" i="948"/>
  <c r="AR75" i="948"/>
  <c r="AR75" i="942"/>
  <c r="AQ74" i="948"/>
  <c r="AQ78" i="948"/>
  <c r="AQ78" i="942"/>
  <c r="AR72" i="948"/>
  <c r="AR72" i="942"/>
  <c r="AR76" i="948"/>
  <c r="AR76" i="942"/>
  <c r="AR78" i="948"/>
  <c r="AQ56" i="942"/>
  <c r="AQ56" i="948"/>
  <c r="AR373" i="948"/>
  <c r="AQ141" i="948"/>
  <c r="AQ368" i="948"/>
  <c r="AQ496" i="948"/>
  <c r="AP133" i="948"/>
  <c r="AQ144" i="948"/>
  <c r="AQ492" i="948"/>
  <c r="AR393" i="948"/>
  <c r="AQ504" i="948"/>
  <c r="AM322" i="942"/>
  <c r="AR133" i="948"/>
  <c r="AQ459" i="948"/>
  <c r="AR461" i="948"/>
  <c r="AP335" i="948"/>
  <c r="AP41" i="942"/>
  <c r="AP129" i="948"/>
  <c r="AR503" i="948"/>
  <c r="AP373" i="948"/>
  <c r="AB57" i="1106"/>
  <c r="F9" i="1106"/>
  <c r="AP40" i="942"/>
  <c r="AP469" i="948"/>
  <c r="F5" i="1106"/>
  <c r="F15" i="1106"/>
  <c r="AP459" i="948"/>
  <c r="BU59" i="1106"/>
  <c r="AP131" i="948"/>
  <c r="AP371" i="948"/>
  <c r="AI59" i="1106"/>
  <c r="AI57" i="1106" s="1"/>
  <c r="M66" i="1106"/>
  <c r="AA59" i="1106"/>
  <c r="AA57" i="1106" s="1"/>
  <c r="F64" i="1106"/>
  <c r="F59" i="1106"/>
  <c r="H59" i="1106" s="1"/>
  <c r="H57" i="1106" s="1"/>
  <c r="BU60" i="1106"/>
  <c r="AE59" i="1106"/>
  <c r="AE57" i="1106" s="1"/>
  <c r="AK57" i="1106"/>
  <c r="AC57" i="1106"/>
  <c r="F13" i="1106"/>
  <c r="F12" i="1106"/>
  <c r="AP40" i="948"/>
  <c r="AP44" i="948"/>
  <c r="AQ164" i="948"/>
  <c r="AQ152" i="948"/>
  <c r="AP389" i="948"/>
  <c r="AQ250" i="942"/>
  <c r="AM318" i="942"/>
  <c r="AP66" i="948"/>
  <c r="AP457" i="948"/>
  <c r="AR109" i="942"/>
  <c r="AR129" i="948"/>
  <c r="AR160" i="948"/>
  <c r="AM260" i="1045"/>
  <c r="P34" i="1002"/>
  <c r="AR163" i="948"/>
  <c r="AR403" i="948"/>
  <c r="AP66" i="942"/>
  <c r="AP45" i="948"/>
  <c r="AQ62" i="948"/>
  <c r="AQ62" i="942"/>
  <c r="AR205" i="948"/>
  <c r="AR117" i="948" s="1"/>
  <c r="AR208" i="948"/>
  <c r="AR120" i="948" s="1"/>
  <c r="AR181" i="948"/>
  <c r="AR93" i="948" s="1"/>
  <c r="AR172" i="948"/>
  <c r="AR84" i="948" s="1"/>
  <c r="AR182" i="948"/>
  <c r="AR94" i="948" s="1"/>
  <c r="AQ182" i="948"/>
  <c r="AQ94" i="948" s="1"/>
  <c r="AQ208" i="948"/>
  <c r="AQ120" i="948" s="1"/>
  <c r="AP197" i="948"/>
  <c r="AP109" i="948" s="1"/>
  <c r="AQ197" i="948"/>
  <c r="AQ109" i="948" s="1"/>
  <c r="AQ424" i="948"/>
  <c r="AQ205" i="948"/>
  <c r="AQ117" i="948" s="1"/>
  <c r="AQ411" i="948"/>
  <c r="AQ172" i="948"/>
  <c r="AQ84" i="948" s="1"/>
  <c r="AR78" i="942"/>
  <c r="AQ74" i="942"/>
  <c r="AQ193" i="948"/>
  <c r="AQ105" i="948" s="1"/>
  <c r="AQ187" i="948"/>
  <c r="AQ99" i="948" s="1"/>
  <c r="F35" i="1043"/>
  <c r="AM79" i="1107"/>
  <c r="AM83" i="1107"/>
  <c r="AP415" i="948"/>
  <c r="AP437" i="948"/>
  <c r="AP449" i="948"/>
  <c r="AP770" i="948"/>
  <c r="AP902" i="948"/>
  <c r="AP631" i="948"/>
  <c r="AP638" i="948"/>
  <c r="AP776" i="948"/>
  <c r="AP778" i="948"/>
  <c r="AP784" i="948"/>
  <c r="AP890" i="948"/>
  <c r="AQ66" i="942"/>
  <c r="AQ43" i="948"/>
  <c r="AP430" i="948"/>
  <c r="AP516" i="948"/>
  <c r="AP632" i="948"/>
  <c r="AP634" i="948"/>
  <c r="AP639" i="948"/>
  <c r="AP646" i="948"/>
  <c r="AP655" i="948"/>
  <c r="AP447" i="948"/>
  <c r="AQ173" i="948"/>
  <c r="AQ85" i="948" s="1"/>
  <c r="AP422" i="948"/>
  <c r="AQ71" i="942"/>
  <c r="AQ71" i="948"/>
  <c r="AP636" i="948"/>
  <c r="AQ43" i="942"/>
  <c r="AP926" i="948"/>
  <c r="AP782" i="948"/>
  <c r="AP448" i="948"/>
  <c r="AP65" i="942"/>
  <c r="AP175" i="948"/>
  <c r="AP87" i="948" s="1"/>
  <c r="AP193" i="948"/>
  <c r="AP105" i="948" s="1"/>
  <c r="AP411" i="948"/>
  <c r="AP182" i="948"/>
  <c r="AP94" i="948" s="1"/>
  <c r="AQ77" i="948"/>
  <c r="AQ57" i="942"/>
  <c r="AQ57" i="948"/>
  <c r="AQ177" i="948"/>
  <c r="AQ89" i="948" s="1"/>
  <c r="AQ44" i="948"/>
  <c r="AP924" i="948"/>
  <c r="AP158" i="948" s="1"/>
  <c r="AP334" i="948"/>
  <c r="AP433" i="948"/>
  <c r="AP446" i="948"/>
  <c r="AP426" i="948"/>
  <c r="AP54" i="948"/>
  <c r="AQ40" i="948"/>
  <c r="AP206" i="948"/>
  <c r="AP118" i="948" s="1"/>
  <c r="AQ206" i="948"/>
  <c r="AQ118" i="948" s="1"/>
  <c r="AP176" i="948"/>
  <c r="AP88" i="948" s="1"/>
  <c r="AP174" i="948"/>
  <c r="AP86" i="948"/>
  <c r="AP181" i="948"/>
  <c r="AP93" i="948" s="1"/>
  <c r="AP929" i="948"/>
  <c r="AQ204" i="948"/>
  <c r="AQ116" i="948"/>
  <c r="AQ893" i="948"/>
  <c r="AP428" i="948"/>
  <c r="AP444" i="948"/>
  <c r="AP353" i="948"/>
  <c r="AP200" i="948"/>
  <c r="AP112" i="948" s="1"/>
  <c r="AP210" i="948"/>
  <c r="AP122" i="948" s="1"/>
  <c r="AP187" i="948"/>
  <c r="AP99" i="948" s="1"/>
  <c r="AP205" i="948"/>
  <c r="AP117" i="948" s="1"/>
  <c r="AP208" i="948"/>
  <c r="AP120" i="948" s="1"/>
  <c r="AP641" i="948"/>
  <c r="AP429" i="948"/>
  <c r="AP57" i="948"/>
  <c r="AP199" i="948"/>
  <c r="AP111" i="948" s="1"/>
  <c r="AQ79" i="942"/>
  <c r="AQ951" i="948"/>
  <c r="AQ55" i="942"/>
  <c r="AQ55" i="948"/>
  <c r="AP434" i="948"/>
  <c r="AP62" i="942"/>
  <c r="AP427" i="948"/>
  <c r="AQ66" i="948"/>
  <c r="AQ59" i="942"/>
  <c r="AQ59" i="948"/>
  <c r="AQ76" i="948"/>
  <c r="AP414" i="948"/>
  <c r="AP439" i="948"/>
  <c r="AQ302" i="948"/>
  <c r="AQ194" i="948"/>
  <c r="AQ106" i="948" s="1"/>
  <c r="AQ189" i="948"/>
  <c r="AQ101" i="948" s="1"/>
  <c r="AP188" i="948"/>
  <c r="AP100" i="948" s="1"/>
  <c r="AP190" i="948"/>
  <c r="AP102" i="948" s="1"/>
  <c r="AP172" i="948"/>
  <c r="AP84" i="948" s="1"/>
  <c r="AQ79" i="948"/>
  <c r="AP64" i="948"/>
  <c r="AP303" i="948"/>
  <c r="AP75" i="948"/>
  <c r="AP189" i="948"/>
  <c r="AP101" i="948"/>
  <c r="AP194" i="948"/>
  <c r="AP106" i="948" s="1"/>
  <c r="AP42" i="942"/>
  <c r="AP42" i="948"/>
  <c r="AP74" i="948"/>
  <c r="AP74" i="942"/>
  <c r="AP61" i="942"/>
  <c r="AP61" i="948"/>
  <c r="AP76" i="948"/>
  <c r="AP76" i="942"/>
  <c r="AP73" i="948"/>
  <c r="AP73" i="942"/>
  <c r="AP70" i="948"/>
  <c r="AP70" i="942"/>
  <c r="AP67" i="948"/>
  <c r="AP57" i="942"/>
  <c r="AP72" i="948"/>
  <c r="AP56" i="948"/>
  <c r="AP177" i="948"/>
  <c r="AP89" i="948"/>
  <c r="AP62" i="948"/>
  <c r="AP204" i="948"/>
  <c r="AP116" i="948" s="1"/>
  <c r="AP54" i="942"/>
  <c r="AP65" i="948"/>
  <c r="AP49" i="948"/>
  <c r="AP49" i="942"/>
  <c r="AP78" i="948"/>
  <c r="AP78" i="942"/>
  <c r="AP50" i="948"/>
  <c r="AP50" i="942"/>
  <c r="AP173" i="948"/>
  <c r="AP85" i="948"/>
  <c r="AM256" i="1045"/>
  <c r="AM87" i="1107"/>
  <c r="AM88" i="1107" s="1"/>
  <c r="AM259" i="1005"/>
  <c r="AM254" i="1005"/>
  <c r="AP201" i="1005"/>
  <c r="AP130" i="1005"/>
  <c r="AP188" i="1005"/>
  <c r="AP199" i="1005"/>
  <c r="AP159" i="1005"/>
  <c r="AP135" i="1005"/>
  <c r="AP119" i="1005"/>
  <c r="AP190" i="1005"/>
  <c r="AP90" i="1005"/>
  <c r="AP295" i="1124"/>
  <c r="AP283" i="1124"/>
  <c r="AP271" i="1124"/>
  <c r="AP259" i="1124"/>
  <c r="AP247" i="1124"/>
  <c r="AP235" i="1124"/>
  <c r="AP223" i="1124"/>
  <c r="AP214" i="1124"/>
  <c r="AP202" i="1124"/>
  <c r="AP190" i="1124"/>
  <c r="AP178" i="1124"/>
  <c r="AP166" i="1124"/>
  <c r="AP154" i="1124"/>
  <c r="AQ38" i="1124"/>
  <c r="AQ48" i="1124"/>
  <c r="AQ58" i="1124"/>
  <c r="AQ85" i="1124"/>
  <c r="AR292" i="1124"/>
  <c r="AR280" i="1124"/>
  <c r="AR268" i="1124"/>
  <c r="AR256" i="1124"/>
  <c r="AR244" i="1124"/>
  <c r="AR232" i="1124"/>
  <c r="AR220" i="1124"/>
  <c r="AR294" i="1124"/>
  <c r="AR293" i="1124" s="1"/>
  <c r="AR288" i="1124"/>
  <c r="AR287" i="1124" s="1"/>
  <c r="AR282" i="1124"/>
  <c r="AR281" i="1124" s="1"/>
  <c r="AR276" i="1124"/>
  <c r="AR275" i="1124" s="1"/>
  <c r="AR270" i="1124"/>
  <c r="AR269" i="1124" s="1"/>
  <c r="AR264" i="1124"/>
  <c r="AR263" i="1124" s="1"/>
  <c r="AR258" i="1124"/>
  <c r="AR257" i="1124" s="1"/>
  <c r="AR252" i="1124"/>
  <c r="AR251" i="1124" s="1"/>
  <c r="AR246" i="1124"/>
  <c r="AR245" i="1124"/>
  <c r="AR240" i="1124"/>
  <c r="AR239" i="1124" s="1"/>
  <c r="AR234" i="1124"/>
  <c r="AR233" i="1124" s="1"/>
  <c r="AR228" i="1124"/>
  <c r="AR227" i="1124" s="1"/>
  <c r="AR222" i="1124"/>
  <c r="AR221" i="1124" s="1"/>
  <c r="AR217" i="1124"/>
  <c r="AR205" i="1124"/>
  <c r="AR193" i="1124"/>
  <c r="AR181" i="1124"/>
  <c r="AR169" i="1124"/>
  <c r="AR157" i="1124"/>
  <c r="AR213" i="1124"/>
  <c r="AR212" i="1124" s="1"/>
  <c r="AR207" i="1124"/>
  <c r="AR206" i="1124" s="1"/>
  <c r="AR201" i="1124"/>
  <c r="AR200" i="1124" s="1"/>
  <c r="AR195" i="1124"/>
  <c r="AR194" i="1124" s="1"/>
  <c r="AR189" i="1124"/>
  <c r="AR188" i="1124"/>
  <c r="AR183" i="1124"/>
  <c r="AR182" i="1124" s="1"/>
  <c r="AR177" i="1124"/>
  <c r="AR176" i="1124" s="1"/>
  <c r="AR171" i="1124"/>
  <c r="AR170" i="1124" s="1"/>
  <c r="AR165" i="1124"/>
  <c r="AR164" i="1124" s="1"/>
  <c r="AR159" i="1124"/>
  <c r="AR158" i="1124" s="1"/>
  <c r="AR153" i="1124"/>
  <c r="AR152" i="1124" s="1"/>
  <c r="AR145" i="1124"/>
  <c r="AR133" i="1124"/>
  <c r="AR121" i="1124"/>
  <c r="AR109" i="1124"/>
  <c r="AR97" i="1124"/>
  <c r="AQ50" i="1124"/>
  <c r="AQ49" i="1124" s="1"/>
  <c r="AP109" i="1124"/>
  <c r="AR135" i="1124"/>
  <c r="AR134" i="1124" s="1"/>
  <c r="AR141" i="1124"/>
  <c r="AR140" i="1124" s="1"/>
  <c r="AR147" i="1124"/>
  <c r="AR146" i="1124" s="1"/>
  <c r="AQ297" i="1124"/>
  <c r="AQ296" i="1124" s="1"/>
  <c r="AQ291" i="1124"/>
  <c r="AQ290" i="1124" s="1"/>
  <c r="AQ285" i="1124"/>
  <c r="AQ284" i="1124" s="1"/>
  <c r="AQ279" i="1124"/>
  <c r="AQ278" i="1124" s="1"/>
  <c r="AQ273" i="1124"/>
  <c r="AQ272" i="1124" s="1"/>
  <c r="AQ267" i="1124"/>
  <c r="AQ266" i="1124" s="1"/>
  <c r="AQ261" i="1124"/>
  <c r="AQ260" i="1124"/>
  <c r="AQ255" i="1124"/>
  <c r="AQ254" i="1124" s="1"/>
  <c r="AQ249" i="1124"/>
  <c r="AQ248" i="1124" s="1"/>
  <c r="AQ243" i="1124"/>
  <c r="AQ242" i="1124" s="1"/>
  <c r="AQ237" i="1124"/>
  <c r="AQ236" i="1124" s="1"/>
  <c r="AQ231" i="1124"/>
  <c r="AQ230" i="1124" s="1"/>
  <c r="AQ225" i="1124"/>
  <c r="AQ224" i="1124" s="1"/>
  <c r="AQ219" i="1124"/>
  <c r="AQ218" i="1124" s="1"/>
  <c r="AQ286" i="1124"/>
  <c r="AQ271" i="1124"/>
  <c r="AQ235" i="1124"/>
  <c r="AQ208" i="1124"/>
  <c r="AQ193" i="1124"/>
  <c r="AQ175" i="1124"/>
  <c r="AQ256" i="1124"/>
  <c r="AQ157" i="1124"/>
  <c r="AQ151" i="1124"/>
  <c r="AQ133" i="1124"/>
  <c r="AQ118" i="1124"/>
  <c r="AQ103" i="1124"/>
  <c r="AR35" i="1124"/>
  <c r="AP40" i="1124"/>
  <c r="AP39" i="1124" s="1"/>
  <c r="AP50" i="1124"/>
  <c r="AP49" i="1124" s="1"/>
  <c r="AP63" i="1124"/>
  <c r="AP62" i="1124" s="1"/>
  <c r="AR70" i="1124"/>
  <c r="AP75" i="1124"/>
  <c r="AP74" i="1124" s="1"/>
  <c r="AR82" i="1124"/>
  <c r="AP87" i="1124"/>
  <c r="AP86" i="1124" s="1"/>
  <c r="AR94" i="1124"/>
  <c r="AR108" i="1124"/>
  <c r="AR107" i="1124" s="1"/>
  <c r="AP127" i="1124"/>
  <c r="AQ241" i="1124"/>
  <c r="AR37" i="1124"/>
  <c r="AR36" i="1124" s="1"/>
  <c r="AP67" i="1124"/>
  <c r="AR87" i="1124"/>
  <c r="AR86" i="1124" s="1"/>
  <c r="AP133" i="1124"/>
  <c r="AR53" i="1124"/>
  <c r="AR52" i="1124"/>
  <c r="AP82" i="1124"/>
  <c r="AP100" i="1124"/>
  <c r="AR129" i="1124"/>
  <c r="AR128" i="1124"/>
  <c r="AP31" i="1124"/>
  <c r="AP30" i="1124" s="1"/>
  <c r="AP85" i="1124"/>
  <c r="AP139" i="1124"/>
  <c r="AP76" i="1124"/>
  <c r="AQ93" i="1124"/>
  <c r="AQ92" i="1124" s="1"/>
  <c r="AQ79" i="1124"/>
  <c r="AQ136" i="1124"/>
  <c r="AQ177" i="1124"/>
  <c r="AQ176" i="1124" s="1"/>
  <c r="AQ189" i="1124"/>
  <c r="AQ188" i="1124" s="1"/>
  <c r="AQ201" i="1124"/>
  <c r="AQ200" i="1124" s="1"/>
  <c r="AQ213" i="1124"/>
  <c r="AQ212" i="1124" s="1"/>
  <c r="AQ178" i="1124"/>
  <c r="AQ247" i="1124"/>
  <c r="AQ301" i="1124"/>
  <c r="AQ70" i="1124"/>
  <c r="AP294" i="1124"/>
  <c r="AP293" i="1124" s="1"/>
  <c r="AP288" i="1124"/>
  <c r="AP287" i="1124" s="1"/>
  <c r="AP282" i="1124"/>
  <c r="AP281" i="1124" s="1"/>
  <c r="AP276" i="1124"/>
  <c r="AP275" i="1124" s="1"/>
  <c r="AP270" i="1124"/>
  <c r="AP269" i="1124" s="1"/>
  <c r="AP264" i="1124"/>
  <c r="AP263" i="1124" s="1"/>
  <c r="AP258" i="1124"/>
  <c r="AP257" i="1124" s="1"/>
  <c r="AP252" i="1124"/>
  <c r="AP251" i="1124" s="1"/>
  <c r="AP246" i="1124"/>
  <c r="AP245" i="1124" s="1"/>
  <c r="AP240" i="1124"/>
  <c r="AP239" i="1124" s="1"/>
  <c r="AP234" i="1124"/>
  <c r="AP233" i="1124" s="1"/>
  <c r="AP228" i="1124"/>
  <c r="AP227" i="1124" s="1"/>
  <c r="AP222" i="1124"/>
  <c r="AP221" i="1124" s="1"/>
  <c r="AP298" i="1124"/>
  <c r="AP286" i="1124"/>
  <c r="AP274" i="1124"/>
  <c r="AP262" i="1124"/>
  <c r="AP250" i="1124"/>
  <c r="AP238" i="1124"/>
  <c r="AP226" i="1124"/>
  <c r="AP216" i="1124"/>
  <c r="AP215" i="1124" s="1"/>
  <c r="AP210" i="1124"/>
  <c r="AP209" i="1124" s="1"/>
  <c r="AP204" i="1124"/>
  <c r="AP203" i="1124" s="1"/>
  <c r="AP198" i="1124"/>
  <c r="AP197" i="1124" s="1"/>
  <c r="AP192" i="1124"/>
  <c r="AP191" i="1124" s="1"/>
  <c r="AP186" i="1124"/>
  <c r="AP185" i="1124" s="1"/>
  <c r="AP180" i="1124"/>
  <c r="AP179" i="1124" s="1"/>
  <c r="AP174" i="1124"/>
  <c r="AP173" i="1124" s="1"/>
  <c r="AP168" i="1124"/>
  <c r="AP167" i="1124" s="1"/>
  <c r="AP162" i="1124"/>
  <c r="AP161" i="1124" s="1"/>
  <c r="AP156" i="1124"/>
  <c r="AP155" i="1124" s="1"/>
  <c r="AP217" i="1124"/>
  <c r="AP205" i="1124"/>
  <c r="AP193" i="1124"/>
  <c r="AP181" i="1124"/>
  <c r="AP169" i="1124"/>
  <c r="AP157" i="1124"/>
  <c r="AP147" i="1124"/>
  <c r="AP146" i="1124" s="1"/>
  <c r="AP141" i="1124"/>
  <c r="AP140" i="1124" s="1"/>
  <c r="AP135" i="1124"/>
  <c r="AP134" i="1124" s="1"/>
  <c r="AP129" i="1124"/>
  <c r="AP128" i="1124" s="1"/>
  <c r="AP123" i="1124"/>
  <c r="AP122" i="1124" s="1"/>
  <c r="AP117" i="1124"/>
  <c r="AP116" i="1124" s="1"/>
  <c r="AP111" i="1124"/>
  <c r="AP110" i="1124" s="1"/>
  <c r="AP105" i="1124"/>
  <c r="AP104" i="1124" s="1"/>
  <c r="AP99" i="1124"/>
  <c r="AP98" i="1124" s="1"/>
  <c r="AQ82" i="1124"/>
  <c r="AR105" i="1124"/>
  <c r="AR104" i="1124" s="1"/>
  <c r="AR295" i="1124"/>
  <c r="AR283" i="1124"/>
  <c r="AR271" i="1124"/>
  <c r="AR259" i="1124"/>
  <c r="AR247" i="1124"/>
  <c r="AR235" i="1124"/>
  <c r="AR223" i="1124"/>
  <c r="AR208" i="1124"/>
  <c r="AR196" i="1124"/>
  <c r="AR184" i="1124"/>
  <c r="AR172" i="1124"/>
  <c r="AR160" i="1124"/>
  <c r="AR148" i="1124"/>
  <c r="AR136" i="1124"/>
  <c r="AR124" i="1124"/>
  <c r="AR112" i="1124"/>
  <c r="AR100" i="1124"/>
  <c r="AQ31" i="1124"/>
  <c r="AQ30" i="1124" s="1"/>
  <c r="AQ40" i="1124"/>
  <c r="AQ39" i="1124" s="1"/>
  <c r="AR46" i="1124"/>
  <c r="AQ63" i="1124"/>
  <c r="AQ62" i="1124" s="1"/>
  <c r="AQ72" i="1124"/>
  <c r="AQ71" i="1124" s="1"/>
  <c r="AQ81" i="1124"/>
  <c r="AQ80" i="1124" s="1"/>
  <c r="AQ87" i="1124"/>
  <c r="AQ86" i="1124" s="1"/>
  <c r="AR114" i="1124"/>
  <c r="AR113" i="1124"/>
  <c r="AR120" i="1124"/>
  <c r="AR119" i="1124" s="1"/>
  <c r="AQ289" i="1124"/>
  <c r="AQ274" i="1124"/>
  <c r="AQ259" i="1124"/>
  <c r="AQ211" i="1124"/>
  <c r="AQ196" i="1124"/>
  <c r="AQ181" i="1124"/>
  <c r="AQ226" i="1124"/>
  <c r="AQ216" i="1124"/>
  <c r="AQ215" i="1124" s="1"/>
  <c r="AQ204" i="1124"/>
  <c r="AQ203" i="1124"/>
  <c r="AQ192" i="1124"/>
  <c r="AQ191" i="1124" s="1"/>
  <c r="AQ180" i="1124"/>
  <c r="AQ179" i="1124" s="1"/>
  <c r="AQ165" i="1124"/>
  <c r="AQ164" i="1124" s="1"/>
  <c r="AQ169" i="1124"/>
  <c r="AQ150" i="1124"/>
  <c r="AQ149" i="1124" s="1"/>
  <c r="AQ144" i="1124"/>
  <c r="AQ143" i="1124" s="1"/>
  <c r="AQ138" i="1124"/>
  <c r="AQ137" i="1124" s="1"/>
  <c r="AQ132" i="1124"/>
  <c r="AQ131" i="1124" s="1"/>
  <c r="AQ126" i="1124"/>
  <c r="AQ125" i="1124" s="1"/>
  <c r="AQ120" i="1124"/>
  <c r="AQ119" i="1124"/>
  <c r="AQ114" i="1124"/>
  <c r="AQ113" i="1124" s="1"/>
  <c r="AQ108" i="1124"/>
  <c r="AQ107" i="1124" s="1"/>
  <c r="AQ102" i="1124"/>
  <c r="AQ101" i="1124" s="1"/>
  <c r="AQ96" i="1124"/>
  <c r="AQ95" i="1124"/>
  <c r="AQ139" i="1124"/>
  <c r="AQ121" i="1124"/>
  <c r="AQ106" i="1124"/>
  <c r="AR38" i="1124"/>
  <c r="AP43" i="1124"/>
  <c r="AP42" i="1124" s="1"/>
  <c r="AR48" i="1124"/>
  <c r="AP53" i="1124"/>
  <c r="AP52" i="1124"/>
  <c r="AR58" i="1124"/>
  <c r="AR61" i="1124"/>
  <c r="AP66" i="1124"/>
  <c r="AP65" i="1124"/>
  <c r="AR73" i="1124"/>
  <c r="AP78" i="1124"/>
  <c r="AP77" i="1124" s="1"/>
  <c r="AR85" i="1124"/>
  <c r="AP90" i="1124"/>
  <c r="AP89" i="1124" s="1"/>
  <c r="AP106" i="1124"/>
  <c r="AQ172" i="1124"/>
  <c r="AR50" i="1124"/>
  <c r="AR49" i="1124" s="1"/>
  <c r="AP79" i="1124"/>
  <c r="AP112" i="1124"/>
  <c r="AP29" i="1124"/>
  <c r="AP44" i="1124"/>
  <c r="AR66" i="1124"/>
  <c r="AR65" i="1124" s="1"/>
  <c r="AP94" i="1124"/>
  <c r="AP121" i="1124"/>
  <c r="AR43" i="1124"/>
  <c r="AR42" i="1124" s="1"/>
  <c r="AR69" i="1124"/>
  <c r="AR68" i="1124" s="1"/>
  <c r="AP118" i="1124"/>
  <c r="AR34" i="1124"/>
  <c r="AR60" i="1124"/>
  <c r="AR59" i="1124" s="1"/>
  <c r="AP136" i="1124"/>
  <c r="AP148" i="1124"/>
  <c r="AQ67" i="1124"/>
  <c r="AQ124" i="1124"/>
  <c r="AQ168" i="1124"/>
  <c r="AQ167" i="1124" s="1"/>
  <c r="AQ166" i="1124"/>
  <c r="AQ238" i="1124"/>
  <c r="AQ214" i="1124"/>
  <c r="AQ292" i="1124"/>
  <c r="AQ78" i="1124"/>
  <c r="AQ77" i="1124" s="1"/>
  <c r="AQ73" i="1124"/>
  <c r="AP289" i="1124"/>
  <c r="AP277" i="1124"/>
  <c r="AP265" i="1124"/>
  <c r="AP253" i="1124"/>
  <c r="AP241" i="1124"/>
  <c r="AP229" i="1124"/>
  <c r="AP301" i="1124"/>
  <c r="AP208" i="1124"/>
  <c r="AP196" i="1124"/>
  <c r="AP184" i="1124"/>
  <c r="AP172" i="1124"/>
  <c r="AP160" i="1124"/>
  <c r="AQ44" i="1124"/>
  <c r="AQ54" i="1124"/>
  <c r="AQ64" i="1124"/>
  <c r="AP103" i="1124"/>
  <c r="AR298" i="1124"/>
  <c r="AR286" i="1124"/>
  <c r="AR274" i="1124"/>
  <c r="AR262" i="1124"/>
  <c r="AR250" i="1124"/>
  <c r="AR238" i="1124"/>
  <c r="AR226" i="1124"/>
  <c r="AR297" i="1124"/>
  <c r="AR296" i="1124" s="1"/>
  <c r="AR291" i="1124"/>
  <c r="AR290" i="1124" s="1"/>
  <c r="AR285" i="1124"/>
  <c r="AR284" i="1124" s="1"/>
  <c r="AR279" i="1124"/>
  <c r="AR278" i="1124" s="1"/>
  <c r="AR273" i="1124"/>
  <c r="AR272" i="1124" s="1"/>
  <c r="AR267" i="1124"/>
  <c r="AR266" i="1124" s="1"/>
  <c r="AR261" i="1124"/>
  <c r="AR260" i="1124" s="1"/>
  <c r="AR255" i="1124"/>
  <c r="AR254" i="1124" s="1"/>
  <c r="AR249" i="1124"/>
  <c r="AR248" i="1124" s="1"/>
  <c r="AR243" i="1124"/>
  <c r="AR242" i="1124" s="1"/>
  <c r="AR237" i="1124"/>
  <c r="AR236" i="1124" s="1"/>
  <c r="AR231" i="1124"/>
  <c r="AR230" i="1124" s="1"/>
  <c r="AR225" i="1124"/>
  <c r="AR224" i="1124" s="1"/>
  <c r="AR219" i="1124"/>
  <c r="AR218" i="1124" s="1"/>
  <c r="AR211" i="1124"/>
  <c r="AR199" i="1124"/>
  <c r="AR187" i="1124"/>
  <c r="AR175" i="1124"/>
  <c r="AR163" i="1124"/>
  <c r="AR216" i="1124"/>
  <c r="AR215" i="1124" s="1"/>
  <c r="AR210" i="1124"/>
  <c r="AR209" i="1124" s="1"/>
  <c r="AR204" i="1124"/>
  <c r="AR203" i="1124" s="1"/>
  <c r="AR198" i="1124"/>
  <c r="AR197" i="1124"/>
  <c r="AR192" i="1124"/>
  <c r="AR191" i="1124" s="1"/>
  <c r="AR186" i="1124"/>
  <c r="AR185" i="1124"/>
  <c r="AR180" i="1124"/>
  <c r="AR179" i="1124" s="1"/>
  <c r="AR174" i="1124"/>
  <c r="AR173" i="1124" s="1"/>
  <c r="AR168" i="1124"/>
  <c r="AR167" i="1124" s="1"/>
  <c r="AR162" i="1124"/>
  <c r="AR161" i="1124"/>
  <c r="AR156" i="1124"/>
  <c r="AR155" i="1124" s="1"/>
  <c r="AR151" i="1124"/>
  <c r="AR139" i="1124"/>
  <c r="AR127" i="1124"/>
  <c r="AR115" i="1124"/>
  <c r="AR103" i="1124"/>
  <c r="AQ53" i="1124"/>
  <c r="AQ52" i="1124"/>
  <c r="AR99" i="1124"/>
  <c r="AR98" i="1124" s="1"/>
  <c r="AR132" i="1124"/>
  <c r="AR131" i="1124"/>
  <c r="AR138" i="1124"/>
  <c r="AR137" i="1124" s="1"/>
  <c r="AR144" i="1124"/>
  <c r="AR143" i="1124" s="1"/>
  <c r="AR150" i="1124"/>
  <c r="AR149" i="1124" s="1"/>
  <c r="AQ294" i="1124"/>
  <c r="AQ293" i="1124" s="1"/>
  <c r="AQ288" i="1124"/>
  <c r="AQ287" i="1124" s="1"/>
  <c r="AQ282" i="1124"/>
  <c r="AQ281" i="1124"/>
  <c r="AQ276" i="1124"/>
  <c r="AQ275" i="1124" s="1"/>
  <c r="AQ270" i="1124"/>
  <c r="AQ269" i="1124" s="1"/>
  <c r="AQ264" i="1124"/>
  <c r="AQ263" i="1124" s="1"/>
  <c r="AQ258" i="1124"/>
  <c r="AQ257" i="1124"/>
  <c r="AQ252" i="1124"/>
  <c r="AQ251" i="1124" s="1"/>
  <c r="AQ246" i="1124"/>
  <c r="AQ245" i="1124" s="1"/>
  <c r="AQ240" i="1124"/>
  <c r="AQ239" i="1124" s="1"/>
  <c r="AQ234" i="1124"/>
  <c r="AQ233" i="1124" s="1"/>
  <c r="AQ228" i="1124"/>
  <c r="AQ227" i="1124" s="1"/>
  <c r="AQ222" i="1124"/>
  <c r="AQ221" i="1124" s="1"/>
  <c r="AQ295" i="1124"/>
  <c r="AQ277" i="1124"/>
  <c r="AQ262" i="1124"/>
  <c r="AQ217" i="1124"/>
  <c r="AQ199" i="1124"/>
  <c r="AQ184" i="1124"/>
  <c r="AQ250" i="1124"/>
  <c r="AQ220" i="1124"/>
  <c r="AQ229" i="1124"/>
  <c r="AQ162" i="1124"/>
  <c r="AQ161" i="1124" s="1"/>
  <c r="AQ142" i="1124"/>
  <c r="AQ127" i="1124"/>
  <c r="AQ109" i="1124"/>
  <c r="AP34" i="1124"/>
  <c r="AR41" i="1124"/>
  <c r="AQ46" i="1124"/>
  <c r="AR51" i="1124"/>
  <c r="AQ56" i="1124"/>
  <c r="AR64" i="1124"/>
  <c r="AP69" i="1124"/>
  <c r="AP68" i="1124" s="1"/>
  <c r="AR76" i="1124"/>
  <c r="AP81" i="1124"/>
  <c r="AP80" i="1124" s="1"/>
  <c r="AR88" i="1124"/>
  <c r="AP93" i="1124"/>
  <c r="AP92" i="1124"/>
  <c r="AR123" i="1124"/>
  <c r="AR122" i="1124" s="1"/>
  <c r="AR31" i="1124"/>
  <c r="AR30" i="1124" s="1"/>
  <c r="AP41" i="1124"/>
  <c r="AR63" i="1124"/>
  <c r="AR62" i="1124" s="1"/>
  <c r="AP91" i="1124"/>
  <c r="AQ159" i="1124"/>
  <c r="AQ158" i="1124" s="1"/>
  <c r="AP58" i="1124"/>
  <c r="AR78" i="1124"/>
  <c r="AR77" i="1124" s="1"/>
  <c r="AP142" i="1124"/>
  <c r="AP35" i="1124"/>
  <c r="AP61" i="1124"/>
  <c r="AR81" i="1124"/>
  <c r="AR80" i="1124" s="1"/>
  <c r="AP51" i="1124"/>
  <c r="AR72" i="1124"/>
  <c r="AR71" i="1124"/>
  <c r="AP115" i="1124"/>
  <c r="AQ35" i="1124"/>
  <c r="AQ34" i="1124"/>
  <c r="AQ33" i="1124" s="1"/>
  <c r="AQ112" i="1124"/>
  <c r="AQ163" i="1124"/>
  <c r="AQ183" i="1124"/>
  <c r="AQ182" i="1124" s="1"/>
  <c r="AQ195" i="1124"/>
  <c r="AQ194" i="1124" s="1"/>
  <c r="AQ207" i="1124"/>
  <c r="AQ206" i="1124" s="1"/>
  <c r="AQ232" i="1124"/>
  <c r="AQ202" i="1124"/>
  <c r="AQ280" i="1124"/>
  <c r="AQ76" i="1124"/>
  <c r="AQ29" i="1124"/>
  <c r="AR84" i="1124"/>
  <c r="AR83" i="1124"/>
  <c r="AP297" i="1124"/>
  <c r="AP296" i="1124" s="1"/>
  <c r="AP291" i="1124"/>
  <c r="AP290" i="1124"/>
  <c r="AP285" i="1124"/>
  <c r="AP284" i="1124" s="1"/>
  <c r="AP279" i="1124"/>
  <c r="AP278" i="1124"/>
  <c r="AP273" i="1124"/>
  <c r="AP272" i="1124" s="1"/>
  <c r="AP267" i="1124"/>
  <c r="AP266" i="1124"/>
  <c r="AP261" i="1124"/>
  <c r="AP260" i="1124" s="1"/>
  <c r="AP255" i="1124"/>
  <c r="AP254" i="1124"/>
  <c r="AP249" i="1124"/>
  <c r="AP248" i="1124" s="1"/>
  <c r="AP243" i="1124"/>
  <c r="AP242" i="1124"/>
  <c r="AP237" i="1124"/>
  <c r="AP236" i="1124" s="1"/>
  <c r="AP231" i="1124"/>
  <c r="AP230" i="1124"/>
  <c r="AP225" i="1124"/>
  <c r="AP224" i="1124" s="1"/>
  <c r="AP219" i="1124"/>
  <c r="AP218" i="1124" s="1"/>
  <c r="AP292" i="1124"/>
  <c r="AP280" i="1124"/>
  <c r="AP268" i="1124"/>
  <c r="AP256" i="1124"/>
  <c r="AP244" i="1124"/>
  <c r="AP232" i="1124"/>
  <c r="AP220" i="1124"/>
  <c r="AP213" i="1124"/>
  <c r="AP212" i="1124" s="1"/>
  <c r="AP207" i="1124"/>
  <c r="AP206" i="1124" s="1"/>
  <c r="AP201" i="1124"/>
  <c r="AP200" i="1124"/>
  <c r="AP195" i="1124"/>
  <c r="AP194" i="1124" s="1"/>
  <c r="AP189" i="1124"/>
  <c r="AP188" i="1124" s="1"/>
  <c r="AP183" i="1124"/>
  <c r="AP182" i="1124" s="1"/>
  <c r="AP177" i="1124"/>
  <c r="AP176" i="1124" s="1"/>
  <c r="AP171" i="1124"/>
  <c r="AP170" i="1124" s="1"/>
  <c r="AP165" i="1124"/>
  <c r="AP164" i="1124" s="1"/>
  <c r="AP159" i="1124"/>
  <c r="AP158" i="1124" s="1"/>
  <c r="AP153" i="1124"/>
  <c r="AP152" i="1124" s="1"/>
  <c r="AP211" i="1124"/>
  <c r="AP199" i="1124"/>
  <c r="AP187" i="1124"/>
  <c r="AP175" i="1124"/>
  <c r="AP163" i="1124"/>
  <c r="AP150" i="1124"/>
  <c r="AP149" i="1124" s="1"/>
  <c r="AP144" i="1124"/>
  <c r="AP143" i="1124" s="1"/>
  <c r="AP138" i="1124"/>
  <c r="AP137" i="1124"/>
  <c r="AP132" i="1124"/>
  <c r="AP131" i="1124" s="1"/>
  <c r="AP126" i="1124"/>
  <c r="AP125" i="1124" s="1"/>
  <c r="AP120" i="1124"/>
  <c r="AP119" i="1124" s="1"/>
  <c r="AP114" i="1124"/>
  <c r="AP113" i="1124" s="1"/>
  <c r="AP108" i="1124"/>
  <c r="AP107" i="1124" s="1"/>
  <c r="AP102" i="1124"/>
  <c r="AP101" i="1124" s="1"/>
  <c r="AP96" i="1124"/>
  <c r="AP95" i="1124" s="1"/>
  <c r="AQ41" i="1124"/>
  <c r="AQ51" i="1124"/>
  <c r="AQ61" i="1124"/>
  <c r="AQ88" i="1124"/>
  <c r="AP130" i="1124"/>
  <c r="AR289" i="1124"/>
  <c r="AR277" i="1124"/>
  <c r="AR265" i="1124"/>
  <c r="AR253" i="1124"/>
  <c r="AR241" i="1124"/>
  <c r="AR229" i="1124"/>
  <c r="AR301" i="1124"/>
  <c r="AR214" i="1124"/>
  <c r="AR202" i="1124"/>
  <c r="AR190" i="1124"/>
  <c r="AR178" i="1124"/>
  <c r="AR166" i="1124"/>
  <c r="AR154" i="1124"/>
  <c r="AR142" i="1124"/>
  <c r="AR130" i="1124"/>
  <c r="AR118" i="1124"/>
  <c r="AR106" i="1124"/>
  <c r="AQ37" i="1124"/>
  <c r="AQ36" i="1124" s="1"/>
  <c r="AQ43" i="1124"/>
  <c r="AQ42" i="1124" s="1"/>
  <c r="AQ60" i="1124"/>
  <c r="AQ59" i="1124" s="1"/>
  <c r="AQ69" i="1124"/>
  <c r="AQ68" i="1124" s="1"/>
  <c r="AQ75" i="1124"/>
  <c r="AQ74" i="1124" s="1"/>
  <c r="AQ84" i="1124"/>
  <c r="AQ83" i="1124"/>
  <c r="AP97" i="1124"/>
  <c r="AR111" i="1124"/>
  <c r="AR110" i="1124" s="1"/>
  <c r="AR117" i="1124"/>
  <c r="AR116" i="1124" s="1"/>
  <c r="AP124" i="1124"/>
  <c r="AQ283" i="1124"/>
  <c r="AQ265" i="1124"/>
  <c r="AQ223" i="1124"/>
  <c r="AQ205" i="1124"/>
  <c r="AQ187" i="1124"/>
  <c r="AQ298" i="1124"/>
  <c r="AQ244" i="1124"/>
  <c r="AQ210" i="1124"/>
  <c r="AQ209" i="1124" s="1"/>
  <c r="AQ198" i="1124"/>
  <c r="AQ197" i="1124" s="1"/>
  <c r="AQ186" i="1124"/>
  <c r="AQ185" i="1124" s="1"/>
  <c r="AQ174" i="1124"/>
  <c r="AQ173" i="1124" s="1"/>
  <c r="AQ154" i="1124"/>
  <c r="AQ156" i="1124"/>
  <c r="AQ155" i="1124" s="1"/>
  <c r="AQ147" i="1124"/>
  <c r="AQ146" i="1124"/>
  <c r="AQ141" i="1124"/>
  <c r="AQ140" i="1124" s="1"/>
  <c r="AQ135" i="1124"/>
  <c r="AQ134" i="1124"/>
  <c r="AQ129" i="1124"/>
  <c r="AQ128" i="1124" s="1"/>
  <c r="AQ123" i="1124"/>
  <c r="AQ122" i="1124"/>
  <c r="AQ117" i="1124"/>
  <c r="AQ116" i="1124" s="1"/>
  <c r="AQ111" i="1124"/>
  <c r="AQ110" i="1124"/>
  <c r="AQ105" i="1124"/>
  <c r="AQ104" i="1124" s="1"/>
  <c r="AQ99" i="1124"/>
  <c r="AQ98" i="1124"/>
  <c r="AQ253" i="1124"/>
  <c r="AQ145" i="1124"/>
  <c r="AQ130" i="1124"/>
  <c r="AQ115" i="1124"/>
  <c r="AQ97" i="1124"/>
  <c r="AP37" i="1124"/>
  <c r="AP36" i="1124" s="1"/>
  <c r="AR44" i="1124"/>
  <c r="AR54" i="1124"/>
  <c r="AP60" i="1124"/>
  <c r="AP59" i="1124" s="1"/>
  <c r="AR67" i="1124"/>
  <c r="AP72" i="1124"/>
  <c r="AP71" i="1124" s="1"/>
  <c r="AR79" i="1124"/>
  <c r="AP84" i="1124"/>
  <c r="AP83" i="1124" s="1"/>
  <c r="AR91" i="1124"/>
  <c r="AR96" i="1124"/>
  <c r="AR95" i="1124" s="1"/>
  <c r="AQ171" i="1124"/>
  <c r="AQ170" i="1124" s="1"/>
  <c r="AR29" i="1124"/>
  <c r="AP54" i="1124"/>
  <c r="AR75" i="1124"/>
  <c r="AR74" i="1124" s="1"/>
  <c r="AP145" i="1124"/>
  <c r="AR126" i="1124"/>
  <c r="AR125" i="1124" s="1"/>
  <c r="AR40" i="1124"/>
  <c r="AP70" i="1124"/>
  <c r="AR90" i="1124"/>
  <c r="AR89" i="1124" s="1"/>
  <c r="AR102" i="1124"/>
  <c r="AR101" i="1124" s="1"/>
  <c r="AP48" i="1124"/>
  <c r="AP73" i="1124"/>
  <c r="AR93" i="1124"/>
  <c r="AR92" i="1124" s="1"/>
  <c r="AP151" i="1124"/>
  <c r="AP64" i="1124"/>
  <c r="AP88" i="1124"/>
  <c r="AQ160" i="1124"/>
  <c r="AQ91" i="1124"/>
  <c r="AQ100" i="1124"/>
  <c r="AQ148" i="1124"/>
  <c r="AQ153" i="1124"/>
  <c r="AQ152" i="1124"/>
  <c r="AQ190" i="1124"/>
  <c r="AQ268" i="1124"/>
  <c r="AQ90" i="1124"/>
  <c r="AQ89" i="1124"/>
  <c r="AQ66" i="1124"/>
  <c r="AQ65" i="1124" s="1"/>
  <c r="AQ94" i="1124"/>
  <c r="AQ32" i="1124"/>
  <c r="AP112" i="1121"/>
  <c r="AP220" i="1121"/>
  <c r="AP115" i="1121"/>
  <c r="AP282" i="1121"/>
  <c r="AP281" i="1121" s="1"/>
  <c r="AP87" i="1121"/>
  <c r="AP86" i="1121" s="1"/>
  <c r="AP117" i="1121"/>
  <c r="AP116" i="1121" s="1"/>
  <c r="AP84" i="1121"/>
  <c r="AP83" i="1121" s="1"/>
  <c r="AR103" i="1121"/>
  <c r="AP108" i="1121"/>
  <c r="AP107" i="1121" s="1"/>
  <c r="AP123" i="1121"/>
  <c r="AP122" i="1121" s="1"/>
  <c r="AP147" i="1121"/>
  <c r="AP146" i="1121" s="1"/>
  <c r="AP60" i="1121"/>
  <c r="AP59" i="1121" s="1"/>
  <c r="AQ163" i="1121"/>
  <c r="AQ265" i="1121"/>
  <c r="AQ285" i="1121"/>
  <c r="AQ284" i="1121" s="1"/>
  <c r="AQ276" i="1121"/>
  <c r="AQ275" i="1121" s="1"/>
  <c r="AR135" i="1121"/>
  <c r="AR134" i="1121" s="1"/>
  <c r="AQ94" i="1121"/>
  <c r="AR126" i="1121"/>
  <c r="AR125" i="1121" s="1"/>
  <c r="AR189" i="1121"/>
  <c r="AR188" i="1121" s="1"/>
  <c r="AR175" i="1121"/>
  <c r="AR202" i="1121"/>
  <c r="AR285" i="1121"/>
  <c r="AR284" i="1121" s="1"/>
  <c r="AR267" i="1121"/>
  <c r="AR266" i="1121" s="1"/>
  <c r="AR247" i="1121"/>
  <c r="AR301" i="1121"/>
  <c r="AR99" i="1121"/>
  <c r="AR98" i="1121" s="1"/>
  <c r="AR58" i="1121"/>
  <c r="AQ35" i="1121"/>
  <c r="AQ41" i="1121"/>
  <c r="AP187" i="1121"/>
  <c r="AQ67" i="1121"/>
  <c r="AR193" i="1121"/>
  <c r="AP73" i="1121"/>
  <c r="AP258" i="1121"/>
  <c r="AP257" i="1121" s="1"/>
  <c r="AP202" i="1121"/>
  <c r="AQ46" i="1121"/>
  <c r="AR91" i="1121"/>
  <c r="AR63" i="1121"/>
  <c r="AR62" i="1121" s="1"/>
  <c r="AP252" i="1121"/>
  <c r="AP251" i="1121" s="1"/>
  <c r="AQ121" i="1121"/>
  <c r="AQ78" i="1121"/>
  <c r="AQ77" i="1121" s="1"/>
  <c r="AQ171" i="1121"/>
  <c r="AQ170" i="1121" s="1"/>
  <c r="AQ198" i="1121"/>
  <c r="AQ197" i="1121"/>
  <c r="AQ196" i="1121"/>
  <c r="AQ228" i="1121"/>
  <c r="AQ227" i="1121" s="1"/>
  <c r="AQ283" i="1121"/>
  <c r="AQ282" i="1121"/>
  <c r="AQ281" i="1121" s="1"/>
  <c r="AR121" i="1121"/>
  <c r="AQ70" i="1121"/>
  <c r="AR186" i="1121"/>
  <c r="AR185" i="1121" s="1"/>
  <c r="AR201" i="1121"/>
  <c r="AR200" i="1121" s="1"/>
  <c r="AR187" i="1121"/>
  <c r="AR220" i="1121"/>
  <c r="AR246" i="1121"/>
  <c r="AR245" i="1121" s="1"/>
  <c r="AR297" i="1121"/>
  <c r="AR296" i="1121" s="1"/>
  <c r="AR279" i="1121"/>
  <c r="AR278" i="1121" s="1"/>
  <c r="AR82" i="1121"/>
  <c r="AR53" i="1121"/>
  <c r="AR35" i="1121"/>
  <c r="AQ61" i="1121"/>
  <c r="AQ90" i="1121"/>
  <c r="AQ89" i="1121" s="1"/>
  <c r="AQ213" i="1121"/>
  <c r="AQ212" i="1121" s="1"/>
  <c r="AP291" i="1121"/>
  <c r="AP290" i="1121" s="1"/>
  <c r="AP289" i="1121"/>
  <c r="AP277" i="1121"/>
  <c r="AP204" i="1121"/>
  <c r="AP203" i="1121" s="1"/>
  <c r="AP91" i="1121"/>
  <c r="AP234" i="1121"/>
  <c r="AP233" i="1121" s="1"/>
  <c r="AP169" i="1121"/>
  <c r="AP127" i="1121"/>
  <c r="AP63" i="1121"/>
  <c r="AP62" i="1121" s="1"/>
  <c r="AP184" i="1121"/>
  <c r="AP132" i="1121"/>
  <c r="AP131" i="1121" s="1"/>
  <c r="AQ112" i="1121"/>
  <c r="AP219" i="1121"/>
  <c r="AP218" i="1121" s="1"/>
  <c r="AP249" i="1121"/>
  <c r="AP248" i="1121" s="1"/>
  <c r="AQ132" i="1121"/>
  <c r="AQ131" i="1121" s="1"/>
  <c r="AQ85" i="1121"/>
  <c r="AQ183" i="1121"/>
  <c r="AQ182" i="1121" s="1"/>
  <c r="AQ162" i="1121"/>
  <c r="AQ161" i="1121"/>
  <c r="AQ189" i="1121"/>
  <c r="AQ188" i="1121" s="1"/>
  <c r="AQ187" i="1121"/>
  <c r="AQ271" i="1121"/>
  <c r="AQ255" i="1121"/>
  <c r="AQ254" i="1121" s="1"/>
  <c r="AQ267" i="1121"/>
  <c r="AQ266" i="1121"/>
  <c r="AQ126" i="1121"/>
  <c r="AQ125" i="1121" s="1"/>
  <c r="AR90" i="1121"/>
  <c r="AR89" i="1121" s="1"/>
  <c r="AQ58" i="1121"/>
  <c r="AR136" i="1121"/>
  <c r="AR151" i="1121"/>
  <c r="AR178" i="1121"/>
  <c r="AR255" i="1121"/>
  <c r="AR254" i="1121" s="1"/>
  <c r="AR264" i="1121"/>
  <c r="AR263" i="1121"/>
  <c r="AR237" i="1121"/>
  <c r="AR236" i="1121" s="1"/>
  <c r="AR268" i="1121"/>
  <c r="AR111" i="1121"/>
  <c r="AR110" i="1121"/>
  <c r="AQ84" i="1121"/>
  <c r="AQ83" i="1121" s="1"/>
  <c r="AQ34" i="1121"/>
  <c r="AQ33" i="1121"/>
  <c r="AP135" i="1121"/>
  <c r="AP134" i="1121" s="1"/>
  <c r="AQ109" i="1121"/>
  <c r="AQ136" i="1121"/>
  <c r="AP261" i="1121"/>
  <c r="AP260" i="1121" s="1"/>
  <c r="AP298" i="1121"/>
  <c r="AP70" i="1121"/>
  <c r="AP288" i="1121"/>
  <c r="AP287" i="1121" s="1"/>
  <c r="AP163" i="1121"/>
  <c r="AP283" i="1121"/>
  <c r="AP151" i="1121"/>
  <c r="AP267" i="1121"/>
  <c r="AP266" i="1121"/>
  <c r="AP214" i="1121"/>
  <c r="AP90" i="1121"/>
  <c r="AP89" i="1121" s="1"/>
  <c r="AR115" i="1121"/>
  <c r="AQ81" i="1121"/>
  <c r="AQ80" i="1121"/>
  <c r="AP145" i="1121"/>
  <c r="AR88" i="1121"/>
  <c r="AR56" i="1121"/>
  <c r="AQ145" i="1121"/>
  <c r="AQ153" i="1121"/>
  <c r="AQ152" i="1121" s="1"/>
  <c r="AQ151" i="1121"/>
  <c r="AQ223" i="1121"/>
  <c r="AQ219" i="1121"/>
  <c r="AQ218" i="1121" s="1"/>
  <c r="AQ280" i="1121"/>
  <c r="AQ297" i="1121"/>
  <c r="AQ296" i="1121" s="1"/>
  <c r="AQ60" i="1121"/>
  <c r="AQ59" i="1121" s="1"/>
  <c r="AR225" i="1121"/>
  <c r="AR224" i="1121" s="1"/>
  <c r="AR211" i="1121"/>
  <c r="AR142" i="1121"/>
  <c r="AR238" i="1121"/>
  <c r="AR282" i="1121"/>
  <c r="AR281" i="1121" s="1"/>
  <c r="AR235" i="1121"/>
  <c r="AP93" i="1121"/>
  <c r="AP92" i="1121" s="1"/>
  <c r="AP34" i="1121"/>
  <c r="AP33" i="1121" s="1"/>
  <c r="AQ31" i="1121"/>
  <c r="AQ30" i="1121" s="1"/>
  <c r="AQ53" i="1121"/>
  <c r="AQ52" i="1121"/>
  <c r="AP138" i="1121"/>
  <c r="AP137" i="1121" s="1"/>
  <c r="AP231" i="1121"/>
  <c r="AP230" i="1121" s="1"/>
  <c r="AQ88" i="1121"/>
  <c r="AP37" i="1121"/>
  <c r="AP40" i="1121"/>
  <c r="AR96" i="1121"/>
  <c r="AR95" i="1121" s="1"/>
  <c r="AP150" i="1121"/>
  <c r="AP149" i="1121"/>
  <c r="AP166" i="1121"/>
  <c r="AP168" i="1121"/>
  <c r="AP167" i="1121" s="1"/>
  <c r="AP156" i="1121"/>
  <c r="AP155" i="1121"/>
  <c r="AQ102" i="1121"/>
  <c r="AQ101" i="1121" s="1"/>
  <c r="AQ165" i="1121"/>
  <c r="AQ164" i="1121"/>
  <c r="AQ235" i="1121"/>
  <c r="AQ250" i="1121"/>
  <c r="AQ270" i="1121"/>
  <c r="AQ269" i="1121" s="1"/>
  <c r="AQ256" i="1121"/>
  <c r="AR102" i="1121"/>
  <c r="AR101" i="1121" s="1"/>
  <c r="AR67" i="1121"/>
  <c r="AR160" i="1121"/>
  <c r="AR156" i="1121"/>
  <c r="AR155" i="1121" s="1"/>
  <c r="AR183" i="1121"/>
  <c r="AR182" i="1121"/>
  <c r="AR250" i="1121"/>
  <c r="AR261" i="1121"/>
  <c r="AR260" i="1121" s="1"/>
  <c r="AR228" i="1121"/>
  <c r="AR227" i="1121" s="1"/>
  <c r="AR283" i="1121"/>
  <c r="AQ108" i="1121"/>
  <c r="AQ107" i="1121" s="1"/>
  <c r="AQ72" i="1121"/>
  <c r="AQ71" i="1121" s="1"/>
  <c r="AR54" i="1121"/>
  <c r="AP50" i="1121"/>
  <c r="AP49" i="1121" s="1"/>
  <c r="AQ97" i="1121"/>
  <c r="AQ184" i="1121"/>
  <c r="AP226" i="1121"/>
  <c r="AP64" i="1121"/>
  <c r="AP237" i="1121"/>
  <c r="AP236" i="1121" s="1"/>
  <c r="AP102" i="1121"/>
  <c r="AP101" i="1121" s="1"/>
  <c r="AQ105" i="1121"/>
  <c r="AQ104" i="1121"/>
  <c r="AQ69" i="1121"/>
  <c r="AQ68" i="1121" s="1"/>
  <c r="AP208" i="1121"/>
  <c r="AP41" i="1121"/>
  <c r="AP82" i="1121"/>
  <c r="AQ142" i="1121"/>
  <c r="AQ169" i="1121"/>
  <c r="AQ177" i="1121"/>
  <c r="AQ176" i="1121"/>
  <c r="AQ204" i="1121"/>
  <c r="AQ203" i="1121" s="1"/>
  <c r="AQ274" i="1121"/>
  <c r="AQ241" i="1121"/>
  <c r="AQ291" i="1121"/>
  <c r="AQ290" i="1121" s="1"/>
  <c r="AQ75" i="1121"/>
  <c r="AQ74" i="1121"/>
  <c r="AR157" i="1121"/>
  <c r="AR172" i="1121"/>
  <c r="AR168" i="1121"/>
  <c r="AR167" i="1121"/>
  <c r="AR195" i="1121"/>
  <c r="AR194" i="1121" s="1"/>
  <c r="AR217" i="1121"/>
  <c r="AR286" i="1121"/>
  <c r="AR271" i="1121"/>
  <c r="AR94" i="1121"/>
  <c r="AR41" i="1121"/>
  <c r="AQ51" i="1121"/>
  <c r="AQ114" i="1121"/>
  <c r="AQ113" i="1121" s="1"/>
  <c r="AQ205" i="1121"/>
  <c r="AP222" i="1121"/>
  <c r="AP221" i="1121" s="1"/>
  <c r="AP259" i="1121"/>
  <c r="AP96" i="1121"/>
  <c r="AP95" i="1121"/>
  <c r="AP207" i="1121"/>
  <c r="AP206" i="1121" s="1"/>
  <c r="AP76" i="1121"/>
  <c r="AP273" i="1121"/>
  <c r="AP272" i="1121" s="1"/>
  <c r="AP177" i="1121"/>
  <c r="AP176" i="1121" s="1"/>
  <c r="AP192" i="1121"/>
  <c r="AP191" i="1121" s="1"/>
  <c r="AP88" i="1121"/>
  <c r="AP262" i="1121"/>
  <c r="AP175" i="1121"/>
  <c r="AR120" i="1121"/>
  <c r="AR119" i="1121" s="1"/>
  <c r="AR79" i="1121"/>
  <c r="AP196" i="1121"/>
  <c r="AP280" i="1121"/>
  <c r="AR93" i="1121"/>
  <c r="AR92" i="1121"/>
  <c r="AQ154" i="1121"/>
  <c r="AQ234" i="1121"/>
  <c r="AQ233" i="1121" s="1"/>
  <c r="AQ160" i="1121"/>
  <c r="AQ168" i="1121"/>
  <c r="AQ167" i="1121" s="1"/>
  <c r="AQ259" i="1121"/>
  <c r="AQ226" i="1121"/>
  <c r="AQ261" i="1121"/>
  <c r="AQ260" i="1121" s="1"/>
  <c r="AQ232" i="1121"/>
  <c r="AQ99" i="1121"/>
  <c r="AQ98" i="1121" s="1"/>
  <c r="AP66" i="1121"/>
  <c r="AP65" i="1121" s="1"/>
  <c r="AR198" i="1121"/>
  <c r="AR197" i="1121"/>
  <c r="AR132" i="1121"/>
  <c r="AR131" i="1121" s="1"/>
  <c r="AR159" i="1121"/>
  <c r="AR158" i="1121"/>
  <c r="AR226" i="1121"/>
  <c r="AR258" i="1121"/>
  <c r="AR257" i="1121" s="1"/>
  <c r="AR289" i="1121"/>
  <c r="AR252" i="1121"/>
  <c r="AR251" i="1121" s="1"/>
  <c r="AQ120" i="1121"/>
  <c r="AQ119" i="1121" s="1"/>
  <c r="AQ91" i="1121"/>
  <c r="AR48" i="1121"/>
  <c r="AR32" i="1121"/>
  <c r="AQ54" i="1121"/>
  <c r="AP268" i="1121"/>
  <c r="AQ138" i="1121"/>
  <c r="AQ137" i="1121" s="1"/>
  <c r="AP53" i="1121"/>
  <c r="AP285" i="1121"/>
  <c r="AP284" i="1121" s="1"/>
  <c r="AP205" i="1121"/>
  <c r="AP124" i="1121"/>
  <c r="AP178" i="1121"/>
  <c r="AP94" i="1121"/>
  <c r="AP286" i="1121"/>
  <c r="AP199" i="1121"/>
  <c r="AR124" i="1121"/>
  <c r="AP85" i="1121"/>
  <c r="AQ56" i="1121"/>
  <c r="AP235" i="1121"/>
  <c r="AR100" i="1121"/>
  <c r="AQ64" i="1121"/>
  <c r="AQ195" i="1121"/>
  <c r="AQ194" i="1121" s="1"/>
  <c r="AQ124" i="1121"/>
  <c r="AQ214" i="1121"/>
  <c r="AQ229" i="1121"/>
  <c r="AQ288" i="1121"/>
  <c r="AQ287" i="1121" s="1"/>
  <c r="AQ246" i="1121"/>
  <c r="AQ245" i="1121" s="1"/>
  <c r="AQ286" i="1121"/>
  <c r="AR78" i="1121"/>
  <c r="AR77" i="1121" s="1"/>
  <c r="AR181" i="1121"/>
  <c r="AR196" i="1121"/>
  <c r="AR192" i="1121"/>
  <c r="AR191" i="1121" s="1"/>
  <c r="AR219" i="1121"/>
  <c r="AR218" i="1121" s="1"/>
  <c r="AR241" i="1121"/>
  <c r="AR216" i="1121"/>
  <c r="AR215" i="1121" s="1"/>
  <c r="AR106" i="1121"/>
  <c r="AQ38" i="1121"/>
  <c r="AP54" i="1121"/>
  <c r="AP48" i="1121"/>
  <c r="AP201" i="1121"/>
  <c r="AP200" i="1121" s="1"/>
  <c r="AQ117" i="1121"/>
  <c r="AQ116" i="1121"/>
  <c r="AP195" i="1121"/>
  <c r="AP194" i="1121" s="1"/>
  <c r="AP121" i="1121"/>
  <c r="AP58" i="1121"/>
  <c r="AP174" i="1121"/>
  <c r="AP173" i="1121" s="1"/>
  <c r="AP244" i="1121"/>
  <c r="AP136" i="1121"/>
  <c r="AP141" i="1121"/>
  <c r="AP140" i="1121" s="1"/>
  <c r="AP118" i="1121"/>
  <c r="AQ186" i="1121"/>
  <c r="AQ185" i="1121" s="1"/>
  <c r="AQ216" i="1121"/>
  <c r="AQ215" i="1121" s="1"/>
  <c r="AQ231" i="1121"/>
  <c r="AQ230" i="1121" s="1"/>
  <c r="AQ264" i="1121"/>
  <c r="AQ263" i="1121" s="1"/>
  <c r="AQ237" i="1121"/>
  <c r="AQ236" i="1121" s="1"/>
  <c r="AQ111" i="1121"/>
  <c r="AQ110" i="1121" s="1"/>
  <c r="AR73" i="1121"/>
  <c r="AR174" i="1121"/>
  <c r="AR173" i="1121" s="1"/>
  <c r="AR127" i="1121"/>
  <c r="AR154" i="1121"/>
  <c r="AR231" i="1121"/>
  <c r="AR230" i="1121" s="1"/>
  <c r="AR253" i="1121"/>
  <c r="AR294" i="1121"/>
  <c r="AR293" i="1121" s="1"/>
  <c r="AR274" i="1121"/>
  <c r="AQ115" i="1121"/>
  <c r="AQ79" i="1121"/>
  <c r="AR50" i="1121"/>
  <c r="AR49" i="1121" s="1"/>
  <c r="AR31" i="1121"/>
  <c r="AR30" i="1121" s="1"/>
  <c r="AQ127" i="1121"/>
  <c r="AQ133" i="1121"/>
  <c r="AQ157" i="1121"/>
  <c r="AP243" i="1121"/>
  <c r="AP242" i="1121" s="1"/>
  <c r="AP216" i="1121"/>
  <c r="AP215" i="1121" s="1"/>
  <c r="AP247" i="1121"/>
  <c r="AP67" i="1121"/>
  <c r="AP109" i="1121"/>
  <c r="AQ76" i="1121"/>
  <c r="AP162" i="1121"/>
  <c r="AP161" i="1121"/>
  <c r="AP253" i="1121"/>
  <c r="AP99" i="1121"/>
  <c r="AP98" i="1121" s="1"/>
  <c r="AQ123" i="1121"/>
  <c r="AQ122" i="1121" s="1"/>
  <c r="AQ150" i="1121"/>
  <c r="AQ149" i="1121" s="1"/>
  <c r="AQ148" i="1121"/>
  <c r="AQ175" i="1121"/>
  <c r="AQ262" i="1121"/>
  <c r="AQ243" i="1121"/>
  <c r="AQ242" i="1121" s="1"/>
  <c r="AQ249" i="1121"/>
  <c r="AQ248" i="1121"/>
  <c r="AP79" i="1121"/>
  <c r="AR138" i="1121"/>
  <c r="AR137" i="1121" s="1"/>
  <c r="AR153" i="1121"/>
  <c r="AR152" i="1121"/>
  <c r="AR139" i="1121"/>
  <c r="AR166" i="1121"/>
  <c r="AR243" i="1121"/>
  <c r="AR242" i="1121"/>
  <c r="AR244" i="1121"/>
  <c r="AR259" i="1121"/>
  <c r="AR118" i="1121"/>
  <c r="AR60" i="1121"/>
  <c r="AR59" i="1121" s="1"/>
  <c r="AQ32" i="1121"/>
  <c r="AQ44" i="1121"/>
  <c r="AP250" i="1121"/>
  <c r="AQ222" i="1121"/>
  <c r="AQ221" i="1121" s="1"/>
  <c r="AP103" i="1121"/>
  <c r="AP100" i="1121"/>
  <c r="AP105" i="1121"/>
  <c r="AP104" i="1121" s="1"/>
  <c r="AP181" i="1121"/>
  <c r="AP32" i="1121"/>
  <c r="AP75" i="1121"/>
  <c r="AP74" i="1121" s="1"/>
  <c r="AP213" i="1121"/>
  <c r="AP212" i="1121"/>
  <c r="AP154" i="1121"/>
  <c r="AP31" i="1121"/>
  <c r="AP30" i="1121" s="1"/>
  <c r="AP106" i="1121"/>
  <c r="AP133" i="1121"/>
  <c r="AQ93" i="1121"/>
  <c r="AQ92" i="1121" s="1"/>
  <c r="AP211" i="1121"/>
  <c r="AP229" i="1121"/>
  <c r="AR105" i="1121"/>
  <c r="AR104" i="1121" s="1"/>
  <c r="AQ135" i="1121"/>
  <c r="AQ134" i="1121" s="1"/>
  <c r="AQ210" i="1121"/>
  <c r="AQ209" i="1121" s="1"/>
  <c r="AQ141" i="1121"/>
  <c r="AQ140" i="1121" s="1"/>
  <c r="AQ139" i="1121"/>
  <c r="AQ240" i="1121"/>
  <c r="AQ239" i="1121" s="1"/>
  <c r="AQ295" i="1121"/>
  <c r="AQ253" i="1121"/>
  <c r="AQ294" i="1121"/>
  <c r="AQ293" i="1121" s="1"/>
  <c r="AQ106" i="1121"/>
  <c r="AP72" i="1121"/>
  <c r="AP71" i="1121" s="1"/>
  <c r="AR169" i="1121"/>
  <c r="AR184" i="1121"/>
  <c r="AR199" i="1121"/>
  <c r="AR207" i="1121"/>
  <c r="AR206" i="1121" s="1"/>
  <c r="AR229" i="1121"/>
  <c r="AR276" i="1121"/>
  <c r="AR275" i="1121"/>
  <c r="AR223" i="1121"/>
  <c r="AR40" i="1121"/>
  <c r="AR39" i="1121" s="1"/>
  <c r="AQ96" i="1121"/>
  <c r="AQ95" i="1121"/>
  <c r="AR37" i="1121"/>
  <c r="AR36" i="1121" s="1"/>
  <c r="AQ50" i="1121"/>
  <c r="AQ49" i="1121" s="1"/>
  <c r="AP210" i="1121"/>
  <c r="AP209" i="1121" s="1"/>
  <c r="AQ159" i="1121"/>
  <c r="AQ158" i="1121" s="1"/>
  <c r="AQ192" i="1121"/>
  <c r="AQ191" i="1121" s="1"/>
  <c r="AP165" i="1121"/>
  <c r="AP164" i="1121" s="1"/>
  <c r="AP246" i="1121"/>
  <c r="AP245" i="1121" s="1"/>
  <c r="AP189" i="1121"/>
  <c r="AP188" i="1121"/>
  <c r="AP61" i="1121"/>
  <c r="AP193" i="1121"/>
  <c r="AP69" i="1121"/>
  <c r="AP68" i="1121"/>
  <c r="AP274" i="1121"/>
  <c r="AP183" i="1121"/>
  <c r="AP182" i="1121" s="1"/>
  <c r="AQ100" i="1121"/>
  <c r="AR66" i="1121"/>
  <c r="AR65" i="1121" s="1"/>
  <c r="AP172" i="1121"/>
  <c r="AR112" i="1121"/>
  <c r="AQ73" i="1121"/>
  <c r="AQ166" i="1121"/>
  <c r="AQ193" i="1121"/>
  <c r="AQ201" i="1121"/>
  <c r="AQ200" i="1121" s="1"/>
  <c r="AQ199" i="1121"/>
  <c r="AQ268" i="1121"/>
  <c r="AQ292" i="1121"/>
  <c r="AQ244" i="1121"/>
  <c r="AR85" i="1121"/>
  <c r="AR162" i="1121"/>
  <c r="AR161" i="1121" s="1"/>
  <c r="AR177" i="1121"/>
  <c r="AR176" i="1121" s="1"/>
  <c r="AR163" i="1121"/>
  <c r="AR190" i="1121"/>
  <c r="AR222" i="1121"/>
  <c r="AR221" i="1121" s="1"/>
  <c r="AR291" i="1121"/>
  <c r="AR290" i="1121" s="1"/>
  <c r="AR277" i="1121"/>
  <c r="AQ63" i="1121"/>
  <c r="AQ62" i="1121" s="1"/>
  <c r="AR51" i="1121"/>
  <c r="AR29" i="1121"/>
  <c r="AP264" i="1121"/>
  <c r="AP263" i="1121" s="1"/>
  <c r="AP142" i="1121"/>
  <c r="AP148" i="1121"/>
  <c r="AP256" i="1121"/>
  <c r="AP223" i="1121"/>
  <c r="AP180" i="1121"/>
  <c r="AP179" i="1121"/>
  <c r="AP238" i="1121"/>
  <c r="AP81" i="1121"/>
  <c r="AP80" i="1121" s="1"/>
  <c r="AP301" i="1121"/>
  <c r="AP241" i="1121"/>
  <c r="AP232" i="1121"/>
  <c r="AQ207" i="1121"/>
  <c r="AQ206" i="1121" s="1"/>
  <c r="AQ217" i="1121"/>
  <c r="AQ277" i="1121"/>
  <c r="AQ258" i="1121"/>
  <c r="AQ257" i="1121" s="1"/>
  <c r="AQ289" i="1121"/>
  <c r="AQ118" i="1121"/>
  <c r="AQ87" i="1121"/>
  <c r="AQ86" i="1121" s="1"/>
  <c r="AR145" i="1121"/>
  <c r="AR208" i="1121"/>
  <c r="AR204" i="1121"/>
  <c r="AR203" i="1121" s="1"/>
  <c r="AR232" i="1121"/>
  <c r="AR234" i="1121"/>
  <c r="AR233" i="1121" s="1"/>
  <c r="AR273" i="1121"/>
  <c r="AR272" i="1121" s="1"/>
  <c r="AR262" i="1121"/>
  <c r="AR129" i="1121"/>
  <c r="AR128" i="1121"/>
  <c r="AR87" i="1121"/>
  <c r="AR86" i="1121" s="1"/>
  <c r="AR43" i="1121"/>
  <c r="AR42" i="1121" s="1"/>
  <c r="AR38" i="1121"/>
  <c r="AQ48" i="1121"/>
  <c r="AP297" i="1121"/>
  <c r="AP296" i="1121" s="1"/>
  <c r="AQ178" i="1121"/>
  <c r="AP294" i="1121"/>
  <c r="AP293" i="1121" s="1"/>
  <c r="AP130" i="1121"/>
  <c r="AP255" i="1121"/>
  <c r="AP254" i="1121" s="1"/>
  <c r="AP159" i="1121"/>
  <c r="AP158" i="1121" s="1"/>
  <c r="AR123" i="1121"/>
  <c r="AR122" i="1121" s="1"/>
  <c r="AR84" i="1121"/>
  <c r="AR83" i="1121" s="1"/>
  <c r="AP144" i="1121"/>
  <c r="AP143" i="1121" s="1"/>
  <c r="AP295" i="1121"/>
  <c r="AP111" i="1121"/>
  <c r="AP110" i="1121" s="1"/>
  <c r="AR69" i="1121"/>
  <c r="AR68" i="1121" s="1"/>
  <c r="AQ190" i="1121"/>
  <c r="AQ129" i="1121"/>
  <c r="AQ128" i="1121" s="1"/>
  <c r="AQ156" i="1121"/>
  <c r="AQ155" i="1121" s="1"/>
  <c r="AQ247" i="1121"/>
  <c r="AQ301" i="1121"/>
  <c r="AQ220" i="1121"/>
  <c r="AR97" i="1121"/>
  <c r="AR64" i="1121"/>
  <c r="AR205" i="1121"/>
  <c r="AR213" i="1121"/>
  <c r="AR212" i="1121" s="1"/>
  <c r="AR147" i="1121"/>
  <c r="AR146" i="1121" s="1"/>
  <c r="AR214" i="1121"/>
  <c r="AR280" i="1121"/>
  <c r="AR240" i="1121"/>
  <c r="AR239" i="1121" s="1"/>
  <c r="AR295" i="1121"/>
  <c r="AQ66" i="1121"/>
  <c r="AQ65" i="1121" s="1"/>
  <c r="AQ37" i="1121"/>
  <c r="AQ36" i="1121" s="1"/>
  <c r="AQ40" i="1121"/>
  <c r="AP153" i="1121"/>
  <c r="AP152" i="1121" s="1"/>
  <c r="AQ130" i="1121"/>
  <c r="AR141" i="1121"/>
  <c r="AR140" i="1121" s="1"/>
  <c r="AP190" i="1121"/>
  <c r="AP225" i="1121"/>
  <c r="AP224" i="1121" s="1"/>
  <c r="AP139" i="1121"/>
  <c r="AP120" i="1121"/>
  <c r="AP119" i="1121" s="1"/>
  <c r="AP271" i="1121"/>
  <c r="AP126" i="1121"/>
  <c r="AP125" i="1121" s="1"/>
  <c r="AP44" i="1121"/>
  <c r="AP129" i="1121"/>
  <c r="AP128" i="1121" s="1"/>
  <c r="AP198" i="1121"/>
  <c r="AP197" i="1121" s="1"/>
  <c r="AP97" i="1121"/>
  <c r="AP171" i="1121"/>
  <c r="AP170" i="1121" s="1"/>
  <c r="AP279" i="1121"/>
  <c r="AP278" i="1121" s="1"/>
  <c r="AR117" i="1121"/>
  <c r="AR116" i="1121" s="1"/>
  <c r="AR61" i="1121"/>
  <c r="AQ202" i="1121"/>
  <c r="AQ181" i="1121"/>
  <c r="AQ208" i="1121"/>
  <c r="AQ211" i="1121"/>
  <c r="AQ279" i="1121"/>
  <c r="AQ278" i="1121" s="1"/>
  <c r="AQ298" i="1121"/>
  <c r="AQ273" i="1121"/>
  <c r="AQ272" i="1121" s="1"/>
  <c r="AR114" i="1121"/>
  <c r="AR113" i="1121" s="1"/>
  <c r="AQ82" i="1121"/>
  <c r="AR150" i="1121"/>
  <c r="AR149" i="1121" s="1"/>
  <c r="AR165" i="1121"/>
  <c r="AR164" i="1121" s="1"/>
  <c r="AR180" i="1121"/>
  <c r="AR179" i="1121"/>
  <c r="AR210" i="1121"/>
  <c r="AR209" i="1121" s="1"/>
  <c r="AR298" i="1121"/>
  <c r="AR270" i="1121"/>
  <c r="AR269" i="1121" s="1"/>
  <c r="AR256" i="1121"/>
  <c r="AR288" i="1121"/>
  <c r="AR287" i="1121" s="1"/>
  <c r="AQ103" i="1121"/>
  <c r="AR75" i="1121"/>
  <c r="AR74" i="1121" s="1"/>
  <c r="AQ29" i="1121"/>
  <c r="AQ43" i="1121"/>
  <c r="AQ42" i="1121"/>
  <c r="AR130" i="1121"/>
  <c r="AR76" i="1121"/>
  <c r="AQ144" i="1121"/>
  <c r="AQ143" i="1121"/>
  <c r="AP265" i="1121"/>
  <c r="AP160" i="1121"/>
  <c r="AP276" i="1121"/>
  <c r="AP275" i="1121"/>
  <c r="AP228" i="1121"/>
  <c r="AP227" i="1121" s="1"/>
  <c r="AP43" i="1121"/>
  <c r="AP42" i="1121" s="1"/>
  <c r="AP240" i="1121"/>
  <c r="AP239" i="1121" s="1"/>
  <c r="AP78" i="1121"/>
  <c r="AP77" i="1121" s="1"/>
  <c r="AP217" i="1121"/>
  <c r="AP157" i="1121"/>
  <c r="AP114" i="1121"/>
  <c r="AP113" i="1121" s="1"/>
  <c r="AR108" i="1121"/>
  <c r="AR107" i="1121" s="1"/>
  <c r="AR72" i="1121"/>
  <c r="AR71" i="1121"/>
  <c r="AP186" i="1121"/>
  <c r="AP185" i="1121" s="1"/>
  <c r="AP270" i="1121"/>
  <c r="AP269" i="1121" s="1"/>
  <c r="AR81" i="1121"/>
  <c r="AR80" i="1121" s="1"/>
  <c r="AQ147" i="1121"/>
  <c r="AQ146" i="1121" s="1"/>
  <c r="AQ174" i="1121"/>
  <c r="AQ173" i="1121" s="1"/>
  <c r="AQ172" i="1121"/>
  <c r="AQ180" i="1121"/>
  <c r="AQ179" i="1121" s="1"/>
  <c r="AQ252" i="1121"/>
  <c r="AQ251" i="1121" s="1"/>
  <c r="AQ238" i="1121"/>
  <c r="AQ225" i="1121"/>
  <c r="AQ224" i="1121" s="1"/>
  <c r="AR109" i="1121"/>
  <c r="AR133" i="1121"/>
  <c r="AR148" i="1121"/>
  <c r="AR144" i="1121"/>
  <c r="AR143" i="1121" s="1"/>
  <c r="AR171" i="1121"/>
  <c r="AR170" i="1121" s="1"/>
  <c r="AR292" i="1121"/>
  <c r="AR249" i="1121"/>
  <c r="AR248" i="1121" s="1"/>
  <c r="AR265" i="1121"/>
  <c r="AR70" i="1121"/>
  <c r="AR44" i="1121"/>
  <c r="AR34" i="1121"/>
  <c r="AR33" i="1121" s="1"/>
  <c r="AR27" i="1005"/>
  <c r="AR199" i="1005"/>
  <c r="AR107" i="1005"/>
  <c r="AR187" i="1005"/>
  <c r="AP33" i="1005"/>
  <c r="AP53" i="1005" s="1"/>
  <c r="AQ35" i="1005"/>
  <c r="AQ55" i="1005" s="1"/>
  <c r="AQ154" i="1005"/>
  <c r="AQ43" i="1005"/>
  <c r="AQ64" i="1005" s="1"/>
  <c r="AQ199" i="1005"/>
  <c r="AP112" i="1005"/>
  <c r="AR119" i="1005"/>
  <c r="AR189" i="1005"/>
  <c r="AR190" i="1005"/>
  <c r="AQ109" i="1005"/>
  <c r="AQ36" i="1005"/>
  <c r="AQ56" i="1005" s="1"/>
  <c r="AR26" i="1005"/>
  <c r="AR142" i="1005"/>
  <c r="AR41" i="1005"/>
  <c r="AR62" i="1005" s="1"/>
  <c r="AP187" i="1005"/>
  <c r="AQ122" i="1005"/>
  <c r="AQ73" i="1005"/>
  <c r="AQ90" i="1005"/>
  <c r="AQ82" i="1005"/>
  <c r="AQ142" i="1005"/>
  <c r="AQ124" i="1005"/>
  <c r="AQ87" i="1005"/>
  <c r="AQ45" i="1005"/>
  <c r="AQ66" i="1005" s="1"/>
  <c r="AQ191" i="1005"/>
  <c r="AQ26" i="1005"/>
  <c r="AQ179" i="1005"/>
  <c r="AQ41" i="1005"/>
  <c r="AQ62" i="1005" s="1"/>
  <c r="AQ84" i="1005"/>
  <c r="AP109" i="1005"/>
  <c r="AP110" i="1005" s="1"/>
  <c r="AP155" i="1005"/>
  <c r="AP163" i="1005"/>
  <c r="AP46" i="1005"/>
  <c r="AP67" i="1005" s="1"/>
  <c r="AQ184" i="1005"/>
  <c r="AR184" i="1005"/>
  <c r="AR91" i="1005"/>
  <c r="AR39" i="1005"/>
  <c r="AR49" i="1005"/>
  <c r="AR70" i="1005" s="1"/>
  <c r="AR194" i="1005"/>
  <c r="AR160" i="1005"/>
  <c r="AR161" i="1005" s="1"/>
  <c r="AR155" i="1005"/>
  <c r="AR46" i="1005"/>
  <c r="AR67" i="1005" s="1"/>
  <c r="AR141" i="1005"/>
  <c r="AR32" i="1005"/>
  <c r="AQ136" i="1005"/>
  <c r="AQ195" i="1005"/>
  <c r="AQ75" i="1005"/>
  <c r="AQ188" i="1005"/>
  <c r="AQ194" i="1005"/>
  <c r="AQ74" i="1005"/>
  <c r="AQ159" i="1005"/>
  <c r="AQ201" i="1005"/>
  <c r="AQ49" i="1005"/>
  <c r="AQ70" i="1005" s="1"/>
  <c r="AQ33" i="1005"/>
  <c r="AQ53" i="1005" s="1"/>
  <c r="AQ108" i="1005"/>
  <c r="AQ48" i="1005"/>
  <c r="AQ69" i="1005" s="1"/>
  <c r="AR81" i="1005"/>
  <c r="AR127" i="1005"/>
  <c r="AR177" i="1005"/>
  <c r="AR40" i="1005"/>
  <c r="AR61" i="1005" s="1"/>
  <c r="AR152" i="1005"/>
  <c r="AR138" i="1005"/>
  <c r="AR137" i="1005"/>
  <c r="AR172" i="1005"/>
  <c r="AR90" i="1005"/>
  <c r="AR180" i="1005"/>
  <c r="AR135" i="1005"/>
  <c r="AR200" i="1005"/>
  <c r="AR87" i="1005"/>
  <c r="AR85" i="1005"/>
  <c r="AR34" i="1005"/>
  <c r="AR54" i="1005" s="1"/>
  <c r="AR139" i="1005"/>
  <c r="AR140" i="1005" s="1"/>
  <c r="AP98" i="1005"/>
  <c r="AP97" i="1005" s="1"/>
  <c r="AP34" i="1005"/>
  <c r="AP54" i="1005"/>
  <c r="AP40" i="1005"/>
  <c r="AP61" i="1005" s="1"/>
  <c r="AP245" i="1005"/>
  <c r="AP172" i="1005"/>
  <c r="AP141" i="1005"/>
  <c r="AP126" i="1005"/>
  <c r="AP42" i="1005"/>
  <c r="AP63" i="1005" s="1"/>
  <c r="AQ156" i="1005"/>
  <c r="AQ135" i="1005"/>
  <c r="AQ47" i="1005"/>
  <c r="AQ68" i="1005" s="1"/>
  <c r="AQ34" i="1005"/>
  <c r="AQ54" i="1005" s="1"/>
  <c r="AQ197" i="1005"/>
  <c r="AQ76" i="1005"/>
  <c r="AQ107" i="1005"/>
  <c r="AQ200" i="1005"/>
  <c r="AQ112" i="1005"/>
  <c r="AQ111" i="1005"/>
  <c r="AQ88" i="1005"/>
  <c r="AQ153" i="1005"/>
  <c r="AP39" i="1005"/>
  <c r="AP60" i="1005" s="1"/>
  <c r="AQ186" i="1005"/>
  <c r="AR120" i="1005"/>
  <c r="AP45" i="1005"/>
  <c r="AP66" i="1005" s="1"/>
  <c r="AR78" i="1005"/>
  <c r="AR126" i="1005"/>
  <c r="AR86" i="1005"/>
  <c r="AR33" i="1005"/>
  <c r="AR53" i="1005" s="1"/>
  <c r="AR179" i="1005"/>
  <c r="AR36" i="1005"/>
  <c r="AR56" i="1005"/>
  <c r="AR125" i="1005"/>
  <c r="AR43" i="1005"/>
  <c r="AR64" i="1005" s="1"/>
  <c r="AR157" i="1005"/>
  <c r="AR45" i="1005"/>
  <c r="AR66" i="1005" s="1"/>
  <c r="AQ139" i="1005"/>
  <c r="AQ140" i="1005" s="1"/>
  <c r="AQ174" i="1005"/>
  <c r="AQ125" i="1005"/>
  <c r="AQ86" i="1005"/>
  <c r="AQ46" i="1005"/>
  <c r="AQ67" i="1005" s="1"/>
  <c r="AQ42" i="1005"/>
  <c r="AQ63" i="1005" s="1"/>
  <c r="AQ81" i="1005"/>
  <c r="AQ152" i="1005"/>
  <c r="AQ40" i="1005"/>
  <c r="AQ61" i="1005" s="1"/>
  <c r="AR84" i="1005"/>
  <c r="AQ131" i="1005"/>
  <c r="AR122" i="1005"/>
  <c r="AR76" i="1005"/>
  <c r="AR198" i="1005"/>
  <c r="AR149" i="1005"/>
  <c r="AR73" i="1005"/>
  <c r="AR195" i="1005"/>
  <c r="AR133" i="1005"/>
  <c r="AR48" i="1005"/>
  <c r="AR69" i="1005"/>
  <c r="AR162" i="1005"/>
  <c r="AR82" i="1005"/>
  <c r="AR129" i="1005"/>
  <c r="AR188" i="1005"/>
  <c r="AR130" i="1005"/>
  <c r="AR171" i="1005"/>
  <c r="AQ157" i="1005"/>
  <c r="AR88" i="1005"/>
  <c r="AR123" i="1005"/>
  <c r="AR42" i="1005"/>
  <c r="AR63" i="1005" s="1"/>
  <c r="AR75" i="1005"/>
  <c r="AR131" i="1005"/>
  <c r="AP131" i="1005"/>
  <c r="AP48" i="1005"/>
  <c r="AP69" i="1005"/>
  <c r="AP160" i="1005"/>
  <c r="AP161" i="1005" s="1"/>
  <c r="AP139" i="1005"/>
  <c r="AP140" i="1005" s="1"/>
  <c r="AP43" i="1005"/>
  <c r="AP64" i="1005" s="1"/>
  <c r="AQ89" i="1005"/>
  <c r="AQ119" i="1005"/>
  <c r="AQ178" i="1005"/>
  <c r="AQ32" i="1005"/>
  <c r="AQ79" i="1005"/>
  <c r="AQ126" i="1005"/>
  <c r="AQ187" i="1005"/>
  <c r="AQ181" i="1005"/>
  <c r="AQ128" i="1005"/>
  <c r="AQ133" i="1005"/>
  <c r="AQ106" i="1005"/>
  <c r="AQ96" i="1005"/>
  <c r="AQ175" i="1005"/>
  <c r="AQ189" i="1005"/>
  <c r="AQ172" i="1005"/>
  <c r="AQ72" i="1005"/>
  <c r="AP32" i="1005"/>
  <c r="AP162" i="1005"/>
  <c r="AQ185" i="1005"/>
  <c r="AR186" i="1005"/>
  <c r="AR196" i="1005"/>
  <c r="AP36" i="1005"/>
  <c r="AP56" i="1005" s="1"/>
  <c r="AR112" i="1005"/>
  <c r="AR192" i="1005"/>
  <c r="AR89" i="1005"/>
  <c r="AR106" i="1005"/>
  <c r="AR191" i="1005"/>
  <c r="AR108" i="1005"/>
  <c r="AR175" i="1005"/>
  <c r="AR47" i="1005"/>
  <c r="AR68" i="1005" s="1"/>
  <c r="AR173" i="1005"/>
  <c r="AR201" i="1005"/>
  <c r="AQ39" i="1005"/>
  <c r="AQ193" i="1005"/>
  <c r="AQ158" i="1005"/>
  <c r="AQ192" i="1005"/>
  <c r="AQ163" i="1005"/>
  <c r="AQ31" i="1005"/>
  <c r="AQ183" i="1005"/>
  <c r="AQ123" i="1005"/>
  <c r="AQ129" i="1005"/>
  <c r="AP41" i="1005"/>
  <c r="AP62" i="1005" s="1"/>
  <c r="AP47" i="1005"/>
  <c r="AP68" i="1005" s="1"/>
  <c r="AQ149" i="1005"/>
  <c r="AP78" i="1107"/>
  <c r="AP58" i="1107"/>
  <c r="AP57" i="1107" s="1"/>
  <c r="AQ144" i="1107"/>
  <c r="AP121" i="1107"/>
  <c r="AP49" i="1107"/>
  <c r="AQ50" i="1107"/>
  <c r="AQ81" i="1107"/>
  <c r="AR146" i="1107"/>
  <c r="AR129" i="1107"/>
  <c r="AR128" i="1107"/>
  <c r="AR138" i="1107"/>
  <c r="AR133" i="1107"/>
  <c r="AR91" i="1107"/>
  <c r="AQ125" i="1107"/>
  <c r="AQ185" i="1107"/>
  <c r="AP158" i="1107"/>
  <c r="AP125" i="1107"/>
  <c r="AP148" i="1107"/>
  <c r="AQ92" i="1107"/>
  <c r="AQ118" i="1107"/>
  <c r="AQ89" i="1107"/>
  <c r="AQ95" i="1107"/>
  <c r="AR53" i="1107"/>
  <c r="AR111" i="1107"/>
  <c r="AR136" i="1107"/>
  <c r="AR109" i="1107"/>
  <c r="AQ121" i="1107"/>
  <c r="AQ145" i="1107"/>
  <c r="AQ87" i="1107"/>
  <c r="AP110" i="1107"/>
  <c r="AP55" i="1107"/>
  <c r="AP54" i="1107" s="1"/>
  <c r="AP43" i="1107"/>
  <c r="AQ135" i="1107"/>
  <c r="AQ141" i="1107"/>
  <c r="AQ46" i="1107"/>
  <c r="AQ45" i="1107"/>
  <c r="AR105" i="1107"/>
  <c r="AR95" i="1107"/>
  <c r="AR78" i="1107"/>
  <c r="AR148" i="1107"/>
  <c r="AR116" i="1107"/>
  <c r="AR158" i="1107"/>
  <c r="AQ91" i="1107"/>
  <c r="AP104" i="1107"/>
  <c r="AQ108" i="1107"/>
  <c r="AR46" i="1107"/>
  <c r="AR45" i="1107" s="1"/>
  <c r="AR96" i="1107"/>
  <c r="AR44" i="1107"/>
  <c r="AR92" i="1107"/>
  <c r="AR56" i="1107"/>
  <c r="AR131" i="1107"/>
  <c r="AR93" i="1107"/>
  <c r="AR149" i="1107"/>
  <c r="AP112" i="1107"/>
  <c r="AP146" i="1107"/>
  <c r="AQ131" i="1107"/>
  <c r="AP128" i="1107"/>
  <c r="AP160" i="1107"/>
  <c r="AQ59" i="1107"/>
  <c r="AQ123" i="1107"/>
  <c r="AQ113" i="1107"/>
  <c r="AQ127" i="1107"/>
  <c r="AR144" i="1107"/>
  <c r="AR55" i="1107"/>
  <c r="AR54" i="1107" s="1"/>
  <c r="AR43" i="1107"/>
  <c r="AR42" i="1107" s="1"/>
  <c r="AR118" i="1107"/>
  <c r="AR58" i="1107"/>
  <c r="AR57" i="1107" s="1"/>
  <c r="AP129" i="1107"/>
  <c r="AQ53" i="1107"/>
  <c r="AQ111" i="1107"/>
  <c r="AQ122" i="1107"/>
  <c r="AQ78" i="1107"/>
  <c r="AR120" i="1107"/>
  <c r="AR124" i="1107"/>
  <c r="AR126" i="1107"/>
  <c r="AQ103" i="1107"/>
  <c r="AR89" i="1107"/>
  <c r="AQ74" i="1107"/>
  <c r="AP145" i="1107"/>
  <c r="AP122" i="1107"/>
  <c r="AP89" i="1107"/>
  <c r="AQ106" i="1107"/>
  <c r="AQ44" i="1107"/>
  <c r="AQ116" i="1107"/>
  <c r="AR130" i="1107"/>
  <c r="AR125" i="1107"/>
  <c r="AR104" i="1107"/>
  <c r="AR122" i="1107"/>
  <c r="AR112" i="1107"/>
  <c r="AQ49" i="1107"/>
  <c r="AQ48" i="1107" s="1"/>
  <c r="AQ147" i="1107"/>
  <c r="AP64" i="1107"/>
  <c r="AP63" i="1107" s="1"/>
  <c r="AP149" i="1107"/>
  <c r="AQ120" i="1107"/>
  <c r="AQ128" i="1107"/>
  <c r="AR160" i="1107"/>
  <c r="AR106" i="1107"/>
  <c r="AQ129" i="1107"/>
  <c r="AQ161" i="1107"/>
  <c r="AP186" i="1107"/>
  <c r="AP119" i="1107"/>
  <c r="AQ137" i="1107"/>
  <c r="AQ47" i="1107"/>
  <c r="AQ158" i="1107"/>
  <c r="AQ68" i="1107"/>
  <c r="AQ39" i="1107"/>
  <c r="AR145" i="1107"/>
  <c r="AR110" i="1107"/>
  <c r="AR73" i="1107"/>
  <c r="AR141" i="1107"/>
  <c r="AR67" i="1107"/>
  <c r="AQ43" i="1107"/>
  <c r="AQ42" i="1107" s="1"/>
  <c r="AR127" i="1107"/>
  <c r="AQ119" i="1107"/>
  <c r="AQ130" i="1107"/>
  <c r="AR102" i="1107"/>
  <c r="AQ115" i="1107"/>
  <c r="AP142" i="1107"/>
  <c r="AP116" i="1107"/>
  <c r="AQ80" i="1107"/>
  <c r="AQ79" i="1107" s="1"/>
  <c r="AQ52" i="1107"/>
  <c r="AQ51" i="1107" s="1"/>
  <c r="AQ85" i="1107"/>
  <c r="AR159" i="1107"/>
  <c r="AR121" i="1107"/>
  <c r="AR134" i="1107"/>
  <c r="AR87" i="1107"/>
  <c r="AR86" i="1107" s="1"/>
  <c r="AP126" i="1107"/>
  <c r="AP144" i="1107"/>
  <c r="AP131" i="1107"/>
  <c r="AP159" i="1107"/>
  <c r="AP115" i="1107"/>
  <c r="AQ104" i="1107"/>
  <c r="AQ88" i="1107"/>
  <c r="AQ149" i="1107"/>
  <c r="AR100" i="1107"/>
  <c r="AR59" i="1107"/>
  <c r="AR88" i="1107"/>
  <c r="AR113" i="1107"/>
  <c r="AR74" i="1107"/>
  <c r="AR52" i="1107"/>
  <c r="AQ61" i="1107"/>
  <c r="AQ60" i="1107" s="1"/>
  <c r="AQ146" i="1107"/>
  <c r="AP134" i="1107"/>
  <c r="AP136" i="1107"/>
  <c r="AQ102" i="1107"/>
  <c r="AQ73" i="1107"/>
  <c r="AQ58" i="1107"/>
  <c r="AQ57" i="1107" s="1"/>
  <c r="AQ159" i="1107"/>
  <c r="AQ133" i="1107"/>
  <c r="AQ96" i="1107"/>
  <c r="AR186" i="1107"/>
  <c r="AR161" i="1107"/>
  <c r="AR119" i="1107"/>
  <c r="AR185" i="1107"/>
  <c r="AR61" i="1107"/>
  <c r="AR60" i="1107" s="1"/>
  <c r="AR85" i="1107"/>
  <c r="AQ107" i="1107"/>
  <c r="AP161" i="1107"/>
  <c r="AP71" i="1107"/>
  <c r="AP118" i="1107"/>
  <c r="AQ124" i="1107"/>
  <c r="AQ112" i="1107"/>
  <c r="AQ55" i="1107"/>
  <c r="AQ54" i="1107" s="1"/>
  <c r="AR107" i="1107"/>
  <c r="AR47" i="1107"/>
  <c r="AR103" i="1107"/>
  <c r="AQ186" i="1107"/>
  <c r="AP109" i="1107"/>
  <c r="AP137" i="1107"/>
  <c r="AP130" i="1107"/>
  <c r="AQ105" i="1107"/>
  <c r="AQ136" i="1107"/>
  <c r="AQ142" i="1107"/>
  <c r="AR49" i="1107"/>
  <c r="AR71" i="1107"/>
  <c r="AR40" i="1107"/>
  <c r="AR142" i="1107"/>
  <c r="AR68" i="1107"/>
  <c r="AQ138" i="1107"/>
  <c r="AQ126" i="1107"/>
  <c r="AQ148" i="1107"/>
  <c r="AP107" i="1107"/>
  <c r="AP52" i="1107"/>
  <c r="AQ64" i="1107"/>
  <c r="AQ63" i="1107" s="1"/>
  <c r="AQ93" i="1107"/>
  <c r="AQ110" i="1107"/>
  <c r="AQ71" i="1107"/>
  <c r="AR135" i="1107"/>
  <c r="AR65" i="1107"/>
  <c r="AR123" i="1107"/>
  <c r="AR147" i="1107"/>
  <c r="AR80" i="1107"/>
  <c r="AR79" i="1107" s="1"/>
  <c r="AQ134" i="1107"/>
  <c r="AP113" i="1107"/>
  <c r="AP93" i="1107"/>
  <c r="AP141" i="1107"/>
  <c r="AQ160" i="1107"/>
  <c r="AQ62" i="1107"/>
  <c r="AQ109" i="1107"/>
  <c r="AR115" i="1107"/>
  <c r="AR81" i="1107"/>
  <c r="AR137" i="1107"/>
  <c r="AR117" i="1107"/>
  <c r="AR64" i="1107"/>
  <c r="AR63" i="1107" s="1"/>
  <c r="AP245" i="1045"/>
  <c r="AP142" i="1005"/>
  <c r="AR121" i="1005"/>
  <c r="AR79" i="1005"/>
  <c r="AQ190" i="1005"/>
  <c r="AQ91" i="1005"/>
  <c r="AQ138" i="1005"/>
  <c r="AQ173" i="1005"/>
  <c r="AR193" i="1005"/>
  <c r="AR185" i="1005"/>
  <c r="AP149" i="1005"/>
  <c r="AQ162" i="1005"/>
  <c r="AQ141" i="1005"/>
  <c r="AQ171" i="1005"/>
  <c r="AQ198" i="1005"/>
  <c r="AR72" i="1005"/>
  <c r="AR111" i="1005"/>
  <c r="AR134" i="1005"/>
  <c r="AQ177" i="1005"/>
  <c r="AR197" i="1005"/>
  <c r="AR176" i="1005"/>
  <c r="AR38" i="1005"/>
  <c r="AP174" i="1005"/>
  <c r="AR183" i="1005"/>
  <c r="AR136" i="1005"/>
  <c r="AR35" i="1005"/>
  <c r="AR55" i="1005" s="1"/>
  <c r="AQ130" i="1005"/>
  <c r="AQ121" i="1005"/>
  <c r="AQ196" i="1005"/>
  <c r="AQ160" i="1005"/>
  <c r="AQ161" i="1005" s="1"/>
  <c r="AR178" i="1005"/>
  <c r="AR158" i="1005"/>
  <c r="AR31" i="1005"/>
  <c r="AR57" i="1005" s="1"/>
  <c r="AR153" i="1005"/>
  <c r="AQ176" i="1005"/>
  <c r="AQ120" i="1005"/>
  <c r="AQ127" i="1005"/>
  <c r="AP49" i="1005"/>
  <c r="AP70" i="1005" s="1"/>
  <c r="AR109" i="1005"/>
  <c r="AR110" i="1005" s="1"/>
  <c r="AR96" i="1005"/>
  <c r="AR154" i="1005"/>
  <c r="AR181" i="1005"/>
  <c r="AQ78" i="1005"/>
  <c r="AQ170" i="1005"/>
  <c r="AP35" i="1005"/>
  <c r="AP55" i="1005" s="1"/>
  <c r="AR151" i="1005"/>
  <c r="AQ98" i="1005"/>
  <c r="AQ97" i="1005" s="1"/>
  <c r="AR98" i="1005"/>
  <c r="AR97" i="1005"/>
  <c r="AR44" i="1005"/>
  <c r="AR65" i="1005" s="1"/>
  <c r="AR159" i="1005"/>
  <c r="AR74" i="1005"/>
  <c r="AQ80" i="1005"/>
  <c r="AQ134" i="1005"/>
  <c r="AR124" i="1005"/>
  <c r="AR163" i="1005"/>
  <c r="AR174" i="1005"/>
  <c r="AP111" i="1005"/>
  <c r="AQ155" i="1005"/>
  <c r="AQ85" i="1005"/>
  <c r="AQ151" i="1005"/>
  <c r="AQ137" i="1005"/>
  <c r="AQ27" i="1005"/>
  <c r="AQ180" i="1005"/>
  <c r="AR80" i="1005"/>
  <c r="AR170" i="1005"/>
  <c r="AR128" i="1005"/>
  <c r="AR156" i="1005"/>
  <c r="AP129" i="1005"/>
  <c r="AP154" i="1005"/>
  <c r="AP178" i="1005"/>
  <c r="AP192" i="1005"/>
  <c r="AP89" i="1005"/>
  <c r="AP125" i="1005"/>
  <c r="AP173" i="1005"/>
  <c r="AP185" i="1005"/>
  <c r="AP27" i="1005"/>
  <c r="AP134" i="1005"/>
  <c r="AP176" i="1005"/>
  <c r="AP194" i="1005"/>
  <c r="AP26" i="1005"/>
  <c r="AP91" i="1005"/>
  <c r="AP133" i="1005"/>
  <c r="AP171" i="1005"/>
  <c r="AP120" i="1005"/>
  <c r="AP138" i="1005"/>
  <c r="AP170" i="1005"/>
  <c r="AP186" i="1005"/>
  <c r="AP200" i="1005"/>
  <c r="AP108" i="1005"/>
  <c r="AP157" i="1005"/>
  <c r="AP181" i="1005"/>
  <c r="AP195" i="1005"/>
  <c r="AP124" i="1005"/>
  <c r="AP156" i="1005"/>
  <c r="AP184" i="1005"/>
  <c r="AP123" i="1005"/>
  <c r="AP179" i="1005"/>
  <c r="AP197" i="1005"/>
  <c r="AP136" i="1005"/>
  <c r="AP196" i="1005"/>
  <c r="AP106" i="1005"/>
  <c r="AP128" i="1005"/>
  <c r="AP153" i="1005"/>
  <c r="AP177" i="1005"/>
  <c r="AP189" i="1005"/>
  <c r="AP152" i="1005"/>
  <c r="AP180" i="1005"/>
  <c r="AP198" i="1005"/>
  <c r="AP121" i="1005"/>
  <c r="AP175" i="1005"/>
  <c r="AP193" i="1005"/>
  <c r="AR150" i="1005"/>
  <c r="AQ44" i="1005"/>
  <c r="AQ65" i="1005" s="1"/>
  <c r="AQ38" i="1005"/>
  <c r="AQ59" i="1005" s="1"/>
  <c r="AQ132" i="1005"/>
  <c r="AF136" i="967"/>
  <c r="AH189" i="967"/>
  <c r="AH154" i="967" s="1"/>
  <c r="AF195" i="967"/>
  <c r="AF250" i="967"/>
  <c r="AL2286" i="967"/>
  <c r="AL2298" i="967"/>
  <c r="AL2310" i="967"/>
  <c r="AL2322" i="967"/>
  <c r="AL2340" i="967"/>
  <c r="AL2370" i="967"/>
  <c r="AL2388" i="967"/>
  <c r="AL2418" i="967"/>
  <c r="AL2430" i="967"/>
  <c r="AL2442" i="967"/>
  <c r="AL2838" i="967"/>
  <c r="AL1545" i="967"/>
  <c r="AL1560" i="967"/>
  <c r="AL1562" i="967"/>
  <c r="AL1636" i="967"/>
  <c r="AL1592" i="967" s="1"/>
  <c r="AN1667" i="967"/>
  <c r="AL1806" i="967"/>
  <c r="AF2664" i="967"/>
  <c r="AF2728" i="967"/>
  <c r="AF2040" i="967"/>
  <c r="AF2060" i="967"/>
  <c r="AR2249" i="967"/>
  <c r="AL2361" i="967"/>
  <c r="AL2391" i="967"/>
  <c r="AL2460" i="967"/>
  <c r="AL2841" i="967"/>
  <c r="AL2888" i="967"/>
  <c r="AL2906" i="967"/>
  <c r="AL2966" i="967"/>
  <c r="AL3008" i="967"/>
  <c r="AL3062" i="967"/>
  <c r="AL1116" i="967"/>
  <c r="AL1028" i="967" s="1"/>
  <c r="AL1421" i="967"/>
  <c r="AL1556" i="967"/>
  <c r="AL1565" i="967"/>
  <c r="AL1755" i="967"/>
  <c r="AL1711" i="967" s="1"/>
  <c r="AL1846" i="967"/>
  <c r="M319" i="967"/>
  <c r="M381" i="967"/>
  <c r="M388" i="967"/>
  <c r="AF2610" i="967"/>
  <c r="AF2619" i="967"/>
  <c r="AF2035" i="967"/>
  <c r="AF2136" i="967"/>
  <c r="AL2257" i="967"/>
  <c r="AN2268" i="967"/>
  <c r="AL2346" i="967"/>
  <c r="AL2364" i="967"/>
  <c r="AL2394" i="967"/>
  <c r="AL2397" i="967"/>
  <c r="AL2406" i="967"/>
  <c r="AL2463" i="967"/>
  <c r="AL2487" i="967"/>
  <c r="AL2511" i="967"/>
  <c r="AL2854" i="967"/>
  <c r="AL2894" i="967"/>
  <c r="AL2912" i="967"/>
  <c r="AL2933" i="967"/>
  <c r="AL2939" i="967"/>
  <c r="AL2954" i="967"/>
  <c r="AL2972" i="967"/>
  <c r="AL2993" i="967"/>
  <c r="AL2999" i="967"/>
  <c r="AL3029" i="967"/>
  <c r="AL3035" i="967"/>
  <c r="AL3050" i="967"/>
  <c r="AL3068" i="967"/>
  <c r="AL3089" i="967"/>
  <c r="AL3095" i="967"/>
  <c r="AL1325" i="967"/>
  <c r="AL953" i="967" s="1"/>
  <c r="AL1327" i="967"/>
  <c r="AL955" i="967" s="1"/>
  <c r="AL1331" i="967"/>
  <c r="AM1335" i="967"/>
  <c r="AM1343" i="967"/>
  <c r="AL1552" i="967"/>
  <c r="AF2616" i="967"/>
  <c r="AL1334" i="967"/>
  <c r="AL1344" i="967"/>
  <c r="AM1390" i="967"/>
  <c r="AL1676" i="967"/>
  <c r="AL1684" i="967"/>
  <c r="AL1692" i="967"/>
  <c r="AL1696" i="967"/>
  <c r="AL1809" i="967"/>
  <c r="AL1814" i="967"/>
  <c r="AL1820" i="967"/>
  <c r="AL1824" i="967"/>
  <c r="AL1849" i="967"/>
  <c r="AL1852" i="967"/>
  <c r="M322" i="967"/>
  <c r="M384" i="967"/>
  <c r="M391" i="967"/>
  <c r="AL1277" i="967"/>
  <c r="AL1037" i="967"/>
  <c r="AF3227" i="967"/>
  <c r="AF3231" i="967"/>
  <c r="AF3275" i="967"/>
  <c r="AG2608" i="967"/>
  <c r="AF2608" i="967" s="1"/>
  <c r="AF2613" i="967"/>
  <c r="AF2625" i="967"/>
  <c r="AF2695" i="967"/>
  <c r="AF2745" i="967"/>
  <c r="AF2031" i="967"/>
  <c r="AF2033" i="967"/>
  <c r="AH2036" i="967"/>
  <c r="AF2041" i="967"/>
  <c r="AF2075" i="967"/>
  <c r="AF2080" i="967"/>
  <c r="AF2104" i="967"/>
  <c r="AF2144" i="967"/>
  <c r="AF2268" i="967"/>
  <c r="AN2249" i="967"/>
  <c r="AL2280" i="967"/>
  <c r="AL2301" i="967"/>
  <c r="AL2304" i="967"/>
  <c r="AL2331" i="967"/>
  <c r="AL2355" i="967"/>
  <c r="AL2379" i="967"/>
  <c r="AL2385" i="967"/>
  <c r="AL2421" i="967"/>
  <c r="AL2424" i="967"/>
  <c r="AL2448" i="967"/>
  <c r="AL2451" i="967"/>
  <c r="AL2457" i="967"/>
  <c r="AL2481" i="967"/>
  <c r="AL2484" i="967"/>
  <c r="AL2505" i="967"/>
  <c r="AL2508" i="967"/>
  <c r="AL2835" i="967"/>
  <c r="AL2870" i="967"/>
  <c r="AL2903" i="967"/>
  <c r="AL2942" i="967"/>
  <c r="AL2948" i="967"/>
  <c r="AL2963" i="967"/>
  <c r="AL2990" i="967"/>
  <c r="AL2996" i="967"/>
  <c r="AL3011" i="967"/>
  <c r="AL3038" i="967"/>
  <c r="AL3044" i="967"/>
  <c r="AL3059" i="967"/>
  <c r="AL3086" i="967"/>
  <c r="AL3092" i="967"/>
  <c r="AR2852" i="967"/>
  <c r="AL1235" i="967"/>
  <c r="AL1333" i="967"/>
  <c r="AL1336" i="967"/>
  <c r="AL1345" i="967"/>
  <c r="AL1350" i="967"/>
  <c r="AL1355" i="967"/>
  <c r="AL1360" i="967"/>
  <c r="AL1386" i="967"/>
  <c r="AL1389" i="967"/>
  <c r="AL1394" i="967"/>
  <c r="AL1423" i="967"/>
  <c r="AL1426" i="967"/>
  <c r="AL1429" i="967"/>
  <c r="AL1431" i="967"/>
  <c r="AN959" i="967"/>
  <c r="AM966" i="967"/>
  <c r="AN979" i="967"/>
  <c r="AL1666" i="967"/>
  <c r="AL1674" i="967"/>
  <c r="AL1679" i="967"/>
  <c r="AM1711" i="967"/>
  <c r="AM1724" i="967"/>
  <c r="AL1805" i="967"/>
  <c r="AL1807" i="967"/>
  <c r="AL1810" i="967"/>
  <c r="AL1817" i="967"/>
  <c r="AL1819" i="967"/>
  <c r="AN983" i="967"/>
  <c r="AL1828" i="967"/>
  <c r="AN982" i="967"/>
  <c r="AL1855" i="967"/>
  <c r="AF2622" i="967"/>
  <c r="AF1984" i="967"/>
  <c r="AF2010" i="967" s="1"/>
  <c r="AF1991" i="967"/>
  <c r="AF2012" i="967" s="1"/>
  <c r="AF1997" i="967"/>
  <c r="AF2018" i="967"/>
  <c r="AL2927" i="967"/>
  <c r="AL2975" i="967"/>
  <c r="AL3023" i="967"/>
  <c r="AL3071" i="967"/>
  <c r="AG2831" i="967"/>
  <c r="AF2831" i="967" s="1"/>
  <c r="AL1407" i="967"/>
  <c r="AM1417" i="967"/>
  <c r="AM962" i="967"/>
  <c r="AN967" i="967"/>
  <c r="AM974" i="967"/>
  <c r="AM2249" i="967"/>
  <c r="AL2254" i="967"/>
  <c r="AL2270" i="967"/>
  <c r="AL2289" i="967"/>
  <c r="AL2292" i="967"/>
  <c r="AL2316" i="967"/>
  <c r="AL2319" i="967"/>
  <c r="AL2343" i="967"/>
  <c r="AL2367" i="967"/>
  <c r="AL2400" i="967"/>
  <c r="AL2403" i="967"/>
  <c r="AL2433" i="967"/>
  <c r="AL2436" i="967"/>
  <c r="AL2469" i="967"/>
  <c r="AL2472" i="967"/>
  <c r="AL2493" i="967"/>
  <c r="AL2496" i="967"/>
  <c r="AL2517" i="967"/>
  <c r="AL2844" i="967"/>
  <c r="AL2847" i="967"/>
  <c r="AL1338" i="967"/>
  <c r="AL1349" i="967"/>
  <c r="AL1356" i="967"/>
  <c r="AL1359" i="967"/>
  <c r="AL1380" i="967"/>
  <c r="AL1385" i="967"/>
  <c r="AL1392" i="967"/>
  <c r="AL1403" i="967"/>
  <c r="AN1417" i="967"/>
  <c r="AL1424" i="967"/>
  <c r="AN1425" i="967"/>
  <c r="AL1432" i="967"/>
  <c r="AM1535" i="967"/>
  <c r="AL1544" i="967"/>
  <c r="AM970" i="967"/>
  <c r="AN975" i="967"/>
  <c r="AL1669" i="967"/>
  <c r="AM1672" i="967"/>
  <c r="AL1678" i="967"/>
  <c r="AL1681" i="967"/>
  <c r="AN1680" i="967"/>
  <c r="AL1798" i="967"/>
  <c r="AM1799" i="967"/>
  <c r="AL1803" i="967"/>
  <c r="AN1812" i="967"/>
  <c r="AL1818" i="967"/>
  <c r="AM986" i="967"/>
  <c r="AL1829" i="967"/>
  <c r="AL1843" i="967"/>
  <c r="AL1866" i="967"/>
  <c r="AF2027" i="967"/>
  <c r="AH2030" i="967"/>
  <c r="AF2038" i="967"/>
  <c r="AF2049" i="967"/>
  <c r="AF2111" i="967"/>
  <c r="AF2249" i="967"/>
  <c r="AL2260" i="967"/>
  <c r="AL2263" i="967"/>
  <c r="AL2295" i="967"/>
  <c r="AL2325" i="967"/>
  <c r="AL2328" i="967"/>
  <c r="AL2349" i="967"/>
  <c r="AL2352" i="967"/>
  <c r="AL2373" i="967"/>
  <c r="AL2376" i="967"/>
  <c r="AL2409" i="967"/>
  <c r="AL2412" i="967"/>
  <c r="AL2415" i="967"/>
  <c r="AL2439" i="967"/>
  <c r="AL2475" i="967"/>
  <c r="AL2499" i="967"/>
  <c r="AN2833" i="967"/>
  <c r="AN2831" i="967" s="1"/>
  <c r="AL2864" i="967"/>
  <c r="AL2930" i="967"/>
  <c r="AL2936" i="967"/>
  <c r="AL2978" i="967"/>
  <c r="AL2984" i="967"/>
  <c r="AL3026" i="967"/>
  <c r="AL3032" i="967"/>
  <c r="AL3074" i="967"/>
  <c r="AL3080" i="967"/>
  <c r="AR2833" i="967"/>
  <c r="AL1376" i="967"/>
  <c r="AN1540" i="967"/>
  <c r="AM978" i="967"/>
  <c r="AN987" i="967"/>
  <c r="AN999" i="967"/>
  <c r="AN1033" i="967"/>
  <c r="AL1121" i="967"/>
  <c r="AL1033" i="967" s="1"/>
  <c r="AL1109" i="967"/>
  <c r="AL1021" i="967" s="1"/>
  <c r="AM998" i="967"/>
  <c r="AN1008" i="967"/>
  <c r="AN1012" i="967"/>
  <c r="AL1094" i="967"/>
  <c r="AL1006" i="967" s="1"/>
  <c r="AM1082" i="967"/>
  <c r="AN1004" i="967"/>
  <c r="AM1011" i="967"/>
  <c r="AN1019" i="967"/>
  <c r="AL1107" i="967"/>
  <c r="AL1019" i="967" s="1"/>
  <c r="AN1024" i="967"/>
  <c r="AM1038" i="967"/>
  <c r="AM1322" i="967"/>
  <c r="AM983" i="967"/>
  <c r="AM987" i="967"/>
  <c r="AM1084" i="967"/>
  <c r="AM996" i="967" s="1"/>
  <c r="AL1084" i="967"/>
  <c r="AL996" i="967" s="1"/>
  <c r="AM1088" i="967"/>
  <c r="AM1000" i="967" s="1"/>
  <c r="AN1170" i="967"/>
  <c r="AN1082" i="967" s="1"/>
  <c r="AL1082" i="967" s="1"/>
  <c r="AL994" i="967" s="1"/>
  <c r="AN1174" i="967"/>
  <c r="AN1086" i="967" s="1"/>
  <c r="AM1178" i="967"/>
  <c r="AN1183" i="967"/>
  <c r="AN1187" i="967"/>
  <c r="AN1099" i="967" s="1"/>
  <c r="AN1011" i="967" s="1"/>
  <c r="AN1212" i="967"/>
  <c r="AM1245" i="967"/>
  <c r="AN1246" i="967"/>
  <c r="AL1377" i="967"/>
  <c r="AL1381" i="967"/>
  <c r="AL1404" i="967"/>
  <c r="AL1408" i="967"/>
  <c r="AL1413" i="967"/>
  <c r="AN1535" i="967"/>
  <c r="AM1804" i="967"/>
  <c r="AM1812" i="967"/>
  <c r="AL1812" i="967" s="1"/>
  <c r="AL1313" i="967"/>
  <c r="AL1317" i="967"/>
  <c r="AL1367" i="967"/>
  <c r="AL1371" i="967"/>
  <c r="AM953" i="967"/>
  <c r="AM957" i="967"/>
  <c r="AN962" i="967"/>
  <c r="AM965" i="967"/>
  <c r="AN966" i="967"/>
  <c r="AM969" i="967"/>
  <c r="AM973" i="967"/>
  <c r="AN974" i="967"/>
  <c r="AM977" i="967"/>
  <c r="AM981" i="967"/>
  <c r="AM1013" i="967"/>
  <c r="AN1018" i="967"/>
  <c r="AM1021" i="967"/>
  <c r="AN1022" i="967"/>
  <c r="AM1027" i="967"/>
  <c r="AN1028" i="967"/>
  <c r="AM1069" i="967"/>
  <c r="AL1222" i="967"/>
  <c r="AL1046" i="967" s="1"/>
  <c r="AL1264" i="967"/>
  <c r="AL1214" i="967" s="1"/>
  <c r="AM1330" i="967"/>
  <c r="AL1370" i="967"/>
  <c r="AM1382" i="967"/>
  <c r="AL1402" i="967"/>
  <c r="AL1406" i="967"/>
  <c r="AL1419" i="967"/>
  <c r="AL1504" i="967"/>
  <c r="AL1460" i="967" s="1"/>
  <c r="AL1539" i="967"/>
  <c r="AM1540" i="967"/>
  <c r="AL1543" i="967"/>
  <c r="AL1547" i="967"/>
  <c r="AM1548" i="967"/>
  <c r="AL1551" i="967"/>
  <c r="AL1555" i="967"/>
  <c r="AL1760" i="967"/>
  <c r="AL1716" i="967"/>
  <c r="AL1801" i="967"/>
  <c r="AL1827" i="967"/>
  <c r="AM1046" i="967"/>
  <c r="AL1049" i="967"/>
  <c r="AN1051" i="967"/>
  <c r="AL1061" i="967"/>
  <c r="AL1065" i="967"/>
  <c r="AL1227" i="967"/>
  <c r="AL1051" i="967" s="1"/>
  <c r="AN1804" i="967"/>
  <c r="AF2852" i="967"/>
  <c r="AM2852" i="967"/>
  <c r="AL2852" i="967" s="1"/>
  <c r="AM2268" i="967"/>
  <c r="AH2620" i="967"/>
  <c r="AF2644" i="967"/>
  <c r="AF2025" i="967"/>
  <c r="M2206" i="967"/>
  <c r="AF3172" i="967"/>
  <c r="AF3178" i="967"/>
  <c r="AF2624" i="967"/>
  <c r="AF2720" i="967"/>
  <c r="M2791" i="967"/>
  <c r="AH2024" i="967"/>
  <c r="AH1982" i="967" s="1"/>
  <c r="AH1981" i="967" s="1"/>
  <c r="AH1976" i="967" s="1"/>
  <c r="AH2156" i="967" s="1"/>
  <c r="AG2030" i="967"/>
  <c r="AF2034" i="967"/>
  <c r="AG2024" i="967"/>
  <c r="AG2036" i="967"/>
  <c r="AG2135" i="967"/>
  <c r="AF2135" i="967" s="1"/>
  <c r="AF3184" i="967"/>
  <c r="AF2612" i="967"/>
  <c r="AF2633" i="967"/>
  <c r="M2793" i="967"/>
  <c r="M2209" i="967"/>
  <c r="AF2568" i="967"/>
  <c r="AF2594" i="967" s="1"/>
  <c r="AF2575" i="967"/>
  <c r="AF2596" i="967" s="1"/>
  <c r="AF2581" i="967"/>
  <c r="AF2602" i="967" s="1"/>
  <c r="AG2614" i="967"/>
  <c r="AF2614" i="967" s="1"/>
  <c r="AF2617" i="967"/>
  <c r="AF2623" i="967"/>
  <c r="AF2659" i="967"/>
  <c r="AF2669" i="967"/>
  <c r="AF2688" i="967"/>
  <c r="AF3228" i="967"/>
  <c r="M2213" i="967"/>
  <c r="M2216" i="967"/>
  <c r="M2797" i="967"/>
  <c r="M2800" i="967"/>
  <c r="AF2615" i="967"/>
  <c r="AF2674" i="967"/>
  <c r="AG2719" i="967"/>
  <c r="AF2719" i="967" s="1"/>
  <c r="AF3230" i="967"/>
  <c r="AF3167" i="967"/>
  <c r="AF3169" i="967"/>
  <c r="AF3181" i="967"/>
  <c r="AG3225" i="967"/>
  <c r="AH3225" i="967"/>
  <c r="AH3166" i="967"/>
  <c r="AF3168" i="967"/>
  <c r="AF3236" i="967"/>
  <c r="AF3190" i="967"/>
  <c r="AF3187" i="967"/>
  <c r="AF3229" i="967"/>
  <c r="AG3271" i="967"/>
  <c r="AF3271" i="967" s="1"/>
  <c r="AF3175" i="967"/>
  <c r="AF3193" i="967"/>
  <c r="AF3284" i="967"/>
  <c r="AG3151" i="967"/>
  <c r="AG3351" i="967" s="1"/>
  <c r="AF3261" i="967"/>
  <c r="M3269" i="967"/>
  <c r="AF3245" i="967"/>
  <c r="M3218" i="967"/>
  <c r="M3263" i="967"/>
  <c r="AF3242" i="967"/>
  <c r="AH3151" i="967"/>
  <c r="AH3351" i="967" s="1"/>
  <c r="AG3166" i="967"/>
  <c r="M3196" i="967"/>
  <c r="M3200" i="967"/>
  <c r="M3203" i="967"/>
  <c r="M3207" i="967"/>
  <c r="M3210" i="967"/>
  <c r="M3214" i="967"/>
  <c r="M3264" i="967"/>
  <c r="M3223" i="967"/>
  <c r="M3224" i="967" s="1"/>
  <c r="M3205" i="967"/>
  <c r="M3212" i="967"/>
  <c r="M3262" i="967"/>
  <c r="M3266" i="967"/>
  <c r="M3201" i="967"/>
  <c r="M3202" i="967" s="1"/>
  <c r="M3208" i="967"/>
  <c r="M3209" i="967" s="1"/>
  <c r="AQ44" i="1045"/>
  <c r="AQ65" i="1045" s="1"/>
  <c r="AQ84" i="1045"/>
  <c r="AR83" i="1045"/>
  <c r="AP127" i="1045"/>
  <c r="AR150" i="1045"/>
  <c r="AP183" i="1045"/>
  <c r="AQ132" i="1045"/>
  <c r="AQ150" i="1045"/>
  <c r="AR31" i="1045"/>
  <c r="AP32" i="1045"/>
  <c r="AP52" i="1045" s="1"/>
  <c r="AP33" i="1045"/>
  <c r="AP53" i="1045" s="1"/>
  <c r="AP34" i="1045"/>
  <c r="AP54" i="1045" s="1"/>
  <c r="AP35" i="1045"/>
  <c r="AP55" i="1045" s="1"/>
  <c r="AP36" i="1045"/>
  <c r="AP56" i="1045" s="1"/>
  <c r="AR44" i="1045"/>
  <c r="AR65" i="1045"/>
  <c r="AP45" i="1045"/>
  <c r="AP66" i="1045" s="1"/>
  <c r="AP46" i="1045"/>
  <c r="AP67" i="1045" s="1"/>
  <c r="AP47" i="1045"/>
  <c r="AP68" i="1045" s="1"/>
  <c r="AP48" i="1045"/>
  <c r="AP69" i="1045" s="1"/>
  <c r="AP49" i="1045"/>
  <c r="AP70" i="1045" s="1"/>
  <c r="AQ127" i="1045"/>
  <c r="AQ137" i="1045"/>
  <c r="AQ183" i="1045"/>
  <c r="AP88" i="1045"/>
  <c r="AM253" i="1045"/>
  <c r="AM994" i="967"/>
  <c r="AF3166" i="967"/>
  <c r="AG3165" i="967"/>
  <c r="AQ27" i="1124"/>
  <c r="F11" i="1001"/>
  <c r="F12" i="1001"/>
  <c r="F9" i="1001"/>
  <c r="AP59" i="948"/>
  <c r="AP55" i="948"/>
  <c r="AP68" i="948"/>
  <c r="AP71" i="948"/>
  <c r="AP645" i="948"/>
  <c r="AP45" i="942"/>
  <c r="AP41" i="948"/>
  <c r="AR197" i="948"/>
  <c r="AR109" i="948" s="1"/>
  <c r="AR174" i="948"/>
  <c r="AR86" i="948" s="1"/>
  <c r="AQ68" i="948"/>
  <c r="AR57" i="948"/>
  <c r="AQ72" i="942"/>
  <c r="AQ72" i="948"/>
  <c r="AQ54" i="942"/>
  <c r="AQ54" i="948"/>
  <c r="AQ49" i="942"/>
  <c r="AQ49" i="948"/>
  <c r="AR45" i="948"/>
  <c r="AR187" i="948"/>
  <c r="AR99" i="948" s="1"/>
  <c r="AR411" i="948"/>
  <c r="AM136" i="1107"/>
  <c r="AM137" i="1107"/>
  <c r="F37" i="1002"/>
  <c r="F42" i="1002"/>
  <c r="F32" i="1002"/>
  <c r="AR506" i="948"/>
  <c r="AP515" i="948"/>
  <c r="AQ31" i="1045"/>
  <c r="AQ57" i="1045" s="1"/>
  <c r="AQ38" i="1045"/>
  <c r="AQ59" i="1045" s="1"/>
  <c r="AG2085" i="967"/>
  <c r="AF2085" i="967" s="1"/>
  <c r="AL2283" i="967"/>
  <c r="AL2445" i="967"/>
  <c r="AL2273" i="967"/>
  <c r="AM1085" i="967"/>
  <c r="AL1085" i="967" s="1"/>
  <c r="AL997" i="967" s="1"/>
  <c r="AM1119" i="967"/>
  <c r="AN1179" i="967"/>
  <c r="AN1091" i="967"/>
  <c r="AL1091" i="967" s="1"/>
  <c r="AL1003" i="967" s="1"/>
  <c r="AM1098" i="967"/>
  <c r="AM1010" i="967" s="1"/>
  <c r="AN1186" i="967"/>
  <c r="AN1098" i="967" s="1"/>
  <c r="AL1056" i="967"/>
  <c r="AL1296" i="967"/>
  <c r="AL1324" i="967"/>
  <c r="AL952" i="967" s="1"/>
  <c r="AL1329" i="967"/>
  <c r="AL1332" i="967"/>
  <c r="AN1335" i="967"/>
  <c r="AL1340" i="967"/>
  <c r="AL1357" i="967"/>
  <c r="AL1396" i="967"/>
  <c r="AM1425" i="967"/>
  <c r="AL1425" i="967" s="1"/>
  <c r="AN1862" i="967"/>
  <c r="AN990" i="967"/>
  <c r="AL1101" i="967"/>
  <c r="AL1013" i="967" s="1"/>
  <c r="AN1191" i="967"/>
  <c r="AN1299" i="967"/>
  <c r="AL1076" i="967"/>
  <c r="AL1316" i="967"/>
  <c r="AN1390" i="967"/>
  <c r="AL1491" i="967"/>
  <c r="AL1447" i="967"/>
  <c r="AN1548" i="967"/>
  <c r="AL1549" i="967"/>
  <c r="AL1835" i="967"/>
  <c r="AL1069" i="967"/>
  <c r="AN1069" i="967"/>
  <c r="AN1245" i="967"/>
  <c r="AM956" i="967"/>
  <c r="AL1047" i="967"/>
  <c r="AL1052" i="967"/>
  <c r="AM1092" i="967"/>
  <c r="AL1092" i="967" s="1"/>
  <c r="AL1004" i="967" s="1"/>
  <c r="AM1096" i="967"/>
  <c r="AM1008" i="967"/>
  <c r="AM1106" i="967"/>
  <c r="AM1018" i="967" s="1"/>
  <c r="AN1330" i="967"/>
  <c r="AN970" i="967"/>
  <c r="AL1383" i="967"/>
  <c r="AL1496" i="967"/>
  <c r="AL1452" i="967" s="1"/>
  <c r="AL1670" i="967"/>
  <c r="AL1695" i="967"/>
  <c r="AN1799" i="967"/>
  <c r="AN1788" i="967" s="1"/>
  <c r="AL1825" i="967"/>
  <c r="AF190" i="967"/>
  <c r="AG189" i="967"/>
  <c r="AG154" i="967" s="1"/>
  <c r="AF192" i="967"/>
  <c r="AF198" i="967"/>
  <c r="AF207" i="967"/>
  <c r="AF210" i="967"/>
  <c r="AF265" i="967"/>
  <c r="AF309" i="967"/>
  <c r="AF252" i="967"/>
  <c r="AF256" i="967"/>
  <c r="AF301" i="967"/>
  <c r="M318" i="967"/>
  <c r="M320" i="967"/>
  <c r="AM1112" i="967"/>
  <c r="AM1024" i="967" s="1"/>
  <c r="AM1447" i="967"/>
  <c r="AL1534" i="967"/>
  <c r="AL1538" i="967"/>
  <c r="AL1561" i="967"/>
  <c r="AL1686" i="967"/>
  <c r="AL1698" i="967"/>
  <c r="AG127" i="967"/>
  <c r="AF130" i="967"/>
  <c r="AF139" i="967"/>
  <c r="AF148" i="967"/>
  <c r="AF151" i="967"/>
  <c r="AF251" i="967"/>
  <c r="AP207" i="948"/>
  <c r="AP119" i="948" s="1"/>
  <c r="AP514" i="948"/>
  <c r="AQ514" i="948"/>
  <c r="AQ178" i="948"/>
  <c r="AQ90" i="948" s="1"/>
  <c r="AP209" i="948"/>
  <c r="AP121" i="948" s="1"/>
  <c r="AQ45" i="948"/>
  <c r="AP69" i="948"/>
  <c r="AP69" i="942"/>
  <c r="AL1112" i="967"/>
  <c r="AL1024" i="967" s="1"/>
  <c r="AL1245" i="967"/>
  <c r="AM997" i="967"/>
  <c r="AQ198" i="948"/>
  <c r="AQ110" i="948" s="1"/>
  <c r="AQ191" i="948"/>
  <c r="AQ103" i="948" s="1"/>
  <c r="AQ186" i="948"/>
  <c r="AQ98" i="948"/>
  <c r="AQ48" i="948"/>
  <c r="AQ67" i="942"/>
  <c r="AQ67" i="948"/>
  <c r="AP171" i="948"/>
  <c r="AP83" i="948" s="1"/>
  <c r="AP77" i="948"/>
  <c r="AP77" i="942"/>
  <c r="AL1096" i="967"/>
  <c r="AL1008" i="967" s="1"/>
  <c r="AR951" i="948"/>
  <c r="AP635" i="948"/>
  <c r="AR67" i="942"/>
  <c r="AR67" i="948"/>
  <c r="AP196" i="948"/>
  <c r="AP108" i="948" s="1"/>
  <c r="AP43" i="948"/>
  <c r="AP43" i="942"/>
  <c r="AP198" i="948"/>
  <c r="AP110" i="948" s="1"/>
  <c r="AR39" i="948"/>
  <c r="AR39" i="942"/>
  <c r="AP506" i="948"/>
  <c r="AR79" i="942"/>
  <c r="AR79" i="948"/>
  <c r="AP58" i="948"/>
  <c r="AP58" i="942"/>
  <c r="AP186" i="948"/>
  <c r="AP98" i="948" s="1"/>
  <c r="AP191" i="948"/>
  <c r="AP103" i="948" s="1"/>
  <c r="AQ39" i="942"/>
  <c r="AQ39" i="948"/>
  <c r="AP951" i="948"/>
  <c r="AP39" i="948"/>
  <c r="AP79" i="948"/>
  <c r="AP79" i="942"/>
  <c r="AR144" i="948"/>
  <c r="AQ391" i="948"/>
  <c r="O59" i="1106"/>
  <c r="O57" i="1106" s="1"/>
  <c r="AQ146" i="948"/>
  <c r="AQ458" i="948"/>
  <c r="AM321" i="942"/>
  <c r="AP155" i="948"/>
  <c r="AM391" i="942"/>
  <c r="AM320" i="942"/>
  <c r="AP160" i="948"/>
  <c r="AQ172" i="942"/>
  <c r="AP178" i="942"/>
  <c r="AP179" i="942" s="1"/>
  <c r="AR369" i="948"/>
  <c r="AQ157" i="948"/>
  <c r="AR386" i="948"/>
  <c r="AP157" i="948"/>
  <c r="AP378" i="948"/>
  <c r="AR404" i="948"/>
  <c r="AP98" i="942"/>
  <c r="AP100" i="942"/>
  <c r="AQ241" i="942"/>
  <c r="AP64" i="942"/>
  <c r="AQ65" i="942"/>
  <c r="AR66" i="942"/>
  <c r="AP68" i="942"/>
  <c r="AQ69" i="942"/>
  <c r="AP72" i="942"/>
  <c r="AR74" i="942"/>
  <c r="AQ77" i="942"/>
  <c r="AR131" i="942"/>
  <c r="AR50" i="942"/>
  <c r="AQ61" i="942"/>
  <c r="AR62" i="942"/>
  <c r="AR230" i="942"/>
  <c r="AQ223" i="942"/>
  <c r="AQ230" i="942"/>
  <c r="AR54" i="942"/>
  <c r="AP56" i="942"/>
  <c r="AR58" i="942"/>
  <c r="AQ41" i="942"/>
  <c r="AP44" i="942"/>
  <c r="AQ45" i="942"/>
  <c r="AP310" i="942"/>
  <c r="AP275" i="942"/>
  <c r="AP273" i="942"/>
  <c r="AP262" i="942"/>
  <c r="AR256" i="942"/>
  <c r="AQ254" i="942"/>
  <c r="AR217" i="942"/>
  <c r="AQ217" i="942"/>
  <c r="AR112" i="942"/>
  <c r="AR96" i="942"/>
  <c r="AR540" i="948"/>
  <c r="AP904" i="948"/>
  <c r="AP816" i="948"/>
  <c r="AP480" i="948"/>
  <c r="AR388" i="948"/>
  <c r="AQ432" i="948"/>
  <c r="AQ388" i="948"/>
  <c r="AQ311" i="948"/>
  <c r="AQ135" i="948" s="1"/>
  <c r="AR901" i="948"/>
  <c r="AP324" i="948"/>
  <c r="AP148" i="948" s="1"/>
  <c r="AP857" i="948"/>
  <c r="AP813" i="948" s="1"/>
  <c r="AR195" i="948"/>
  <c r="AP432" i="948"/>
  <c r="AR637" i="948"/>
  <c r="AQ637" i="948"/>
  <c r="AR640" i="948"/>
  <c r="AR904" i="948"/>
  <c r="AR816" i="948"/>
  <c r="AP637" i="948"/>
  <c r="AP327" i="948"/>
  <c r="AP151" i="948" s="1"/>
  <c r="AQ712" i="948"/>
  <c r="AQ668" i="948" s="1"/>
  <c r="AQ901" i="948"/>
  <c r="AQ195" i="948"/>
  <c r="AQ107" i="948" s="1"/>
  <c r="AQ170" i="948"/>
  <c r="AQ82" i="948" s="1"/>
  <c r="AP628" i="948"/>
  <c r="AQ127" i="942"/>
  <c r="AQ155" i="942"/>
  <c r="AR134" i="948"/>
  <c r="AQ369" i="948"/>
  <c r="AQ396" i="948"/>
  <c r="AQ465" i="948"/>
  <c r="AP153" i="942"/>
  <c r="AP152" i="942" s="1"/>
  <c r="AR251" i="942"/>
  <c r="AR394" i="948"/>
  <c r="AQ195" i="942"/>
  <c r="AP141" i="942"/>
  <c r="AP140" i="942"/>
  <c r="AR192" i="942"/>
  <c r="AQ293" i="942"/>
  <c r="AQ156" i="942"/>
  <c r="AP162" i="942"/>
  <c r="AP163" i="942" s="1"/>
  <c r="AP161" i="942"/>
  <c r="AQ389" i="948"/>
  <c r="AP132" i="948"/>
  <c r="AR143" i="948"/>
  <c r="AQ131" i="948"/>
  <c r="AP141" i="948"/>
  <c r="AQ129" i="948"/>
  <c r="AR149" i="948"/>
  <c r="AR467" i="948"/>
  <c r="AQ467" i="948"/>
  <c r="AP465" i="948"/>
  <c r="AP468" i="948"/>
  <c r="AR371" i="948"/>
  <c r="AP115" i="942"/>
  <c r="AP116" i="942" s="1"/>
  <c r="AP122" i="942"/>
  <c r="AQ138" i="948"/>
  <c r="AQ378" i="948"/>
  <c r="AP125" i="942"/>
  <c r="AQ501" i="948"/>
  <c r="AR391" i="948"/>
  <c r="AP405" i="948"/>
  <c r="AP464" i="948"/>
  <c r="AQ500" i="948"/>
  <c r="AP144" i="948"/>
  <c r="AM385" i="942"/>
  <c r="F62" i="939"/>
  <c r="AQ503" i="948"/>
  <c r="AQ137" i="948"/>
  <c r="AP130" i="948"/>
  <c r="CU10" i="939"/>
  <c r="AR470" i="948"/>
  <c r="AO71" i="1106"/>
  <c r="AO70" i="1106"/>
  <c r="AO64" i="1106"/>
  <c r="P33" i="1002"/>
  <c r="R31" i="1002"/>
  <c r="R29" i="1002" s="1"/>
  <c r="P40" i="1002"/>
  <c r="CV60" i="939"/>
  <c r="CV10" i="939"/>
  <c r="F38" i="1042"/>
  <c r="F37" i="1042"/>
  <c r="F42" i="1042"/>
  <c r="Y31" i="1001"/>
  <c r="Y29" i="1001"/>
  <c r="AF42" i="1001"/>
  <c r="X42" i="1001" s="1"/>
  <c r="CU66" i="939"/>
  <c r="CX4" i="939"/>
  <c r="F70" i="1106"/>
  <c r="F60" i="1106"/>
  <c r="F65" i="1106"/>
  <c r="F62" i="1106"/>
  <c r="AO67" i="1106"/>
  <c r="AO65" i="1106"/>
  <c r="C57" i="1106"/>
  <c r="BA65" i="1106" s="1"/>
  <c r="F69" i="1106"/>
  <c r="F63" i="1106"/>
  <c r="F61" i="1106"/>
  <c r="F67" i="1106"/>
  <c r="F68" i="1106"/>
  <c r="F66" i="1106"/>
  <c r="AO68" i="1106"/>
  <c r="AP173" i="942"/>
  <c r="AR406" i="948"/>
  <c r="AQ198" i="942"/>
  <c r="AP215" i="942"/>
  <c r="AP214" i="942" s="1"/>
  <c r="AR156" i="942"/>
  <c r="AP124" i="942"/>
  <c r="AP170" i="942"/>
  <c r="AR142" i="948"/>
  <c r="AR156" i="948"/>
  <c r="AQ248" i="942"/>
  <c r="AP187" i="942"/>
  <c r="AP181" i="942"/>
  <c r="AQ376" i="948"/>
  <c r="AR382" i="948"/>
  <c r="AQ390" i="948"/>
  <c r="AQ160" i="948"/>
  <c r="AQ165" i="948"/>
  <c r="AQ491" i="948"/>
  <c r="F60" i="939"/>
  <c r="CT4" i="939"/>
  <c r="F68" i="939"/>
  <c r="F66" i="939"/>
  <c r="F61" i="939"/>
  <c r="F67" i="939"/>
  <c r="AR497" i="948"/>
  <c r="AQ499" i="948"/>
  <c r="AQ394" i="948"/>
  <c r="AP138" i="948"/>
  <c r="AQ142" i="948"/>
  <c r="AR378" i="948"/>
  <c r="AR462" i="948"/>
  <c r="F65" i="939"/>
  <c r="F69" i="939"/>
  <c r="AR460" i="948"/>
  <c r="AR161" i="948"/>
  <c r="AR367" i="948"/>
  <c r="AP154" i="948"/>
  <c r="AR140" i="948"/>
  <c r="F71" i="939"/>
  <c r="BY60" i="939"/>
  <c r="F64" i="939"/>
  <c r="F59" i="939"/>
  <c r="C57" i="939" s="1"/>
  <c r="AQ460" i="948"/>
  <c r="AR380" i="948"/>
  <c r="AR402" i="948"/>
  <c r="AR501" i="948"/>
  <c r="AP501" i="948"/>
  <c r="AP372" i="948"/>
  <c r="AR493" i="948"/>
  <c r="F70" i="939"/>
  <c r="AF155" i="967"/>
  <c r="AP188" i="942"/>
  <c r="AP180" i="948"/>
  <c r="AP92" i="948" s="1"/>
  <c r="AR180" i="948"/>
  <c r="AR92" i="948" s="1"/>
  <c r="AP755" i="948"/>
  <c r="AR185" i="948"/>
  <c r="AR97" i="948" s="1"/>
  <c r="AP345" i="948"/>
  <c r="AR424" i="948"/>
  <c r="AP585" i="948"/>
  <c r="AP541" i="948" s="1"/>
  <c r="AP178" i="948"/>
  <c r="AP90" i="948" s="1"/>
  <c r="AP418" i="948"/>
  <c r="AP425" i="948"/>
  <c r="AP623" i="948"/>
  <c r="AP717" i="948"/>
  <c r="AP673" i="948" s="1"/>
  <c r="AP629" i="948"/>
  <c r="AP893" i="948"/>
  <c r="AR491" i="948"/>
  <c r="AP849" i="948"/>
  <c r="AP805" i="948" s="1"/>
  <c r="AQ629" i="948"/>
  <c r="AQ140" i="948"/>
  <c r="AQ475" i="948"/>
  <c r="AR425" i="948"/>
  <c r="AR630" i="948"/>
  <c r="AP312" i="948"/>
  <c r="AP889" i="948"/>
  <c r="AP346" i="948"/>
  <c r="AQ717" i="948"/>
  <c r="AQ673" i="948" s="1"/>
  <c r="AR585" i="948"/>
  <c r="AR541" i="948" s="1"/>
  <c r="AR580" i="948"/>
  <c r="AQ471" i="948"/>
  <c r="AP310" i="948"/>
  <c r="AP374" i="948" s="1"/>
  <c r="AP381" i="948"/>
  <c r="AQ380" i="948"/>
  <c r="AP123" i="942"/>
  <c r="AP107" i="942"/>
  <c r="AP118" i="942"/>
  <c r="Z29" i="1001"/>
  <c r="F4" i="1001"/>
  <c r="AR46" i="1121"/>
  <c r="AR466" i="948"/>
  <c r="AP150" i="948"/>
  <c r="AQ387" i="948"/>
  <c r="AQ505" i="948"/>
  <c r="AR405" i="948"/>
  <c r="AP403" i="948"/>
  <c r="AP142" i="948"/>
  <c r="AP505" i="948"/>
  <c r="AQ497" i="948"/>
  <c r="AR468" i="948"/>
  <c r="AP497" i="948"/>
  <c r="AP164" i="948"/>
  <c r="AQ134" i="948"/>
  <c r="AP386" i="948"/>
  <c r="AR397" i="948"/>
  <c r="AP406" i="948"/>
  <c r="AP137" i="948"/>
  <c r="AP153" i="948"/>
  <c r="AP377" i="948"/>
  <c r="AR376" i="948"/>
  <c r="AR137" i="948"/>
  <c r="AR494" i="948"/>
  <c r="AP402" i="948"/>
  <c r="AR500" i="948"/>
  <c r="AP466" i="948"/>
  <c r="AP143" i="948"/>
  <c r="AR136" i="948"/>
  <c r="AR502" i="948"/>
  <c r="AR372" i="948"/>
  <c r="AQ395" i="948"/>
  <c r="AR459" i="948"/>
  <c r="AP370" i="948"/>
  <c r="AR492" i="948"/>
  <c r="AQ462" i="948"/>
  <c r="AQ374" i="948"/>
  <c r="AP435" i="948"/>
  <c r="AQ63" i="948"/>
  <c r="AQ151" i="948"/>
  <c r="AQ63" i="942"/>
  <c r="AP901" i="948"/>
  <c r="AR63" i="942"/>
  <c r="AR63" i="948"/>
  <c r="AR151" i="948"/>
  <c r="AP195" i="948"/>
  <c r="AR192" i="948"/>
  <c r="AP593" i="948"/>
  <c r="AP549" i="948" s="1"/>
  <c r="AQ301" i="948"/>
  <c r="AQ365" i="948" s="1"/>
  <c r="AQ479" i="948"/>
  <c r="BA70" i="1106"/>
  <c r="AP114" i="942"/>
  <c r="BA70" i="939"/>
  <c r="AQ761" i="948"/>
  <c r="AP761" i="948"/>
  <c r="AP316" i="948"/>
  <c r="AP495" i="948" s="1"/>
  <c r="AP380" i="948"/>
  <c r="AP424" i="948"/>
  <c r="AR52" i="942"/>
  <c r="AR52" i="948"/>
  <c r="AQ46" i="942"/>
  <c r="AQ46" i="948"/>
  <c r="AP53" i="948"/>
  <c r="AP53" i="942"/>
  <c r="AQ53" i="942"/>
  <c r="AQ53" i="948"/>
  <c r="AQ185" i="948"/>
  <c r="AQ97" i="948" s="1"/>
  <c r="AP46" i="942"/>
  <c r="AP46" i="948"/>
  <c r="AR184" i="948"/>
  <c r="AR96" i="948" s="1"/>
  <c r="AP757" i="948"/>
  <c r="AR48" i="942"/>
  <c r="AR48" i="948"/>
  <c r="AP110" i="942"/>
  <c r="AP112" i="942"/>
  <c r="AP186" i="942"/>
  <c r="AP157" i="942"/>
  <c r="AP169" i="942"/>
  <c r="AP177" i="942"/>
  <c r="AP106" i="942"/>
  <c r="AP94" i="942"/>
  <c r="AP96" i="942"/>
  <c r="AR107" i="948"/>
  <c r="AQ192" i="948"/>
  <c r="AQ104" i="948" s="1"/>
  <c r="AP192" i="948"/>
  <c r="AP503" i="948"/>
  <c r="AP48" i="942"/>
  <c r="AP48" i="948"/>
  <c r="AQ184" i="948"/>
  <c r="AQ96" i="948" s="1"/>
  <c r="AP185" i="948"/>
  <c r="AP97" i="948" s="1"/>
  <c r="AQ52" i="942"/>
  <c r="AQ52" i="948"/>
  <c r="AP52" i="942"/>
  <c r="AP52" i="948"/>
  <c r="AP184" i="948"/>
  <c r="AP96" i="948" s="1"/>
  <c r="AP305" i="942"/>
  <c r="AP38" i="1121"/>
  <c r="AQ39" i="1121"/>
  <c r="AP39" i="1121"/>
  <c r="AQ150" i="1005"/>
  <c r="AR313" i="942"/>
  <c r="BA67" i="1106"/>
  <c r="AP131" i="942"/>
  <c r="AR302" i="948"/>
  <c r="AR366" i="948" s="1"/>
  <c r="AP156" i="942"/>
  <c r="AP472" i="948"/>
  <c r="CV4" i="939"/>
  <c r="AR127" i="942"/>
  <c r="CW60" i="939"/>
  <c r="CV66" i="939"/>
  <c r="CU60" i="939"/>
  <c r="AP210" i="942"/>
  <c r="AP213" i="942"/>
  <c r="AP485" i="948"/>
  <c r="AP471" i="948"/>
  <c r="AP474" i="948"/>
  <c r="AP476" i="948"/>
  <c r="AP478" i="948"/>
  <c r="AP481" i="948"/>
  <c r="AP201" i="942"/>
  <c r="AQ136" i="942"/>
  <c r="AR479" i="948"/>
  <c r="AP302" i="948"/>
  <c r="AP366" i="948" s="1"/>
  <c r="AR92" i="942"/>
  <c r="AQ313" i="942"/>
  <c r="AQ888" i="948"/>
  <c r="AQ877" i="948"/>
  <c r="AP109" i="942"/>
  <c r="AP92" i="942"/>
  <c r="AP93" i="942"/>
  <c r="AQ92" i="942"/>
  <c r="AQ624" i="948"/>
  <c r="AQ536" i="948"/>
  <c r="AQ613" i="948"/>
  <c r="AQ410" i="948"/>
  <c r="AQ366" i="948"/>
  <c r="AR219" i="942"/>
  <c r="AR220" i="942" s="1"/>
  <c r="AP259" i="942"/>
  <c r="AP892" i="948"/>
  <c r="AR410" i="948"/>
  <c r="AP252" i="942"/>
  <c r="BY66" i="939"/>
  <c r="BT60" i="939"/>
  <c r="CW10" i="939"/>
  <c r="AP248" i="942"/>
  <c r="AQ127" i="948"/>
  <c r="F4" i="1106"/>
  <c r="CX10" i="939"/>
  <c r="AR61" i="942"/>
  <c r="AR73" i="942"/>
  <c r="AP75" i="942"/>
  <c r="AP293" i="942"/>
  <c r="AR170" i="948"/>
  <c r="AR82" i="948" s="1"/>
  <c r="AQ91" i="942"/>
  <c r="AR91" i="942"/>
  <c r="AP155" i="942"/>
  <c r="AP129" i="942"/>
  <c r="AP148" i="942"/>
  <c r="AP192" i="942"/>
  <c r="AP253" i="942"/>
  <c r="AP256" i="942"/>
  <c r="AP105" i="942"/>
  <c r="AP151" i="942"/>
  <c r="AP190" i="942"/>
  <c r="AP313" i="942"/>
  <c r="BA68" i="939"/>
  <c r="AP128" i="942"/>
  <c r="AP133" i="942"/>
  <c r="AP136" i="942"/>
  <c r="AP185" i="942"/>
  <c r="AP198" i="942"/>
  <c r="AR248" i="942"/>
  <c r="AP254" i="942"/>
  <c r="BA61" i="939"/>
  <c r="AP139" i="942"/>
  <c r="AP145" i="942"/>
  <c r="AP191" i="942"/>
  <c r="AP204" i="942"/>
  <c r="AP207" i="942"/>
  <c r="AP216" i="942"/>
  <c r="AP265" i="942"/>
  <c r="AP324" i="942"/>
  <c r="AP127" i="942"/>
  <c r="AQ90" i="942"/>
  <c r="AQ154" i="942"/>
  <c r="AQ189" i="942"/>
  <c r="AR155" i="942"/>
  <c r="AR189" i="942"/>
  <c r="AP195" i="942"/>
  <c r="AP250" i="942"/>
  <c r="AP251" i="942"/>
  <c r="AP540" i="948"/>
  <c r="AQ494" i="948"/>
  <c r="AR672" i="948"/>
  <c r="AR769" i="948"/>
  <c r="AR681" i="948"/>
  <c r="AP725" i="948"/>
  <c r="AP681" i="948" s="1"/>
  <c r="AP772" i="948"/>
  <c r="AP684" i="948"/>
  <c r="AQ51" i="948"/>
  <c r="AQ139" i="948"/>
  <c r="AQ51" i="942"/>
  <c r="AR419" i="948"/>
  <c r="AR375" i="948"/>
  <c r="AP580" i="948"/>
  <c r="AP536" i="948" s="1"/>
  <c r="AR877" i="948"/>
  <c r="AR888" i="948"/>
  <c r="AP311" i="948"/>
  <c r="AP135" i="948" s="1"/>
  <c r="AP423" i="948"/>
  <c r="AP624" i="948"/>
  <c r="AR756" i="948"/>
  <c r="AR668" i="948"/>
  <c r="AR745" i="948"/>
  <c r="AP844" i="948"/>
  <c r="AP800" i="948" s="1"/>
  <c r="AR183" i="948"/>
  <c r="AR613" i="948"/>
  <c r="AR624" i="948"/>
  <c r="AR536" i="948"/>
  <c r="AP712" i="948"/>
  <c r="AP668" i="948" s="1"/>
  <c r="O38" i="1043"/>
  <c r="M40" i="1042"/>
  <c r="K40" i="1042" s="1"/>
  <c r="J42" i="1001"/>
  <c r="F37" i="1001"/>
  <c r="F31" i="1001"/>
  <c r="I31" i="1001" s="1"/>
  <c r="I29" i="1001" s="1"/>
  <c r="AF36" i="1001"/>
  <c r="X36" i="1001" s="1"/>
  <c r="J35" i="1001"/>
  <c r="J39" i="1001"/>
  <c r="J43" i="1001"/>
  <c r="J38" i="1001"/>
  <c r="F33" i="1001"/>
  <c r="AF43" i="1001"/>
  <c r="X43" i="1001" s="1"/>
  <c r="J33" i="1001"/>
  <c r="J37" i="1001"/>
  <c r="J41" i="1001"/>
  <c r="F35" i="1001"/>
  <c r="X38" i="1001"/>
  <c r="J32" i="1001"/>
  <c r="J36" i="1001"/>
  <c r="J40" i="1001"/>
  <c r="BT66" i="939"/>
  <c r="J63" i="939"/>
  <c r="J67" i="939"/>
  <c r="J71" i="939"/>
  <c r="CY4" i="939"/>
  <c r="J62" i="939"/>
  <c r="J66" i="939"/>
  <c r="J70" i="939"/>
  <c r="J61" i="939"/>
  <c r="J65" i="939"/>
  <c r="J69" i="939"/>
  <c r="CW66" i="939"/>
  <c r="J60" i="939"/>
  <c r="J64" i="939"/>
  <c r="J68" i="939"/>
  <c r="J63" i="1106"/>
  <c r="J67" i="1106"/>
  <c r="J71" i="1106"/>
  <c r="F71" i="1106"/>
  <c r="J62" i="1106"/>
  <c r="J66" i="1106"/>
  <c r="J70" i="1106"/>
  <c r="J61" i="1106"/>
  <c r="J65" i="1106"/>
  <c r="J69" i="1106"/>
  <c r="J60" i="1106"/>
  <c r="J64" i="1106"/>
  <c r="J42" i="1043"/>
  <c r="J38" i="1043"/>
  <c r="J34" i="1043"/>
  <c r="F34" i="1042"/>
  <c r="F36" i="1042"/>
  <c r="F43" i="1042"/>
  <c r="F35" i="1042"/>
  <c r="M35" i="1042"/>
  <c r="K35" i="1042" s="1"/>
  <c r="M39" i="1042"/>
  <c r="K39" i="1042" s="1"/>
  <c r="M43" i="1042"/>
  <c r="K43" i="1042" s="1"/>
  <c r="F31" i="1042"/>
  <c r="I31" i="1042" s="1"/>
  <c r="I29" i="1042" s="1"/>
  <c r="F39" i="1042"/>
  <c r="J34" i="1002"/>
  <c r="J38" i="1002"/>
  <c r="J42" i="1002"/>
  <c r="J33" i="1002"/>
  <c r="J37" i="1002"/>
  <c r="J41" i="1002"/>
  <c r="J32" i="1002"/>
  <c r="J36" i="1002"/>
  <c r="J40" i="1002"/>
  <c r="J35" i="1002"/>
  <c r="J39" i="1002"/>
  <c r="J43" i="1002"/>
  <c r="J34" i="1042"/>
  <c r="J38" i="1042"/>
  <c r="J42" i="1042"/>
  <c r="F10" i="1042"/>
  <c r="J33" i="1042"/>
  <c r="J37" i="1042"/>
  <c r="J41" i="1042"/>
  <c r="F6" i="1042"/>
  <c r="F41" i="1042"/>
  <c r="J32" i="1042"/>
  <c r="J36" i="1042"/>
  <c r="J40" i="1042"/>
  <c r="F33" i="1042"/>
  <c r="F40" i="1042"/>
  <c r="K36" i="1042"/>
  <c r="J35" i="1042"/>
  <c r="J39" i="1042"/>
  <c r="J43" i="1042"/>
  <c r="O32" i="1043"/>
  <c r="J35" i="1043"/>
  <c r="J39" i="1043"/>
  <c r="J43" i="1043"/>
  <c r="J33" i="1043"/>
  <c r="J37" i="1043"/>
  <c r="J41" i="1043"/>
  <c r="J32" i="1043"/>
  <c r="J36" i="1043"/>
  <c r="J40" i="1043"/>
  <c r="F40" i="1001"/>
  <c r="F39" i="1001"/>
  <c r="F34" i="1001"/>
  <c r="F36" i="1001"/>
  <c r="F42" i="1001"/>
  <c r="F38" i="1001"/>
  <c r="F41" i="1001"/>
  <c r="N59" i="939"/>
  <c r="N57" i="939" s="1"/>
  <c r="CN59" i="939"/>
  <c r="M69" i="939"/>
  <c r="M63" i="939"/>
  <c r="BT59" i="939"/>
  <c r="CX60" i="939" s="1"/>
  <c r="BA15" i="1106"/>
  <c r="BA8" i="1106"/>
  <c r="BA14" i="1106"/>
  <c r="BA11" i="1106"/>
  <c r="BA6" i="1106"/>
  <c r="BA4" i="1106"/>
  <c r="BA13" i="1106"/>
  <c r="AP27" i="1121"/>
  <c r="AR27" i="1121"/>
  <c r="AP301" i="948"/>
  <c r="AR301" i="948"/>
  <c r="AR365" i="948" s="1"/>
  <c r="AP479" i="948"/>
  <c r="AQ409" i="948"/>
  <c r="AQ169" i="948"/>
  <c r="AQ81" i="948" s="1"/>
  <c r="AQ38" i="948"/>
  <c r="AQ38" i="942"/>
  <c r="AP410" i="948"/>
  <c r="AP613" i="948"/>
  <c r="AP170" i="948"/>
  <c r="AP82" i="948" s="1"/>
  <c r="AR169" i="948"/>
  <c r="AR81" i="948"/>
  <c r="AF1871" i="967"/>
  <c r="AH1871" i="967"/>
  <c r="AG1871" i="967"/>
  <c r="AP91" i="942"/>
  <c r="AP760" i="948"/>
  <c r="AP672" i="948"/>
  <c r="AR60" i="948"/>
  <c r="AR60" i="942"/>
  <c r="AQ769" i="948"/>
  <c r="AP63" i="948"/>
  <c r="AP63" i="942"/>
  <c r="AR51" i="942"/>
  <c r="AR51" i="948"/>
  <c r="AQ745" i="948"/>
  <c r="AQ756" i="948"/>
  <c r="AQ419" i="948"/>
  <c r="AQ375" i="948"/>
  <c r="AQ408" i="948"/>
  <c r="AQ183" i="948"/>
  <c r="AQ95" i="948" s="1"/>
  <c r="AR47" i="942"/>
  <c r="AR47" i="948"/>
  <c r="AR135" i="948"/>
  <c r="AP419" i="948"/>
  <c r="AP51" i="948"/>
  <c r="AP139" i="948"/>
  <c r="AP888" i="948"/>
  <c r="AP877" i="948"/>
  <c r="AR179" i="948"/>
  <c r="AR91" i="948" s="1"/>
  <c r="AP745" i="948"/>
  <c r="AP756" i="948"/>
  <c r="CY60" i="939"/>
  <c r="AR38" i="942"/>
  <c r="AR38" i="948"/>
  <c r="AR409" i="948"/>
  <c r="AR408" i="948"/>
  <c r="AP38" i="948"/>
  <c r="AP38" i="942"/>
  <c r="AQ126" i="948"/>
  <c r="AP51" i="942"/>
  <c r="AP408" i="948"/>
  <c r="AP409" i="948"/>
  <c r="AQ37" i="948"/>
  <c r="AQ37" i="942"/>
  <c r="AP169" i="948"/>
  <c r="AP81" i="948" s="1"/>
  <c r="AP189" i="942"/>
  <c r="AQ126" i="1106"/>
  <c r="L126" i="1106"/>
  <c r="Q126" i="1106"/>
  <c r="AH126" i="1106"/>
  <c r="AW126" i="1106"/>
  <c r="S126" i="1106"/>
  <c r="AB126" i="1106"/>
  <c r="AK126" i="1106"/>
  <c r="AR154" i="942"/>
  <c r="AR148" i="948"/>
  <c r="AR104" i="948"/>
  <c r="AP769" i="948"/>
  <c r="AQ60" i="948"/>
  <c r="AQ60" i="942"/>
  <c r="AP107" i="948"/>
  <c r="AR95" i="948"/>
  <c r="AQ47" i="948"/>
  <c r="AQ47" i="942"/>
  <c r="AP183" i="948"/>
  <c r="AP95" i="948" s="1"/>
  <c r="AQ179" i="948"/>
  <c r="AR168" i="948"/>
  <c r="AP47" i="948"/>
  <c r="AP47" i="942"/>
  <c r="AR37" i="942"/>
  <c r="AR37" i="948"/>
  <c r="AR126" i="948"/>
  <c r="V126" i="1106"/>
  <c r="M126" i="1106"/>
  <c r="U126" i="1106"/>
  <c r="AC126" i="1106"/>
  <c r="AN126" i="1106"/>
  <c r="AV126" i="1106"/>
  <c r="AT126" i="1106"/>
  <c r="P126" i="1106"/>
  <c r="AA126" i="1106"/>
  <c r="AX126" i="1106"/>
  <c r="AU126" i="1106"/>
  <c r="AO126" i="1106"/>
  <c r="AG126" i="1106"/>
  <c r="AI126" i="1106"/>
  <c r="AE126" i="1106"/>
  <c r="AR126" i="1106"/>
  <c r="AL126" i="1106"/>
  <c r="X126" i="1106"/>
  <c r="AM126" i="1106"/>
  <c r="O126" i="1106"/>
  <c r="AP37" i="942"/>
  <c r="AP37" i="948"/>
  <c r="Y126" i="1106"/>
  <c r="R126" i="1106"/>
  <c r="W126" i="1106"/>
  <c r="AS126" i="1106"/>
  <c r="AJ126" i="1106"/>
  <c r="T126" i="1106"/>
  <c r="AF126" i="1106"/>
  <c r="O126" i="939"/>
  <c r="N126" i="939"/>
  <c r="S126" i="939"/>
  <c r="L126" i="939"/>
  <c r="K126" i="939"/>
  <c r="Q126" i="939"/>
  <c r="T126" i="939"/>
  <c r="R126" i="939"/>
  <c r="P126" i="939"/>
  <c r="M126" i="939"/>
  <c r="AP154" i="942"/>
  <c r="AP90" i="942"/>
  <c r="AH385" i="967"/>
  <c r="AH383" i="967" s="1"/>
  <c r="AH382" i="967"/>
  <c r="AH380" i="967" s="1"/>
  <c r="AH370" i="967"/>
  <c r="AH372" i="967" s="1"/>
  <c r="AG370" i="967"/>
  <c r="AH391" i="967"/>
  <c r="AH389" i="967" s="1"/>
  <c r="AR90" i="942"/>
  <c r="AH371" i="967"/>
  <c r="AG391" i="967"/>
  <c r="AG389" i="967" s="1"/>
  <c r="AF389" i="967" s="1"/>
  <c r="AG373" i="967"/>
  <c r="AH388" i="967"/>
  <c r="AH386" i="967" s="1"/>
  <c r="AH373" i="967"/>
  <c r="AG385" i="967"/>
  <c r="AG383" i="967" s="1"/>
  <c r="AG371" i="967"/>
  <c r="AG388" i="967"/>
  <c r="AF388" i="967" s="1"/>
  <c r="AG382" i="967"/>
  <c r="AP60" i="942"/>
  <c r="AP60" i="948"/>
  <c r="AQ148" i="948"/>
  <c r="AQ91" i="948"/>
  <c r="AQ36" i="948"/>
  <c r="AP179" i="948"/>
  <c r="AP91" i="948" s="1"/>
  <c r="AQ168" i="948"/>
  <c r="AQ219" i="948" s="1"/>
  <c r="AQ224" i="948"/>
  <c r="AR232" i="948"/>
  <c r="AR231" i="948"/>
  <c r="AR218" i="948"/>
  <c r="AR227" i="948"/>
  <c r="AR254" i="948"/>
  <c r="AR221" i="948"/>
  <c r="AR245" i="948"/>
  <c r="AR234" i="948"/>
  <c r="AR216" i="948"/>
  <c r="AR241" i="948"/>
  <c r="AR236" i="948"/>
  <c r="AR253" i="948"/>
  <c r="AR233" i="948"/>
  <c r="AR242" i="948"/>
  <c r="AP36" i="942"/>
  <c r="AP36" i="948"/>
  <c r="K126" i="1106"/>
  <c r="AR125" i="948"/>
  <c r="AR36" i="948"/>
  <c r="AR80" i="948"/>
  <c r="AR370" i="942"/>
  <c r="AR372" i="942" s="1"/>
  <c r="AQ371" i="942"/>
  <c r="AQ370" i="942"/>
  <c r="AQ372" i="942" s="1"/>
  <c r="AR382" i="942"/>
  <c r="AR381" i="942" s="1"/>
  <c r="AQ388" i="942"/>
  <c r="AP373" i="942"/>
  <c r="AQ373" i="942"/>
  <c r="AQ382" i="942"/>
  <c r="AR389" i="942"/>
  <c r="AR391" i="942"/>
  <c r="AR390" i="942" s="1"/>
  <c r="AR383" i="942"/>
  <c r="AR385" i="942"/>
  <c r="AR384" i="942" s="1"/>
  <c r="AQ385" i="942"/>
  <c r="AQ384" i="942" s="1"/>
  <c r="AQ391" i="942"/>
  <c r="AQ390" i="942" s="1"/>
  <c r="AR386" i="942"/>
  <c r="AR388" i="942"/>
  <c r="AR387" i="942"/>
  <c r="AR373" i="942"/>
  <c r="AR371" i="942"/>
  <c r="AP104" i="948"/>
  <c r="AQ36" i="942"/>
  <c r="AP168" i="948"/>
  <c r="AQ234" i="948"/>
  <c r="AQ231" i="948"/>
  <c r="AQ232" i="948"/>
  <c r="AQ237" i="948"/>
  <c r="AR333" i="942"/>
  <c r="AR36" i="942"/>
  <c r="AP371" i="942"/>
  <c r="AP370" i="942"/>
  <c r="AP372" i="942" s="1"/>
  <c r="AP386" i="942"/>
  <c r="AQ386" i="942"/>
  <c r="AQ387" i="942"/>
  <c r="AQ389" i="942"/>
  <c r="AP389" i="942"/>
  <c r="AP382" i="942"/>
  <c r="AP381" i="942"/>
  <c r="AQ383" i="942"/>
  <c r="AP383" i="942"/>
  <c r="AQ379" i="942"/>
  <c r="AR379" i="942"/>
  <c r="AP391" i="942"/>
  <c r="AP390" i="942" s="1"/>
  <c r="AP385" i="942"/>
  <c r="AP384" i="942" s="1"/>
  <c r="AP388" i="942"/>
  <c r="AP387" i="942"/>
  <c r="AQ380" i="942"/>
  <c r="AQ381" i="942"/>
  <c r="AP380" i="942"/>
  <c r="AR380" i="942"/>
  <c r="AQ350" i="942"/>
  <c r="AQ331" i="942"/>
  <c r="AQ375" i="942" s="1"/>
  <c r="AP221" i="948"/>
  <c r="AR331" i="942"/>
  <c r="AR375" i="942" s="1"/>
  <c r="AQ378" i="942"/>
  <c r="AR377" i="942"/>
  <c r="AR378" i="942"/>
  <c r="AP379" i="942"/>
  <c r="AQ377" i="942"/>
  <c r="AQ333" i="942"/>
  <c r="AP333" i="942"/>
  <c r="AP331" i="942"/>
  <c r="AP375" i="942" s="1"/>
  <c r="AP350" i="942"/>
  <c r="AR350" i="942"/>
  <c r="AP378" i="942"/>
  <c r="AP377" i="942"/>
  <c r="AP72" i="1005"/>
  <c r="AP52" i="1005"/>
  <c r="AR52" i="1005"/>
  <c r="AR52" i="1121"/>
  <c r="AR25" i="1121"/>
  <c r="AP51" i="1121"/>
  <c r="AP52" i="1121"/>
  <c r="AP102" i="1107"/>
  <c r="AR99" i="1107"/>
  <c r="AP39" i="1107"/>
  <c r="AP42" i="1107"/>
  <c r="F9" i="1043"/>
  <c r="F14" i="1043"/>
  <c r="Q31" i="1043"/>
  <c r="Q29" i="1043" s="1"/>
  <c r="F10" i="1043"/>
  <c r="AS2831" i="967"/>
  <c r="F11" i="1043"/>
  <c r="F6" i="1043"/>
  <c r="AQ208" i="1045"/>
  <c r="AP81" i="1045"/>
  <c r="AP96" i="1045"/>
  <c r="AP191" i="1045"/>
  <c r="AF2862" i="967"/>
  <c r="AP73" i="1045"/>
  <c r="AP75" i="1045"/>
  <c r="AP79" i="1045"/>
  <c r="AP85" i="1045"/>
  <c r="AR132" i="1045"/>
  <c r="AP151" i="1045"/>
  <c r="AP158" i="1045"/>
  <c r="AP56" i="1124"/>
  <c r="AP82" i="1045"/>
  <c r="AP137" i="1045"/>
  <c r="AQ71" i="1045"/>
  <c r="AP74" i="1045"/>
  <c r="AP78" i="1045"/>
  <c r="AP86" i="1045"/>
  <c r="AP122" i="1045"/>
  <c r="AP132" i="1045"/>
  <c r="AP150" i="1045"/>
  <c r="AP208" i="1045"/>
  <c r="AR110" i="1045"/>
  <c r="AQ110" i="1045"/>
  <c r="AP110" i="1045"/>
  <c r="AP107" i="1045"/>
  <c r="AR57" i="1045"/>
  <c r="AP72" i="1045"/>
  <c r="AP31" i="1045"/>
  <c r="AP57" i="1045" s="1"/>
  <c r="AR39" i="1124"/>
  <c r="AR27" i="1124"/>
  <c r="AR32" i="1124"/>
  <c r="AR33" i="1124"/>
  <c r="AP32" i="1124"/>
  <c r="AP33" i="1124"/>
  <c r="AQ182" i="1045"/>
  <c r="AP182" i="1045"/>
  <c r="AQ25" i="1124"/>
  <c r="AP77" i="1045"/>
  <c r="AR77" i="1045"/>
  <c r="AP46" i="1124"/>
  <c r="AG31" i="1001"/>
  <c r="AG29" i="1001" s="1"/>
  <c r="F15" i="1001"/>
  <c r="F5" i="1001"/>
  <c r="F3" i="1001"/>
  <c r="C1" i="1001" s="1"/>
  <c r="F14" i="1001"/>
  <c r="BA29" i="1002"/>
  <c r="BA29" i="1001"/>
  <c r="F43" i="1001"/>
  <c r="F9" i="1002"/>
  <c r="F4" i="1002"/>
  <c r="F41" i="1002"/>
  <c r="F11" i="1002"/>
  <c r="AM256" i="1005"/>
  <c r="AM262" i="1005"/>
  <c r="J34" i="1001"/>
  <c r="U31" i="1002"/>
  <c r="U29" i="1002" s="1"/>
  <c r="F8" i="1001"/>
  <c r="F8" i="1002"/>
  <c r="F5" i="1002"/>
  <c r="F12" i="1002"/>
  <c r="F3" i="1002"/>
  <c r="C1" i="1002" s="1"/>
  <c r="F13" i="1002"/>
  <c r="F36" i="1002"/>
  <c r="F15" i="1002"/>
  <c r="F34" i="1002"/>
  <c r="F40" i="1002"/>
  <c r="I59" i="939"/>
  <c r="I57" i="939" s="1"/>
  <c r="H59" i="939"/>
  <c r="H57" i="939" s="1"/>
  <c r="H31" i="1001"/>
  <c r="H29" i="1001" s="1"/>
  <c r="I59" i="1106"/>
  <c r="I57" i="1106" s="1"/>
  <c r="AQ182" i="1005"/>
  <c r="AP132" i="1005"/>
  <c r="AP25" i="1121"/>
  <c r="AQ25" i="1121"/>
  <c r="AR77" i="1005"/>
  <c r="AP46" i="1121"/>
  <c r="AQ110" i="1005"/>
  <c r="AP122" i="1005"/>
  <c r="AP158" i="1005"/>
  <c r="AP150" i="1005"/>
  <c r="AR25" i="1005"/>
  <c r="AP35" i="1121"/>
  <c r="AP36" i="1121"/>
  <c r="AP208" i="1005"/>
  <c r="AP183" i="1005"/>
  <c r="AR182" i="1005"/>
  <c r="AP182" i="1005"/>
  <c r="AP107" i="1005"/>
  <c r="AP78" i="1005"/>
  <c r="AR59" i="1005"/>
  <c r="AR60" i="1005"/>
  <c r="AQ60" i="1005"/>
  <c r="AP38" i="1005"/>
  <c r="AR71" i="1005"/>
  <c r="AQ52" i="1005"/>
  <c r="AP71" i="1045"/>
  <c r="AP38" i="1045"/>
  <c r="AP59" i="1045" s="1"/>
  <c r="AP44" i="1045"/>
  <c r="AP65" i="1045"/>
  <c r="AP25" i="1124"/>
  <c r="AP25" i="1045"/>
  <c r="AR25" i="1124"/>
  <c r="AA126" i="1043"/>
  <c r="W126" i="1043"/>
  <c r="S126" i="1043"/>
  <c r="N126" i="1043"/>
  <c r="X126" i="1043"/>
  <c r="T126" i="1043"/>
  <c r="AB126" i="1043"/>
  <c r="Y126" i="1043"/>
  <c r="U126" i="1043"/>
  <c r="Q126" i="1043"/>
  <c r="M126" i="1043"/>
  <c r="P126" i="1043"/>
  <c r="Z126" i="1043"/>
  <c r="V126" i="1043"/>
  <c r="R126" i="1043"/>
  <c r="L126" i="1043"/>
  <c r="O126" i="1043"/>
  <c r="AR28" i="1045"/>
  <c r="AR29" i="1045"/>
  <c r="AP83" i="1045"/>
  <c r="AQ83" i="1045"/>
  <c r="AG3109" i="967"/>
  <c r="AH3109" i="967"/>
  <c r="AF3109" i="967"/>
  <c r="AQ25" i="1045"/>
  <c r="AP31" i="1005"/>
  <c r="AP57" i="1005" s="1"/>
  <c r="AI127" i="1001"/>
  <c r="AE127" i="1001"/>
  <c r="O127" i="1001"/>
  <c r="R127" i="1001"/>
  <c r="AM126" i="1001"/>
  <c r="AL127" i="1001"/>
  <c r="Z126" i="1001"/>
  <c r="AR126" i="1001"/>
  <c r="AF127" i="1001"/>
  <c r="AF126" i="1001"/>
  <c r="V127" i="1001"/>
  <c r="X127" i="1001"/>
  <c r="AJ127" i="1001"/>
  <c r="AQ126" i="1001"/>
  <c r="AB127" i="1001"/>
  <c r="M126" i="1001"/>
  <c r="U127" i="1001"/>
  <c r="AQ127" i="1001"/>
  <c r="AN127" i="1001"/>
  <c r="AA127" i="1001"/>
  <c r="AL126" i="1001"/>
  <c r="AH126" i="1001"/>
  <c r="AM127" i="1001"/>
  <c r="AO126" i="1001"/>
  <c r="P126" i="1001"/>
  <c r="P127" i="1001"/>
  <c r="N126" i="1001"/>
  <c r="AN126" i="1001"/>
  <c r="AB126" i="1001"/>
  <c r="T127" i="1001"/>
  <c r="M127" i="1001"/>
  <c r="AK126" i="1001"/>
  <c r="AP127" i="1001"/>
  <c r="L127" i="1001"/>
  <c r="S127" i="1001"/>
  <c r="Z127" i="1001"/>
  <c r="AG126" i="1001"/>
  <c r="AC126" i="1001"/>
  <c r="X126" i="1001"/>
  <c r="AJ126" i="1001"/>
  <c r="Y126" i="1001"/>
  <c r="AA126" i="1001"/>
  <c r="N127" i="1001"/>
  <c r="AG127" i="1001"/>
  <c r="O126" i="1001"/>
  <c r="AS126" i="1001"/>
  <c r="W126" i="1001"/>
  <c r="Q126" i="1001"/>
  <c r="AC127" i="1001"/>
  <c r="AE126" i="1001"/>
  <c r="V126" i="1001"/>
  <c r="AD127" i="1001"/>
  <c r="AH127" i="1001"/>
  <c r="R126" i="1001"/>
  <c r="T126" i="1001"/>
  <c r="W127" i="1001"/>
  <c r="Y127" i="1001"/>
  <c r="Q127" i="1001"/>
  <c r="AD126" i="1001"/>
  <c r="S126" i="1001"/>
  <c r="AO127" i="1001"/>
  <c r="AK127" i="1001"/>
  <c r="AI126" i="1001"/>
  <c r="AP126" i="1001"/>
  <c r="AG2525" i="967"/>
  <c r="AQ25" i="1005"/>
  <c r="AF2525" i="967"/>
  <c r="AP44" i="1005"/>
  <c r="AP65" i="1005" s="1"/>
  <c r="AQ71" i="1005"/>
  <c r="AQ57" i="1005"/>
  <c r="AH2525" i="967"/>
  <c r="AP83" i="1005"/>
  <c r="AQ83" i="1005"/>
  <c r="AP25" i="1005"/>
  <c r="AR24" i="1005"/>
  <c r="AP77" i="1005"/>
  <c r="AP59" i="1005"/>
  <c r="AQ77" i="1005"/>
  <c r="AR29" i="1005"/>
  <c r="AP71" i="1005"/>
  <c r="K126" i="1043"/>
  <c r="AR25" i="1045"/>
  <c r="AR24" i="1045"/>
  <c r="AQ29" i="1045"/>
  <c r="AP29" i="1045"/>
  <c r="AQ24" i="1045"/>
  <c r="K126" i="1042"/>
  <c r="AP24" i="1005"/>
  <c r="AQ24" i="1005"/>
  <c r="AQ29" i="1005"/>
  <c r="AP28" i="1005"/>
  <c r="AP29" i="1005"/>
  <c r="AR28" i="1005"/>
  <c r="AQ23" i="1045"/>
  <c r="AP24" i="1045"/>
  <c r="AP28" i="1045"/>
  <c r="AQ28" i="1045"/>
  <c r="AG2797" i="967"/>
  <c r="AG2795" i="967"/>
  <c r="AG2791" i="967"/>
  <c r="AG2789" i="967" s="1"/>
  <c r="AG2778" i="967"/>
  <c r="AA126" i="1042"/>
  <c r="O126" i="1042"/>
  <c r="S126" i="1042"/>
  <c r="AC126" i="1042"/>
  <c r="AH2797" i="967"/>
  <c r="AH2795" i="967"/>
  <c r="AH2791" i="967"/>
  <c r="AH2778" i="967"/>
  <c r="X126" i="1042"/>
  <c r="R126" i="1042"/>
  <c r="V126" i="1042"/>
  <c r="L126" i="1042"/>
  <c r="AB126" i="1042"/>
  <c r="AF126" i="1042"/>
  <c r="AG2800" i="967"/>
  <c r="AG2798" i="967" s="1"/>
  <c r="AG2794" i="967"/>
  <c r="AG2792" i="967" s="1"/>
  <c r="AG2780" i="967"/>
  <c r="AF2780" i="967" s="1"/>
  <c r="AG2777" i="967"/>
  <c r="Y126" i="1042"/>
  <c r="U126" i="1042"/>
  <c r="W126" i="1042"/>
  <c r="AE126" i="1042"/>
  <c r="AH2800" i="967"/>
  <c r="AH2798" i="967" s="1"/>
  <c r="AF2798" i="967" s="1"/>
  <c r="AH2794" i="967"/>
  <c r="AH2792" i="967" s="1"/>
  <c r="AH2780" i="967"/>
  <c r="AH2777" i="967"/>
  <c r="AH2779" i="967" s="1"/>
  <c r="Z126" i="1042"/>
  <c r="P126" i="1042"/>
  <c r="T126" i="1042"/>
  <c r="AD126" i="1042"/>
  <c r="Q126" i="1042"/>
  <c r="AR241" i="1045"/>
  <c r="AR243" i="1045"/>
  <c r="M126" i="1042"/>
  <c r="N126" i="1042"/>
  <c r="AR23" i="1045"/>
  <c r="U126" i="1001"/>
  <c r="AG2207" i="967"/>
  <c r="AG2196" i="967"/>
  <c r="AF2196" i="967" s="1"/>
  <c r="AH2207" i="967"/>
  <c r="AH2205" i="967" s="1"/>
  <c r="AH2194" i="967"/>
  <c r="AG2193" i="967"/>
  <c r="AG2195" i="967" s="1"/>
  <c r="AG2198" i="967"/>
  <c r="Z127" i="1002"/>
  <c r="X127" i="1002"/>
  <c r="R127" i="1002"/>
  <c r="AC127" i="1002"/>
  <c r="Y127" i="1002"/>
  <c r="Y126" i="1002"/>
  <c r="R126" i="1002"/>
  <c r="AR243" i="1005"/>
  <c r="AH2216" i="967"/>
  <c r="AH2214" i="967"/>
  <c r="AG2213" i="967"/>
  <c r="K126" i="1002"/>
  <c r="O126" i="1002"/>
  <c r="V127" i="1002"/>
  <c r="S127" i="1002"/>
  <c r="S126" i="1002"/>
  <c r="W126" i="1002"/>
  <c r="O127" i="1002"/>
  <c r="W127" i="1002"/>
  <c r="AA126" i="1002"/>
  <c r="AG2216" i="967"/>
  <c r="AF2216" i="967" s="1"/>
  <c r="AF2215" i="967"/>
  <c r="AG2194" i="967"/>
  <c r="AH2213" i="967"/>
  <c r="AH2211" i="967" s="1"/>
  <c r="AG2210" i="967"/>
  <c r="AG2208" i="967"/>
  <c r="Q127" i="1002"/>
  <c r="AB126" i="1002"/>
  <c r="L127" i="1002"/>
  <c r="U126" i="1002"/>
  <c r="U127" i="1002"/>
  <c r="Q126" i="1002"/>
  <c r="AC126" i="1002"/>
  <c r="P127" i="1002"/>
  <c r="AH2196" i="967"/>
  <c r="AH2193" i="967"/>
  <c r="AH2198" i="967" s="1"/>
  <c r="AH2210" i="967"/>
  <c r="AH2208" i="967"/>
  <c r="P126" i="1002"/>
  <c r="AA127" i="1002"/>
  <c r="T127" i="1002"/>
  <c r="N127" i="1002"/>
  <c r="M127" i="1002"/>
  <c r="K127" i="1002"/>
  <c r="AB127" i="1002"/>
  <c r="AQ28" i="1005"/>
  <c r="AR23" i="1005"/>
  <c r="AR203" i="1045"/>
  <c r="AR247" i="1045" s="1"/>
  <c r="AQ263" i="1045"/>
  <c r="AQ262" i="1045" s="1"/>
  <c r="AQ243" i="1045"/>
  <c r="AP243" i="1045"/>
  <c r="AQ257" i="1045"/>
  <c r="AR255" i="1045"/>
  <c r="AR257" i="1045"/>
  <c r="AR256" i="1045" s="1"/>
  <c r="AG2782" i="967"/>
  <c r="AQ260" i="1045"/>
  <c r="AQ259" i="1045" s="1"/>
  <c r="AR260" i="1045"/>
  <c r="AR259" i="1045" s="1"/>
  <c r="AR258" i="1045"/>
  <c r="AQ254" i="1045"/>
  <c r="AQ253" i="1045" s="1"/>
  <c r="AQ203" i="1045"/>
  <c r="AQ247" i="1045" s="1"/>
  <c r="AP241" i="1045"/>
  <c r="AQ241" i="1045"/>
  <c r="AR254" i="1045"/>
  <c r="AR253" i="1045" s="1"/>
  <c r="AR251" i="1045"/>
  <c r="AR261" i="1045"/>
  <c r="AR263" i="1045"/>
  <c r="AR262" i="1045" s="1"/>
  <c r="AR245" i="1045"/>
  <c r="AR240" i="1045"/>
  <c r="AR242" i="1045" s="1"/>
  <c r="AP23" i="1045"/>
  <c r="AQ245" i="1045"/>
  <c r="AQ240" i="1045"/>
  <c r="AQ242" i="1045" s="1"/>
  <c r="L126" i="1001"/>
  <c r="AQ260" i="1005"/>
  <c r="AQ259" i="1005" s="1"/>
  <c r="AQ263" i="1005"/>
  <c r="AQ262" i="1005" s="1"/>
  <c r="AQ241" i="1005"/>
  <c r="AQ257" i="1005"/>
  <c r="AQ256" i="1005" s="1"/>
  <c r="AR263" i="1005"/>
  <c r="AR262" i="1005" s="1"/>
  <c r="AR261" i="1005"/>
  <c r="AQ254" i="1005"/>
  <c r="AQ253" i="1005" s="1"/>
  <c r="AP243" i="1005"/>
  <c r="AQ243" i="1005"/>
  <c r="AR254" i="1005"/>
  <c r="AR253" i="1005" s="1"/>
  <c r="AR240" i="1005"/>
  <c r="AR242" i="1005" s="1"/>
  <c r="AQ240" i="1005"/>
  <c r="AQ242" i="1005"/>
  <c r="AR258" i="1005"/>
  <c r="AR260" i="1005"/>
  <c r="AR257" i="1005"/>
  <c r="AR256" i="1005" s="1"/>
  <c r="AR255" i="1005"/>
  <c r="AR241" i="1005"/>
  <c r="AQ23" i="1005"/>
  <c r="AR203" i="1005"/>
  <c r="AR247" i="1005"/>
  <c r="AP23" i="1005"/>
  <c r="AQ205" i="1045"/>
  <c r="AR205" i="1045"/>
  <c r="AR222" i="1045"/>
  <c r="AR252" i="1045"/>
  <c r="AQ252" i="1045"/>
  <c r="AP252" i="1045"/>
  <c r="AP260" i="1045"/>
  <c r="AP259" i="1045" s="1"/>
  <c r="AP263" i="1045"/>
  <c r="AP262" i="1045" s="1"/>
  <c r="AP240" i="1045"/>
  <c r="AP242" i="1045" s="1"/>
  <c r="AP205" i="1045"/>
  <c r="AQ222" i="1045"/>
  <c r="AP251" i="1045"/>
  <c r="AQ251" i="1045"/>
  <c r="AP258" i="1045"/>
  <c r="AQ258" i="1045"/>
  <c r="AP261" i="1045"/>
  <c r="AQ261" i="1045"/>
  <c r="AP203" i="1045"/>
  <c r="AP247" i="1045" s="1"/>
  <c r="AP257" i="1045"/>
  <c r="AP256" i="1045" s="1"/>
  <c r="AP254" i="1045"/>
  <c r="AP253" i="1045" s="1"/>
  <c r="AQ255" i="1045"/>
  <c r="AQ256" i="1045"/>
  <c r="AP255" i="1045"/>
  <c r="AR259" i="1005"/>
  <c r="AQ245" i="1005"/>
  <c r="AR251" i="1005"/>
  <c r="AP260" i="1005"/>
  <c r="AP241" i="1005"/>
  <c r="AP251" i="1005"/>
  <c r="AQ251" i="1005"/>
  <c r="AP263" i="1005"/>
  <c r="AR245" i="1005"/>
  <c r="AP240" i="1005"/>
  <c r="AP242" i="1005" s="1"/>
  <c r="AQ252" i="1005"/>
  <c r="AP252" i="1005"/>
  <c r="AQ255" i="1005"/>
  <c r="AP255" i="1005"/>
  <c r="AP261" i="1005"/>
  <c r="AQ261" i="1005"/>
  <c r="AQ258" i="1005"/>
  <c r="AP258" i="1005"/>
  <c r="AR252" i="1005"/>
  <c r="AR250" i="1005"/>
  <c r="AP254" i="1005"/>
  <c r="AP253" i="1005" s="1"/>
  <c r="AP257" i="1005"/>
  <c r="AP256" i="1005" s="1"/>
  <c r="AQ222" i="1005"/>
  <c r="AQ203" i="1005"/>
  <c r="AQ247" i="1005" s="1"/>
  <c r="AR222" i="1005"/>
  <c r="AP203" i="1005"/>
  <c r="AP247" i="1005" s="1"/>
  <c r="AR205" i="1005"/>
  <c r="AP222" i="1045"/>
  <c r="AQ249" i="1045"/>
  <c r="AQ250" i="1045"/>
  <c r="AR249" i="1045"/>
  <c r="AR250" i="1045"/>
  <c r="AR249" i="1005"/>
  <c r="AP259" i="1005"/>
  <c r="AQ250" i="1005"/>
  <c r="AP262" i="1005"/>
  <c r="AP222" i="1005"/>
  <c r="AQ205" i="1005"/>
  <c r="AP249" i="1005"/>
  <c r="AP205" i="1005"/>
  <c r="AP249" i="1045"/>
  <c r="AP250" i="1045"/>
  <c r="AP250" i="1005"/>
  <c r="AQ249" i="1005"/>
  <c r="AN1010" i="967"/>
  <c r="AN998" i="967"/>
  <c r="AL1086" i="967"/>
  <c r="AL998" i="967" s="1"/>
  <c r="AQ244" i="948"/>
  <c r="AQ253" i="948"/>
  <c r="AQ229" i="948"/>
  <c r="AQ235" i="948"/>
  <c r="AQ238" i="948"/>
  <c r="AQ254" i="948"/>
  <c r="BA65" i="939"/>
  <c r="BA71" i="939"/>
  <c r="AP134" i="948"/>
  <c r="BA69" i="939"/>
  <c r="BA64" i="1106"/>
  <c r="BA68" i="1106"/>
  <c r="AL1390" i="967"/>
  <c r="AF189" i="967"/>
  <c r="AF154" i="967" s="1"/>
  <c r="AM1524" i="967"/>
  <c r="AL2268" i="967"/>
  <c r="AQ223" i="948"/>
  <c r="AQ222" i="948"/>
  <c r="AQ216" i="948"/>
  <c r="AQ225" i="948"/>
  <c r="AQ214" i="948"/>
  <c r="BA71" i="1106"/>
  <c r="BA62" i="1106"/>
  <c r="AR457" i="948"/>
  <c r="AQ143" i="948"/>
  <c r="AM76" i="1107"/>
  <c r="F7" i="939"/>
  <c r="F13" i="1042"/>
  <c r="F12" i="1042"/>
  <c r="F5" i="1042"/>
  <c r="P39" i="1002"/>
  <c r="P43" i="1002"/>
  <c r="AA31" i="1002"/>
  <c r="AA29" i="1002" s="1"/>
  <c r="AP504" i="948"/>
  <c r="F3" i="939"/>
  <c r="C1" i="939"/>
  <c r="BA7" i="939" s="1"/>
  <c r="F15" i="939"/>
  <c r="AM382" i="942"/>
  <c r="F6" i="1002"/>
  <c r="F14" i="1002"/>
  <c r="F7" i="1002"/>
  <c r="AM72" i="1107"/>
  <c r="AM75" i="1107"/>
  <c r="F13" i="939"/>
  <c r="F9" i="1042"/>
  <c r="P42" i="1002"/>
  <c r="O39" i="1043"/>
  <c r="F31" i="1043"/>
  <c r="AL2490" i="967"/>
  <c r="AL2502" i="967"/>
  <c r="AL2867" i="967"/>
  <c r="AL3083" i="967"/>
  <c r="AL2897" i="967"/>
  <c r="AL3047" i="967"/>
  <c r="AN1038" i="967"/>
  <c r="AM1110" i="967"/>
  <c r="AL1346" i="967"/>
  <c r="AL1623" i="967"/>
  <c r="AL1579" i="967" s="1"/>
  <c r="AL1048" i="967"/>
  <c r="AM1093" i="967"/>
  <c r="AM1090" i="967"/>
  <c r="AM1002" i="967" s="1"/>
  <c r="AN1203" i="967"/>
  <c r="AN1115" i="967" s="1"/>
  <c r="AN1027" i="967" s="1"/>
  <c r="AN1206" i="967"/>
  <c r="AN1118" i="967" s="1"/>
  <c r="AL1118" i="967" s="1"/>
  <c r="AL1030" i="967" s="1"/>
  <c r="AL1341" i="967"/>
  <c r="AL1430" i="967"/>
  <c r="AL1542" i="967"/>
  <c r="AL965" i="967" s="1"/>
  <c r="AL1546" i="967"/>
  <c r="AL1840" i="967"/>
  <c r="AM1862" i="967"/>
  <c r="AL1863" i="967"/>
  <c r="AG91" i="967"/>
  <c r="AG90" i="967" s="1"/>
  <c r="AL1041" i="967"/>
  <c r="AM1213" i="967"/>
  <c r="AM1037" i="967" s="1"/>
  <c r="AL1427" i="967"/>
  <c r="AL1541" i="967"/>
  <c r="AL1564" i="967"/>
  <c r="AM1579" i="967"/>
  <c r="AL1682" i="967"/>
  <c r="AL1836" i="967"/>
  <c r="AL1246" i="967" s="1"/>
  <c r="AN1070" i="967"/>
  <c r="AH313" i="967"/>
  <c r="C29" i="1043"/>
  <c r="BA41" i="1043" s="1"/>
  <c r="I31" i="1043"/>
  <c r="I29" i="1043" s="1"/>
  <c r="H31" i="1043"/>
  <c r="H29" i="1043" s="1"/>
  <c r="AL1093" i="967"/>
  <c r="AL1005" i="967"/>
  <c r="AM1005" i="967"/>
  <c r="BA43" i="1043"/>
  <c r="BA33" i="1043"/>
  <c r="BA9" i="939"/>
  <c r="BA37" i="1043"/>
  <c r="BA38" i="1043"/>
  <c r="BA34" i="1043"/>
  <c r="AP242" i="948"/>
  <c r="AN1003" i="967"/>
  <c r="AP222" i="948"/>
  <c r="AL1099" i="967"/>
  <c r="AL1011" i="967" s="1"/>
  <c r="AP253" i="948"/>
  <c r="AP213" i="948"/>
  <c r="AQ249" i="948"/>
  <c r="AQ213" i="948"/>
  <c r="AN958" i="967"/>
  <c r="AF2036" i="967"/>
  <c r="AL1804" i="967"/>
  <c r="F40" i="1043"/>
  <c r="AM1087" i="967"/>
  <c r="AM999" i="967" s="1"/>
  <c r="AM1100" i="967"/>
  <c r="AM1012" i="967" s="1"/>
  <c r="AM1105" i="967"/>
  <c r="AL1105" i="967" s="1"/>
  <c r="AL1017" i="967" s="1"/>
  <c r="AM1089" i="967"/>
  <c r="AL1089" i="967" s="1"/>
  <c r="AL1001" i="967" s="1"/>
  <c r="AM1001" i="967"/>
  <c r="Q12" i="968"/>
  <c r="AF2278" i="967"/>
  <c r="AL2278" i="967"/>
  <c r="AL2862" i="967"/>
  <c r="AF2791" i="967"/>
  <c r="AF2790" i="967" s="1"/>
  <c r="AF373" i="967"/>
  <c r="AF391" i="967"/>
  <c r="AF390" i="967" s="1"/>
  <c r="AF2800" i="967"/>
  <c r="AF2799" i="967" s="1"/>
  <c r="AF1978" i="967"/>
  <c r="Q11" i="968"/>
  <c r="AF2562" i="967"/>
  <c r="AF2777" i="967"/>
  <c r="AF2779" i="967"/>
  <c r="Q15" i="968"/>
  <c r="AF2778" i="967"/>
  <c r="AF370" i="967"/>
  <c r="AF372" i="967" s="1"/>
  <c r="AF1977" i="967"/>
  <c r="AG2214" i="967"/>
  <c r="AF2214" i="967"/>
  <c r="AG2561" i="967"/>
  <c r="AF2561" i="967" s="1"/>
  <c r="AF387" i="967"/>
  <c r="AG372" i="967"/>
  <c r="AR2278" i="967"/>
  <c r="AG2779" i="967"/>
  <c r="AG2247" i="967"/>
  <c r="AF2247" i="967" s="1"/>
  <c r="AM2247" i="967"/>
  <c r="AG2211" i="967"/>
  <c r="B2" i="1091"/>
  <c r="B3" i="1091"/>
  <c r="AL1278" i="967" l="1"/>
  <c r="AL1038" i="967"/>
  <c r="BA36" i="1043"/>
  <c r="BA35" i="1043"/>
  <c r="BA40" i="1043"/>
  <c r="AM1081" i="967"/>
  <c r="AM993" i="967" s="1"/>
  <c r="AP375" i="948"/>
  <c r="BA69" i="1106"/>
  <c r="AF2030" i="967"/>
  <c r="AN2247" i="967"/>
  <c r="AL2247" i="967" s="1"/>
  <c r="AQ90" i="1107"/>
  <c r="AL1087" i="967"/>
  <c r="AL999" i="967" s="1"/>
  <c r="BA42" i="1043"/>
  <c r="AF2194" i="967"/>
  <c r="AH2782" i="967"/>
  <c r="AQ80" i="948"/>
  <c r="AP140" i="948"/>
  <c r="AP388" i="948"/>
  <c r="AL966" i="967"/>
  <c r="AR72" i="1107"/>
  <c r="AL1330" i="967"/>
  <c r="O36" i="1043"/>
  <c r="X40" i="1001"/>
  <c r="AL2957" i="967"/>
  <c r="AL1054" i="967"/>
  <c r="AL1068" i="967"/>
  <c r="AN1196" i="967"/>
  <c r="AN1108" i="967" s="1"/>
  <c r="AL1295" i="967"/>
  <c r="AL1312" i="967"/>
  <c r="AL1314" i="967"/>
  <c r="AN973" i="967"/>
  <c r="AL1391" i="967"/>
  <c r="AL1420" i="967"/>
  <c r="AL1553" i="967"/>
  <c r="AL1563" i="967"/>
  <c r="AM988" i="967"/>
  <c r="AL1675" i="967"/>
  <c r="AL1821" i="967"/>
  <c r="AL1837" i="967"/>
  <c r="AF145" i="967"/>
  <c r="AF191" i="967"/>
  <c r="AF274" i="967"/>
  <c r="AF324" i="967"/>
  <c r="AT40" i="1107"/>
  <c r="AP40" i="1107" s="1"/>
  <c r="AT56" i="1107"/>
  <c r="AP56" i="1107" s="1"/>
  <c r="AT108" i="1107"/>
  <c r="AP108" i="1107" s="1"/>
  <c r="AM80" i="1107"/>
  <c r="AM81" i="1107" s="1"/>
  <c r="AF39" i="1001"/>
  <c r="X39" i="1001" s="1"/>
  <c r="AF35" i="1001"/>
  <c r="T31" i="1042"/>
  <c r="T29" i="1042" s="1"/>
  <c r="AN957" i="967"/>
  <c r="AN965" i="967"/>
  <c r="AN961" i="967"/>
  <c r="AL1768" i="967"/>
  <c r="AL1724" i="967" s="1"/>
  <c r="AU225" i="1107"/>
  <c r="AQ25" i="1107" s="1"/>
  <c r="AU229" i="1107"/>
  <c r="AQ29" i="1107" s="1"/>
  <c r="AV233" i="1107"/>
  <c r="AR33" i="1107" s="1"/>
  <c r="F36" i="1043"/>
  <c r="F35" i="1002"/>
  <c r="F43" i="1043"/>
  <c r="AO69" i="1106"/>
  <c r="AO66" i="1106"/>
  <c r="CW4" i="939"/>
  <c r="CU4" i="939"/>
  <c r="AF41" i="1001"/>
  <c r="AF2026" i="967"/>
  <c r="AL2337" i="967"/>
  <c r="AL2514" i="967"/>
  <c r="AL2909" i="967"/>
  <c r="AL2945" i="967"/>
  <c r="AL2951" i="967"/>
  <c r="AL2987" i="967"/>
  <c r="AT2831" i="967"/>
  <c r="AR2831" i="967" s="1"/>
  <c r="AN1208" i="967"/>
  <c r="AN1120" i="967" s="1"/>
  <c r="AL1536" i="967"/>
  <c r="AL1550" i="967"/>
  <c r="AL973" i="967" s="1"/>
  <c r="AL1800" i="967"/>
  <c r="AL1811" i="967"/>
  <c r="AL970" i="967" s="1"/>
  <c r="AL1826" i="967"/>
  <c r="AL1830" i="967"/>
  <c r="AF129" i="967"/>
  <c r="AF204" i="967"/>
  <c r="AF109" i="967"/>
  <c r="AF92" i="967" s="1"/>
  <c r="AU226" i="1107"/>
  <c r="AQ26" i="1107" s="1"/>
  <c r="AR94" i="1107"/>
  <c r="AR90" i="1107"/>
  <c r="AV69" i="1107"/>
  <c r="AR69" i="1107"/>
  <c r="AR66" i="1107"/>
  <c r="AV66" i="1107"/>
  <c r="AQ72" i="1107"/>
  <c r="AQ94" i="1107"/>
  <c r="AT99" i="1107"/>
  <c r="AP99" i="1107" s="1"/>
  <c r="AQ86" i="1107"/>
  <c r="AU69" i="1107"/>
  <c r="AU66" i="1107"/>
  <c r="AT65" i="1107"/>
  <c r="AP65" i="1107" s="1"/>
  <c r="AT147" i="1107"/>
  <c r="AP147" i="1107" s="1"/>
  <c r="AT117" i="1107"/>
  <c r="AP117" i="1107" s="1"/>
  <c r="AR48" i="1107"/>
  <c r="AT47" i="1107"/>
  <c r="AP47" i="1107" s="1"/>
  <c r="AP48" i="1107" s="1"/>
  <c r="AH2158" i="967"/>
  <c r="AH2200" i="967"/>
  <c r="AH2175" i="967"/>
  <c r="AF2795" i="967"/>
  <c r="AP499" i="948"/>
  <c r="AP136" i="948"/>
  <c r="AP491" i="948"/>
  <c r="AL1059" i="967"/>
  <c r="AL1191" i="967"/>
  <c r="AQ236" i="948"/>
  <c r="AQ221" i="948"/>
  <c r="AQ215" i="948"/>
  <c r="AQ243" i="948"/>
  <c r="AQ251" i="948"/>
  <c r="AQ245" i="948"/>
  <c r="AQ226" i="948"/>
  <c r="AQ240" i="948"/>
  <c r="AQ239" i="948"/>
  <c r="AQ242" i="948"/>
  <c r="AL1106" i="967"/>
  <c r="AL1018" i="967" s="1"/>
  <c r="AL2249" i="967"/>
  <c r="AL1548" i="967"/>
  <c r="AL1322" i="967"/>
  <c r="AM950" i="967"/>
  <c r="AP127" i="948"/>
  <c r="AP367" i="948"/>
  <c r="AP80" i="948"/>
  <c r="AP251" i="948"/>
  <c r="AP241" i="948"/>
  <c r="AP237" i="948"/>
  <c r="AP217" i="948"/>
  <c r="AP245" i="948"/>
  <c r="AP226" i="948"/>
  <c r="AP250" i="948"/>
  <c r="AP239" i="948"/>
  <c r="AR152" i="948"/>
  <c r="AR392" i="948"/>
  <c r="AP494" i="948"/>
  <c r="AP379" i="948"/>
  <c r="AQ153" i="948"/>
  <c r="AQ393" i="948"/>
  <c r="AM1017" i="967"/>
  <c r="AP240" i="948"/>
  <c r="AP220" i="948"/>
  <c r="AP219" i="948"/>
  <c r="BA10" i="939"/>
  <c r="AL987" i="967"/>
  <c r="AL969" i="967"/>
  <c r="AG2205" i="967"/>
  <c r="AG2203" i="967" s="1"/>
  <c r="AF2207" i="967"/>
  <c r="AF2206" i="967" s="1"/>
  <c r="AF2797" i="967"/>
  <c r="AF2796" i="967" s="1"/>
  <c r="AP249" i="948"/>
  <c r="AP235" i="948"/>
  <c r="AH2195" i="967"/>
  <c r="AL1178" i="967"/>
  <c r="AQ250" i="948"/>
  <c r="AP216" i="948"/>
  <c r="AP248" i="948"/>
  <c r="AP238" i="948"/>
  <c r="AP230" i="948"/>
  <c r="AP233" i="948"/>
  <c r="BA5" i="939"/>
  <c r="BA4" i="939"/>
  <c r="BA32" i="1043"/>
  <c r="BA39" i="1043"/>
  <c r="AL1862" i="967"/>
  <c r="AL990" i="967" s="1"/>
  <c r="AM990" i="967"/>
  <c r="AQ252" i="948"/>
  <c r="AQ241" i="948"/>
  <c r="C29" i="1042"/>
  <c r="AQ227" i="948"/>
  <c r="AQ233" i="948"/>
  <c r="AH2203" i="967"/>
  <c r="AH2202" i="967" s="1"/>
  <c r="AP232" i="948"/>
  <c r="AQ220" i="948"/>
  <c r="AQ217" i="948"/>
  <c r="AQ228" i="948"/>
  <c r="AG386" i="967"/>
  <c r="AF386" i="967" s="1"/>
  <c r="AQ125" i="948"/>
  <c r="AR226" i="948"/>
  <c r="AR229" i="948"/>
  <c r="AR213" i="948"/>
  <c r="AR250" i="948"/>
  <c r="AR248" i="948"/>
  <c r="AR237" i="948"/>
  <c r="C29" i="1001"/>
  <c r="AP376" i="948"/>
  <c r="AL1119" i="967"/>
  <c r="AL1031" i="967" s="1"/>
  <c r="AM1031" i="967"/>
  <c r="AL1286" i="967"/>
  <c r="AR385" i="948"/>
  <c r="AR145" i="948"/>
  <c r="AM1022" i="967"/>
  <c r="AL1110" i="967"/>
  <c r="AL1022" i="967" s="1"/>
  <c r="AF2211" i="967"/>
  <c r="AP462" i="948"/>
  <c r="AP470" i="948"/>
  <c r="AP227" i="948"/>
  <c r="AP243" i="948"/>
  <c r="AP225" i="948"/>
  <c r="AP234" i="948"/>
  <c r="AP244" i="948"/>
  <c r="BA8" i="939"/>
  <c r="BA6" i="939"/>
  <c r="AL1115" i="967"/>
  <c r="AL1027" i="967" s="1"/>
  <c r="BA12" i="939"/>
  <c r="K126" i="1001"/>
  <c r="H31" i="1042"/>
  <c r="H29" i="1042" s="1"/>
  <c r="AP254" i="948"/>
  <c r="AQ248" i="948"/>
  <c r="AQ230" i="948"/>
  <c r="AQ218" i="948"/>
  <c r="BA62" i="939"/>
  <c r="BA60" i="939"/>
  <c r="BA64" i="939"/>
  <c r="BA67" i="939"/>
  <c r="AP502" i="948"/>
  <c r="AR155" i="948"/>
  <c r="AL1299" i="967"/>
  <c r="AF2210" i="967"/>
  <c r="AF2209" i="967" s="1"/>
  <c r="AG2787" i="967"/>
  <c r="AF371" i="967"/>
  <c r="AP391" i="948"/>
  <c r="AM1004" i="967"/>
  <c r="AL960" i="967"/>
  <c r="AF3225" i="967"/>
  <c r="AL1799" i="967"/>
  <c r="AL978" i="967"/>
  <c r="AP156" i="948"/>
  <c r="AP396" i="948"/>
  <c r="AL1540" i="967"/>
  <c r="AQ128" i="948"/>
  <c r="AQ456" i="948"/>
  <c r="F10" i="1001"/>
  <c r="F7" i="1001"/>
  <c r="AM94" i="1107"/>
  <c r="AM95" i="1107"/>
  <c r="AM96" i="1107" s="1"/>
  <c r="AL1088" i="967"/>
  <c r="AL1000" i="967" s="1"/>
  <c r="AL1417" i="967"/>
  <c r="AL950" i="967" s="1"/>
  <c r="AN1321" i="967"/>
  <c r="AN1320" i="967" s="1"/>
  <c r="AN1037" i="967"/>
  <c r="AL1557" i="967"/>
  <c r="AM980" i="967"/>
  <c r="AP61" i="1107"/>
  <c r="AP60" i="1107" s="1"/>
  <c r="AT60" i="1107"/>
  <c r="AR390" i="948"/>
  <c r="AQ145" i="948"/>
  <c r="P37" i="1002"/>
  <c r="M42" i="1042"/>
  <c r="K42" i="1042" s="1"/>
  <c r="AS2247" i="967"/>
  <c r="AR2247" i="967" s="1"/>
  <c r="AR2268" i="967"/>
  <c r="F42" i="1043"/>
  <c r="F38" i="1002"/>
  <c r="F33" i="1043"/>
  <c r="AO62" i="1106"/>
  <c r="X35" i="1001"/>
  <c r="O40" i="1043"/>
  <c r="AL3017" i="967"/>
  <c r="AF2833" i="967"/>
  <c r="AN1185" i="967"/>
  <c r="AN1097" i="967" s="1"/>
  <c r="AN1009" i="967" s="1"/>
  <c r="AM1097" i="967"/>
  <c r="AL1303" i="967"/>
  <c r="AL1063" i="967"/>
  <c r="F32" i="1043"/>
  <c r="AM77" i="1107"/>
  <c r="CT60" i="939"/>
  <c r="AF37" i="1001"/>
  <c r="X37" i="1001" s="1"/>
  <c r="AM31" i="1001"/>
  <c r="AM29" i="1001" s="1"/>
  <c r="T31" i="1043"/>
  <c r="T29" i="1043" s="1"/>
  <c r="O37" i="1043"/>
  <c r="W31" i="1043"/>
  <c r="W29" i="1043" s="1"/>
  <c r="Z31" i="1043"/>
  <c r="Z29" i="1043" s="1"/>
  <c r="M34" i="1042"/>
  <c r="K34" i="1042" s="1"/>
  <c r="M38" i="1042"/>
  <c r="K38" i="1042" s="1"/>
  <c r="AL1279" i="967"/>
  <c r="AL1039" i="967"/>
  <c r="AM984" i="967"/>
  <c r="P41" i="1002"/>
  <c r="O34" i="1043"/>
  <c r="AC31" i="1001"/>
  <c r="AC29" i="1001" s="1"/>
  <c r="AM1246" i="967"/>
  <c r="AM1070" i="967"/>
  <c r="AT133" i="1107"/>
  <c r="AP133" i="1107" s="1"/>
  <c r="AV114" i="1107"/>
  <c r="AR114" i="1107" s="1"/>
  <c r="AF2028" i="967"/>
  <c r="AF2037" i="967"/>
  <c r="AL2313" i="967"/>
  <c r="AL2873" i="967"/>
  <c r="AL2876" i="967"/>
  <c r="AL2882" i="967"/>
  <c r="AL2891" i="967"/>
  <c r="AL2900" i="967"/>
  <c r="AL3101" i="967"/>
  <c r="AM976" i="967"/>
  <c r="AL1066" i="967"/>
  <c r="AM1191" i="967"/>
  <c r="AN977" i="967"/>
  <c r="AL1388" i="967"/>
  <c r="AL1671" i="967"/>
  <c r="AL962" i="967" s="1"/>
  <c r="AF105" i="967"/>
  <c r="AR2862" i="967"/>
  <c r="AN1081" i="967"/>
  <c r="AN993" i="967" s="1"/>
  <c r="AL1293" i="967"/>
  <c r="AL1053" i="967"/>
  <c r="AL1302" i="967"/>
  <c r="AL1062" i="967"/>
  <c r="AN1672" i="967"/>
  <c r="AH2566" i="967"/>
  <c r="AH2565" i="967" s="1"/>
  <c r="AF2611" i="967"/>
  <c r="AF2618" i="967"/>
  <c r="AG2687" i="967"/>
  <c r="AF2687" i="967" s="1"/>
  <c r="AL2454" i="967"/>
  <c r="AL3065" i="967"/>
  <c r="AL3098" i="967"/>
  <c r="AM1059" i="967"/>
  <c r="AL1422" i="967"/>
  <c r="AM975" i="967"/>
  <c r="AL1797" i="967"/>
  <c r="AL1788" i="967" s="1"/>
  <c r="AL1858" i="967"/>
  <c r="AL982" i="967" s="1"/>
  <c r="AV236" i="1107"/>
  <c r="AR36" i="1107" s="1"/>
  <c r="AV226" i="1107"/>
  <c r="AR26" i="1107" s="1"/>
  <c r="AV225" i="1107"/>
  <c r="AR25" i="1107" s="1"/>
  <c r="AV232" i="1107"/>
  <c r="AR32" i="1107" s="1"/>
  <c r="AT100" i="1107"/>
  <c r="AP100" i="1107" s="1"/>
  <c r="AV229" i="1107"/>
  <c r="AR29" i="1107" s="1"/>
  <c r="AF128" i="967"/>
  <c r="AF216" i="967"/>
  <c r="AV23" i="1107"/>
  <c r="AV223" i="1107" s="1"/>
  <c r="AR23" i="1107" s="1"/>
  <c r="AV234" i="1107"/>
  <c r="AR34" i="1107" s="1"/>
  <c r="AT50" i="1107"/>
  <c r="AP50" i="1107" s="1"/>
  <c r="AP51" i="1107" s="1"/>
  <c r="AU97" i="1107"/>
  <c r="AQ97" i="1107" s="1"/>
  <c r="AU233" i="1107"/>
  <c r="AQ33" i="1107" s="1"/>
  <c r="AN968" i="967"/>
  <c r="AN978" i="967"/>
  <c r="AL1352" i="967"/>
  <c r="AN986" i="967"/>
  <c r="AL1387" i="967"/>
  <c r="AL1397" i="967"/>
  <c r="AL1533" i="967"/>
  <c r="AL1694" i="967"/>
  <c r="AL985" i="967" s="1"/>
  <c r="AM982" i="967"/>
  <c r="AF168" i="967"/>
  <c r="AF185" i="967"/>
  <c r="AU227" i="1107"/>
  <c r="AQ27" i="1107" s="1"/>
  <c r="AV231" i="1107"/>
  <c r="AR31" i="1107" s="1"/>
  <c r="AV235" i="1107"/>
  <c r="AR35" i="1107" s="1"/>
  <c r="AT62" i="1107"/>
  <c r="AP62" i="1107" s="1"/>
  <c r="AV97" i="1107"/>
  <c r="AR97" i="1107" s="1"/>
  <c r="AT101" i="1107"/>
  <c r="AP101" i="1107" s="1"/>
  <c r="AU23" i="1107"/>
  <c r="AU223" i="1107" s="1"/>
  <c r="AQ23" i="1107" s="1"/>
  <c r="AT224" i="1107"/>
  <c r="AP24" i="1107" s="1"/>
  <c r="AT228" i="1107"/>
  <c r="AP28" i="1107" s="1"/>
  <c r="AV230" i="1107"/>
  <c r="AR30" i="1107" s="1"/>
  <c r="AT232" i="1107"/>
  <c r="AP32" i="1107" s="1"/>
  <c r="AT236" i="1107"/>
  <c r="AP36" i="1107" s="1"/>
  <c r="AP46" i="1107"/>
  <c r="AP45" i="1107" s="1"/>
  <c r="AR101" i="1107"/>
  <c r="AU232" i="1107"/>
  <c r="AQ32" i="1107" s="1"/>
  <c r="AU236" i="1107"/>
  <c r="AQ36" i="1107" s="1"/>
  <c r="AQ65" i="1107"/>
  <c r="AQ67" i="1107"/>
  <c r="AR50" i="1107"/>
  <c r="AR51" i="1107" s="1"/>
  <c r="AQ41" i="1107"/>
  <c r="AU38" i="1107"/>
  <c r="AT114" i="1107"/>
  <c r="AP114" i="1107" s="1"/>
  <c r="AT143" i="1107"/>
  <c r="AP143" i="1107" s="1"/>
  <c r="AT156" i="1107"/>
  <c r="AP156" i="1107" s="1"/>
  <c r="AT225" i="1107"/>
  <c r="AP25" i="1107" s="1"/>
  <c r="AV227" i="1107"/>
  <c r="AR27" i="1107" s="1"/>
  <c r="AT229" i="1107"/>
  <c r="AP29" i="1107" s="1"/>
  <c r="AU230" i="1107"/>
  <c r="AQ30" i="1107" s="1"/>
  <c r="AT233" i="1107"/>
  <c r="AP33" i="1107" s="1"/>
  <c r="AU234" i="1107"/>
  <c r="AQ34" i="1107" s="1"/>
  <c r="AT223" i="1107"/>
  <c r="AP23" i="1107" s="1"/>
  <c r="AU224" i="1107"/>
  <c r="AQ24" i="1107" s="1"/>
  <c r="AT227" i="1107"/>
  <c r="AP27" i="1107" s="1"/>
  <c r="AU228" i="1107"/>
  <c r="AQ28" i="1107" s="1"/>
  <c r="AT231" i="1107"/>
  <c r="AP31" i="1107" s="1"/>
  <c r="AT235" i="1107"/>
  <c r="AP35" i="1107" s="1"/>
  <c r="AR62" i="1107"/>
  <c r="AQ99" i="1107"/>
  <c r="AV224" i="1107"/>
  <c r="AR24" i="1107" s="1"/>
  <c r="AT226" i="1107"/>
  <c r="AP26" i="1107" s="1"/>
  <c r="AV228" i="1107"/>
  <c r="AR28" i="1107" s="1"/>
  <c r="AT230" i="1107"/>
  <c r="AP30" i="1107" s="1"/>
  <c r="AU231" i="1107"/>
  <c r="AQ31" i="1107" s="1"/>
  <c r="AH378" i="967"/>
  <c r="BA39" i="1042"/>
  <c r="BA34" i="1042"/>
  <c r="BA33" i="1042"/>
  <c r="AH2788" i="967"/>
  <c r="AP125" i="948"/>
  <c r="AP365" i="948"/>
  <c r="BA39" i="1001"/>
  <c r="BA35" i="1001"/>
  <c r="BA36" i="1001"/>
  <c r="AL957" i="967"/>
  <c r="AG3298" i="967"/>
  <c r="AM963" i="967"/>
  <c r="AL1335" i="967"/>
  <c r="AH379" i="967"/>
  <c r="AF2213" i="967"/>
  <c r="AF2212" i="967" s="1"/>
  <c r="BA32" i="1042"/>
  <c r="AL1070" i="967"/>
  <c r="BA33" i="1001"/>
  <c r="BA42" i="1001"/>
  <c r="AF2193" i="967"/>
  <c r="AF2195" i="967" s="1"/>
  <c r="AF2792" i="967"/>
  <c r="AG380" i="967"/>
  <c r="AF382" i="967"/>
  <c r="AF381" i="967" s="1"/>
  <c r="AF385" i="967"/>
  <c r="AF384" i="967" s="1"/>
  <c r="AR504" i="948"/>
  <c r="AR496" i="948"/>
  <c r="AR381" i="948"/>
  <c r="AR141" i="948"/>
  <c r="AR458" i="948"/>
  <c r="AR130" i="948"/>
  <c r="AR370" i="948"/>
  <c r="AQ132" i="948"/>
  <c r="AQ468" i="948"/>
  <c r="AQ372" i="948"/>
  <c r="AQ161" i="948"/>
  <c r="AQ401" i="948"/>
  <c r="AQ162" i="948"/>
  <c r="AQ402" i="948"/>
  <c r="X32" i="1001"/>
  <c r="AJ31" i="1001"/>
  <c r="AJ29" i="1001" s="1"/>
  <c r="AF34" i="1001"/>
  <c r="X34" i="1001" s="1"/>
  <c r="AG2204" i="967"/>
  <c r="AF2794" i="967"/>
  <c r="AF2793" i="967" s="1"/>
  <c r="AG379" i="967"/>
  <c r="AG2788" i="967"/>
  <c r="AL1100" i="967"/>
  <c r="AL1012" i="967" s="1"/>
  <c r="BA36" i="1042"/>
  <c r="AL1081" i="967"/>
  <c r="AL993" i="967" s="1"/>
  <c r="BA42" i="1042"/>
  <c r="AM1321" i="967"/>
  <c r="AM1212" i="967"/>
  <c r="BA15" i="939"/>
  <c r="BA14" i="939"/>
  <c r="BA11" i="939"/>
  <c r="BA32" i="1001"/>
  <c r="BA34" i="1001"/>
  <c r="AF2208" i="967"/>
  <c r="M33" i="1042"/>
  <c r="K33" i="1042" s="1"/>
  <c r="AQ166" i="948"/>
  <c r="AF2024" i="967"/>
  <c r="AG1982" i="967"/>
  <c r="AN994" i="967"/>
  <c r="AQ469" i="948"/>
  <c r="AQ373" i="948"/>
  <c r="AQ461" i="948"/>
  <c r="AH2204" i="967"/>
  <c r="AM1095" i="967"/>
  <c r="AN1030" i="967"/>
  <c r="BA37" i="1042"/>
  <c r="BA13" i="939"/>
  <c r="BA41" i="1042"/>
  <c r="AQ133" i="948"/>
  <c r="BA35" i="1042"/>
  <c r="BA41" i="1001"/>
  <c r="BA40" i="1001"/>
  <c r="AH2789" i="967"/>
  <c r="AH2787" i="967" s="1"/>
  <c r="AF383" i="967"/>
  <c r="AN1524" i="967"/>
  <c r="AL1535" i="967"/>
  <c r="AL1524" i="967" s="1"/>
  <c r="AN1036" i="967"/>
  <c r="AN1276" i="967"/>
  <c r="AN1168" i="967"/>
  <c r="AO61" i="1106"/>
  <c r="AQ59" i="1106"/>
  <c r="AQ57" i="1106" s="1"/>
  <c r="X126" i="1002"/>
  <c r="V126" i="1002"/>
  <c r="L126" i="1002"/>
  <c r="N126" i="1002"/>
  <c r="Z126" i="1002"/>
  <c r="T126" i="1002"/>
  <c r="M126" i="1002"/>
  <c r="F7" i="1042"/>
  <c r="F11" i="1042"/>
  <c r="F3" i="1042"/>
  <c r="C1" i="1042" s="1"/>
  <c r="F4" i="1042"/>
  <c r="F15" i="1042"/>
  <c r="F8" i="1042"/>
  <c r="F14" i="1042"/>
  <c r="F8" i="1043"/>
  <c r="F15" i="1043"/>
  <c r="F13" i="1043"/>
  <c r="F4" i="1043"/>
  <c r="F12" i="1043"/>
  <c r="F5" i="1043"/>
  <c r="F3" i="1043"/>
  <c r="C1" i="1043" s="1"/>
  <c r="F7" i="1043"/>
  <c r="AL981" i="967"/>
  <c r="AP128" i="948"/>
  <c r="AP368" i="948"/>
  <c r="AP401" i="948"/>
  <c r="AP161" i="948"/>
  <c r="AU59" i="1106"/>
  <c r="AU57" i="1106" s="1"/>
  <c r="AO60" i="1106"/>
  <c r="BA7" i="1106"/>
  <c r="BA9" i="1106"/>
  <c r="BA12" i="1106"/>
  <c r="CY10" i="939"/>
  <c r="AM69" i="1107"/>
  <c r="AM68" i="1107"/>
  <c r="AF2621" i="967"/>
  <c r="AG2620" i="967"/>
  <c r="AP223" i="948"/>
  <c r="AP236" i="948"/>
  <c r="AP228" i="948"/>
  <c r="AP224" i="948"/>
  <c r="AP229" i="948"/>
  <c r="AN1090" i="967"/>
  <c r="AP218" i="948"/>
  <c r="AP215" i="948"/>
  <c r="N31" i="1042"/>
  <c r="N29" i="1042" s="1"/>
  <c r="M59" i="1106"/>
  <c r="BA66" i="1106"/>
  <c r="AL1098" i="967"/>
  <c r="AL1010" i="967" s="1"/>
  <c r="F6" i="1001"/>
  <c r="AM2831" i="967"/>
  <c r="AL2831" i="967" s="1"/>
  <c r="AP214" i="948"/>
  <c r="AP252" i="948"/>
  <c r="AP231" i="948"/>
  <c r="AR228" i="948"/>
  <c r="AR222" i="948"/>
  <c r="AR217" i="948"/>
  <c r="AR219" i="948"/>
  <c r="AR235" i="948"/>
  <c r="AR238" i="948"/>
  <c r="AR220" i="948"/>
  <c r="AR230" i="948"/>
  <c r="AR215" i="948"/>
  <c r="AR249" i="948"/>
  <c r="AP126" i="948"/>
  <c r="M59" i="939"/>
  <c r="M57" i="939" s="1"/>
  <c r="BA10" i="1106"/>
  <c r="BA5" i="1106"/>
  <c r="CT10" i="939"/>
  <c r="BA63" i="939"/>
  <c r="BA66" i="939"/>
  <c r="BA60" i="1106"/>
  <c r="F13" i="1001"/>
  <c r="BY59" i="939"/>
  <c r="AP387" i="948"/>
  <c r="AL1291" i="967"/>
  <c r="AH3165" i="967"/>
  <c r="AH3298" i="967" s="1"/>
  <c r="AF2609" i="967"/>
  <c r="AL2833" i="967"/>
  <c r="AL983" i="967"/>
  <c r="AP392" i="948"/>
  <c r="AP152" i="948"/>
  <c r="AP492" i="948"/>
  <c r="AP500" i="948"/>
  <c r="AL1802" i="967"/>
  <c r="AL961" i="967" s="1"/>
  <c r="AM961" i="967"/>
  <c r="AR223" i="948"/>
  <c r="AR239" i="948"/>
  <c r="AR244" i="948"/>
  <c r="AR251" i="948"/>
  <c r="AR214" i="948"/>
  <c r="AR225" i="948"/>
  <c r="AR224" i="948"/>
  <c r="AR252" i="948"/>
  <c r="AR240" i="948"/>
  <c r="AR243" i="948"/>
  <c r="BA61" i="1106"/>
  <c r="BA63" i="1106"/>
  <c r="AL1183" i="967"/>
  <c r="AM1788" i="967"/>
  <c r="AN950" i="967"/>
  <c r="AP385" i="948"/>
  <c r="AP145" i="948"/>
  <c r="AR368" i="948"/>
  <c r="AR456" i="948"/>
  <c r="AR464" i="948"/>
  <c r="AQ130" i="948"/>
  <c r="AQ370" i="948"/>
  <c r="AQ466" i="948"/>
  <c r="AR379" i="948"/>
  <c r="AR139" i="948"/>
  <c r="Q31" i="1042"/>
  <c r="Q29" i="1042" s="1"/>
  <c r="M32" i="1042"/>
  <c r="AN956" i="967"/>
  <c r="AL1665" i="967"/>
  <c r="AL1673" i="967"/>
  <c r="AL964" i="967" s="1"/>
  <c r="AM964" i="967"/>
  <c r="AM968" i="967"/>
  <c r="AL1677" i="967"/>
  <c r="AL968" i="967" s="1"/>
  <c r="X41" i="1001"/>
  <c r="M41" i="1042"/>
  <c r="K41" i="1042" s="1"/>
  <c r="AL2427" i="967"/>
  <c r="AN1199" i="967"/>
  <c r="AN1111" i="967" s="1"/>
  <c r="AN1023" i="967" s="1"/>
  <c r="AM1111" i="967"/>
  <c r="AN1178" i="967"/>
  <c r="AN1286" i="967"/>
  <c r="AN1046" i="967"/>
  <c r="AL1297" i="967"/>
  <c r="AL1057" i="967"/>
  <c r="AL1351" i="967"/>
  <c r="AM979" i="967"/>
  <c r="AL1693" i="967"/>
  <c r="AL984" i="967" s="1"/>
  <c r="AN984" i="967"/>
  <c r="AL1697" i="967"/>
  <c r="AL988" i="967" s="1"/>
  <c r="AN988" i="967"/>
  <c r="AF253" i="967"/>
  <c r="AG248" i="967"/>
  <c r="AQ464" i="948"/>
  <c r="AM90" i="1107"/>
  <c r="AM91" i="1107"/>
  <c r="AM92" i="1107" s="1"/>
  <c r="P38" i="1002"/>
  <c r="O33" i="1043"/>
  <c r="M37" i="1042"/>
  <c r="K37" i="1042" s="1"/>
  <c r="AN1171" i="967"/>
  <c r="AN1083" i="967" s="1"/>
  <c r="AN995" i="967" s="1"/>
  <c r="AM1083" i="967"/>
  <c r="AL1290" i="967"/>
  <c r="AL1050" i="967"/>
  <c r="AL1300" i="967"/>
  <c r="AL1060" i="967"/>
  <c r="P32" i="1002"/>
  <c r="P36" i="1002"/>
  <c r="AM262" i="1045"/>
  <c r="AM263" i="1045"/>
  <c r="AM1102" i="967"/>
  <c r="AN1190" i="967"/>
  <c r="AN1102" i="967" s="1"/>
  <c r="AN1014" i="967" s="1"/>
  <c r="AN989" i="967"/>
  <c r="AN969" i="967"/>
  <c r="AN972" i="967"/>
  <c r="AO63" i="1106"/>
  <c r="F43" i="1002"/>
  <c r="F31" i="1002"/>
  <c r="AF33" i="1001"/>
  <c r="X33" i="1001" s="1"/>
  <c r="O41" i="1043"/>
  <c r="W31" i="1042"/>
  <c r="W29" i="1042" s="1"/>
  <c r="AF2039" i="967"/>
  <c r="AL2251" i="967"/>
  <c r="F14" i="1106"/>
  <c r="AG2103" i="967"/>
  <c r="AF2103" i="967" s="1"/>
  <c r="AL2382" i="967"/>
  <c r="AM1104" i="967"/>
  <c r="AN1192" i="967"/>
  <c r="AN1104" i="967" s="1"/>
  <c r="AN964" i="967"/>
  <c r="AN1382" i="967"/>
  <c r="AN949" i="967" s="1"/>
  <c r="AN948" i="967" s="1"/>
  <c r="AL1628" i="967"/>
  <c r="AL1584" i="967" s="1"/>
  <c r="AN1584" i="967"/>
  <c r="AL1688" i="967"/>
  <c r="AL1815" i="967"/>
  <c r="AL974" i="967" s="1"/>
  <c r="AF133" i="967"/>
  <c r="AH127" i="967"/>
  <c r="AH91" i="967" s="1"/>
  <c r="AH90" i="967" s="1"/>
  <c r="AH331" i="967" s="1"/>
  <c r="AF317" i="967"/>
  <c r="AG313" i="967"/>
  <c r="AF313" i="967" s="1"/>
  <c r="AL2478" i="967"/>
  <c r="AL2918" i="967"/>
  <c r="AL2981" i="967"/>
  <c r="AN1205" i="967"/>
  <c r="AN1117" i="967" s="1"/>
  <c r="AN1029" i="967" s="1"/>
  <c r="AM1117" i="967"/>
  <c r="AL1358" i="967"/>
  <c r="AL986" i="967" s="1"/>
  <c r="AL1685" i="967"/>
  <c r="AL976" i="967" s="1"/>
  <c r="AL2885" i="967"/>
  <c r="AL2915" i="967"/>
  <c r="AL3005" i="967"/>
  <c r="AL3077" i="967"/>
  <c r="AL1323" i="967"/>
  <c r="AL951" i="967" s="1"/>
  <c r="AN960" i="967"/>
  <c r="AL1339" i="967"/>
  <c r="AL967" i="967" s="1"/>
  <c r="AM967" i="967"/>
  <c r="AN985" i="967"/>
  <c r="AL1361" i="967"/>
  <c r="AL989" i="967" s="1"/>
  <c r="AM1667" i="967"/>
  <c r="AL1668" i="967"/>
  <c r="AL959" i="967" s="1"/>
  <c r="AM1680" i="967"/>
  <c r="AL1680" i="967" s="1"/>
  <c r="AL1813" i="967"/>
  <c r="AL972" i="967" s="1"/>
  <c r="AF254" i="967"/>
  <c r="AF279" i="967"/>
  <c r="AL2969" i="967"/>
  <c r="AL1283" i="967"/>
  <c r="AL1043" i="967"/>
  <c r="AL1304" i="967"/>
  <c r="AL1064" i="967"/>
  <c r="AM960" i="967"/>
  <c r="AH2560" i="967"/>
  <c r="AH2740" i="967" s="1"/>
  <c r="AL1326" i="967"/>
  <c r="AL954" i="967" s="1"/>
  <c r="AN1343" i="967"/>
  <c r="AL1395" i="967"/>
  <c r="AL1554" i="967"/>
  <c r="AL977" i="967" s="1"/>
  <c r="AL1689" i="967"/>
  <c r="AL1816" i="967"/>
  <c r="AL975" i="967" s="1"/>
  <c r="AF142" i="967"/>
  <c r="AL1120" i="967" l="1"/>
  <c r="AL1032" i="967" s="1"/>
  <c r="AN1032" i="967"/>
  <c r="AQ212" i="948"/>
  <c r="AF379" i="967"/>
  <c r="AL1108" i="967"/>
  <c r="AL1020" i="967" s="1"/>
  <c r="AN1020" i="967"/>
  <c r="AQ66" i="1107"/>
  <c r="AQ69" i="1107"/>
  <c r="AT97" i="1107"/>
  <c r="AP97" i="1107" s="1"/>
  <c r="AV37" i="1107"/>
  <c r="AV170" i="1107" s="1"/>
  <c r="AR170" i="1107" s="1"/>
  <c r="AT51" i="1107"/>
  <c r="AT48" i="1107"/>
  <c r="AF2789" i="967"/>
  <c r="AF127" i="967"/>
  <c r="AF91" i="967" s="1"/>
  <c r="AF90" i="967" s="1"/>
  <c r="AN963" i="967"/>
  <c r="AN1656" i="967"/>
  <c r="AL979" i="967"/>
  <c r="AL980" i="967"/>
  <c r="AL1382" i="967"/>
  <c r="AF3298" i="967"/>
  <c r="AF2205" i="967"/>
  <c r="AM1009" i="967"/>
  <c r="AL1097" i="967"/>
  <c r="AL1009" i="967" s="1"/>
  <c r="AL1672" i="967"/>
  <c r="AL963" i="967" s="1"/>
  <c r="AP212" i="948"/>
  <c r="AF31" i="1001"/>
  <c r="AM971" i="967"/>
  <c r="AN1095" i="967"/>
  <c r="AN1007" i="967" s="1"/>
  <c r="BA43" i="1001"/>
  <c r="BA37" i="1001"/>
  <c r="BA38" i="1001"/>
  <c r="BA40" i="1042"/>
  <c r="BA43" i="1042"/>
  <c r="BA38" i="1042"/>
  <c r="AT38" i="1107"/>
  <c r="AP38" i="1107" s="1"/>
  <c r="AU37" i="1107"/>
  <c r="AQ38" i="1107"/>
  <c r="AM1029" i="967"/>
  <c r="AL1117" i="967"/>
  <c r="AL1029" i="967" s="1"/>
  <c r="AN1103" i="967"/>
  <c r="AN1015" i="967" s="1"/>
  <c r="AN1016" i="967"/>
  <c r="AM1023" i="967"/>
  <c r="AL1111" i="967"/>
  <c r="AL1023" i="967" s="1"/>
  <c r="AM1320" i="967"/>
  <c r="AL1321" i="967"/>
  <c r="AM949" i="967"/>
  <c r="AM948" i="967" s="1"/>
  <c r="AF29" i="1001"/>
  <c r="X31" i="1001"/>
  <c r="AN1319" i="967"/>
  <c r="AN971" i="967"/>
  <c r="AL1343" i="967"/>
  <c r="AL971" i="967" s="1"/>
  <c r="AH350" i="967"/>
  <c r="AH375" i="967"/>
  <c r="AH333" i="967"/>
  <c r="AH377" i="967" s="1"/>
  <c r="AM1016" i="967"/>
  <c r="AL1104" i="967"/>
  <c r="AL1016" i="967" s="1"/>
  <c r="AM1103" i="967"/>
  <c r="AM1014" i="967"/>
  <c r="AL1102" i="967"/>
  <c r="AL1014" i="967" s="1"/>
  <c r="P31" i="1002"/>
  <c r="AL956" i="967"/>
  <c r="M57" i="1106"/>
  <c r="AN1002" i="967"/>
  <c r="AL1090" i="967"/>
  <c r="AL1002" i="967" s="1"/>
  <c r="AN1080" i="967"/>
  <c r="AF2204" i="967"/>
  <c r="C29" i="1002"/>
  <c r="H31" i="1002"/>
  <c r="H29" i="1002" s="1"/>
  <c r="I31" i="1002"/>
  <c r="I29" i="1002" s="1"/>
  <c r="O31" i="1043"/>
  <c r="CX66" i="939"/>
  <c r="CY66" i="939"/>
  <c r="BA6" i="1042"/>
  <c r="BA4" i="1042"/>
  <c r="BA14" i="1042"/>
  <c r="BA8" i="1042"/>
  <c r="BA9" i="1042"/>
  <c r="BA10" i="1042"/>
  <c r="BA11" i="1042"/>
  <c r="BA13" i="1042"/>
  <c r="BA15" i="1042"/>
  <c r="BA7" i="1042"/>
  <c r="BA12" i="1042"/>
  <c r="BA5" i="1042"/>
  <c r="AF1982" i="967"/>
  <c r="AG1981" i="967"/>
  <c r="AF2788" i="967"/>
  <c r="AH2784" i="967"/>
  <c r="AH2742" i="967"/>
  <c r="AH2786" i="967" s="1"/>
  <c r="AH2759" i="967"/>
  <c r="AL1667" i="967"/>
  <c r="AL958" i="967" s="1"/>
  <c r="AM958" i="967"/>
  <c r="AM1656" i="967"/>
  <c r="AM995" i="967"/>
  <c r="AL1083" i="967"/>
  <c r="AL995" i="967" s="1"/>
  <c r="AM1080" i="967"/>
  <c r="AF248" i="967"/>
  <c r="AG331" i="967"/>
  <c r="M31" i="1042"/>
  <c r="K32" i="1042"/>
  <c r="AR212" i="948"/>
  <c r="AF2620" i="967"/>
  <c r="AG2566" i="967"/>
  <c r="AO59" i="1106"/>
  <c r="BA12" i="1043"/>
  <c r="BA8" i="1043"/>
  <c r="BA13" i="1043"/>
  <c r="BA6" i="1043"/>
  <c r="BA5" i="1043"/>
  <c r="BA9" i="1043"/>
  <c r="BA15" i="1043"/>
  <c r="BA7" i="1043"/>
  <c r="BA4" i="1043"/>
  <c r="BA14" i="1043"/>
  <c r="BA11" i="1043"/>
  <c r="BA10" i="1043"/>
  <c r="AM1007" i="967"/>
  <c r="AL1095" i="967"/>
  <c r="AL1007" i="967" s="1"/>
  <c r="AM1168" i="967"/>
  <c r="AL1212" i="967"/>
  <c r="AM1036" i="967"/>
  <c r="AM1276" i="967"/>
  <c r="AG378" i="967"/>
  <c r="AF380" i="967"/>
  <c r="AF3165" i="967"/>
  <c r="AF2203" i="967"/>
  <c r="AF2787" i="967"/>
  <c r="AN947" i="967" l="1"/>
  <c r="AL949" i="967"/>
  <c r="AL948" i="967" s="1"/>
  <c r="AL947" i="967" s="1"/>
  <c r="AR37" i="1107"/>
  <c r="AU170" i="1107"/>
  <c r="AT37" i="1107"/>
  <c r="AP37" i="1107" s="1"/>
  <c r="AQ37" i="1107"/>
  <c r="AF378" i="967"/>
  <c r="AG2565" i="967"/>
  <c r="AF2566" i="967"/>
  <c r="M29" i="1042"/>
  <c r="K31" i="1042"/>
  <c r="AN992" i="967"/>
  <c r="AN1079" i="967"/>
  <c r="X29" i="1001"/>
  <c r="S31" i="1001"/>
  <c r="AF1981" i="967"/>
  <c r="AG1976" i="967"/>
  <c r="AL1036" i="967"/>
  <c r="AL1168" i="967"/>
  <c r="AL1276" i="967"/>
  <c r="AM59" i="1106"/>
  <c r="AO57" i="1106"/>
  <c r="AL1080" i="967"/>
  <c r="AM992" i="967"/>
  <c r="AM1079" i="967"/>
  <c r="CE59" i="1106"/>
  <c r="AM1015" i="967"/>
  <c r="AL1103" i="967"/>
  <c r="AL1015" i="967" s="1"/>
  <c r="P29" i="1002"/>
  <c r="K31" i="1002"/>
  <c r="K29" i="1002" s="1"/>
  <c r="AM1319" i="967"/>
  <c r="AL1320" i="967"/>
  <c r="AL1319" i="967" s="1"/>
  <c r="AG333" i="967"/>
  <c r="AG377" i="967" s="1"/>
  <c r="AF331" i="967"/>
  <c r="AG375" i="967"/>
  <c r="AG350" i="967"/>
  <c r="AF350" i="967" s="1"/>
  <c r="BA43" i="1002"/>
  <c r="BA33" i="1002"/>
  <c r="BA40" i="1002"/>
  <c r="BA36" i="1002"/>
  <c r="BA35" i="1002"/>
  <c r="BA34" i="1002"/>
  <c r="BA39" i="1002"/>
  <c r="BA32" i="1002"/>
  <c r="BA42" i="1002"/>
  <c r="BA41" i="1002"/>
  <c r="BA38" i="1002"/>
  <c r="BA37" i="1002"/>
  <c r="O29" i="1043"/>
  <c r="K31" i="1043"/>
  <c r="K29" i="1043" s="1"/>
  <c r="AL1656" i="967"/>
  <c r="AM947" i="967"/>
  <c r="AT170" i="1107" l="1"/>
  <c r="AP170" i="1107" s="1"/>
  <c r="AQ170" i="1107"/>
  <c r="AL1079" i="967"/>
  <c r="AL992" i="967"/>
  <c r="AF2565" i="967"/>
  <c r="AG2560" i="967"/>
  <c r="S29" i="1001"/>
  <c r="K31" i="1001"/>
  <c r="AF333" i="967"/>
  <c r="AF377" i="967" s="1"/>
  <c r="AF375" i="967"/>
  <c r="AG2156" i="967"/>
  <c r="AF1976" i="967"/>
  <c r="AF2156" i="967" s="1"/>
  <c r="AN1124" i="967"/>
  <c r="AN1164" i="967"/>
  <c r="AN1145" i="967"/>
  <c r="AN1160" i="967"/>
  <c r="AN1126" i="967"/>
  <c r="AN1133" i="967"/>
  <c r="AN1151" i="967"/>
  <c r="AN1162" i="967"/>
  <c r="AN1135" i="967"/>
  <c r="AN1141" i="967"/>
  <c r="AN1138" i="967"/>
  <c r="AN1144" i="967"/>
  <c r="AN1143" i="967"/>
  <c r="AN1129" i="967"/>
  <c r="AN1139" i="967"/>
  <c r="AN1149" i="967"/>
  <c r="AN1140" i="967"/>
  <c r="AN1130" i="967"/>
  <c r="AN1156" i="967"/>
  <c r="AN1154" i="967"/>
  <c r="AN1125" i="967"/>
  <c r="AN1165" i="967"/>
  <c r="AN1161" i="967"/>
  <c r="AN1131" i="967"/>
  <c r="AN1136" i="967"/>
  <c r="AN1159" i="967"/>
  <c r="AN1150" i="967"/>
  <c r="AN1132" i="967"/>
  <c r="AN1155" i="967"/>
  <c r="AN1146" i="967"/>
  <c r="AN1142" i="967"/>
  <c r="AN991" i="967"/>
  <c r="AN1127" i="967"/>
  <c r="AN1128" i="967"/>
  <c r="AN1147" i="967"/>
  <c r="AN1152" i="967"/>
  <c r="AN1137" i="967"/>
  <c r="AN1134" i="967"/>
  <c r="AN1148" i="967"/>
  <c r="AN1163" i="967"/>
  <c r="AN1153" i="967"/>
  <c r="K29" i="1042"/>
  <c r="AV31" i="1042"/>
  <c r="AM1140" i="967"/>
  <c r="AM1127" i="967"/>
  <c r="AM1138" i="967"/>
  <c r="AM1165" i="967"/>
  <c r="AM1131" i="967"/>
  <c r="AM1134" i="967"/>
  <c r="AM1141" i="967"/>
  <c r="AM1154" i="967"/>
  <c r="AM1135" i="967"/>
  <c r="AM1137" i="967"/>
  <c r="AM1152" i="967"/>
  <c r="AM1145" i="967"/>
  <c r="AM1162" i="967"/>
  <c r="AM1147" i="967"/>
  <c r="AM991" i="967"/>
  <c r="AM1126" i="967"/>
  <c r="AM1151" i="967"/>
  <c r="AM1143" i="967"/>
  <c r="AM1146" i="967"/>
  <c r="AM1133" i="967"/>
  <c r="AM1163" i="967"/>
  <c r="AM1142" i="967"/>
  <c r="AM1160" i="967"/>
  <c r="AM1149" i="967"/>
  <c r="AM1125" i="967"/>
  <c r="AM1124" i="967"/>
  <c r="AM1150" i="967"/>
  <c r="AM1159" i="967"/>
  <c r="AM1130" i="967"/>
  <c r="AM1139" i="967"/>
  <c r="AM1132" i="967"/>
  <c r="AM1148" i="967"/>
  <c r="AM1129" i="967"/>
  <c r="AM1153" i="967"/>
  <c r="AM1144" i="967"/>
  <c r="AM1155" i="967"/>
  <c r="AM1128" i="967"/>
  <c r="AM1136" i="967"/>
  <c r="AM1156" i="967"/>
  <c r="AM1164" i="967"/>
  <c r="AM1161" i="967"/>
  <c r="AM57" i="1106"/>
  <c r="K59" i="1106"/>
  <c r="K57" i="1106" s="1"/>
  <c r="AF2200" i="967" l="1"/>
  <c r="AF2158" i="967"/>
  <c r="AF2202" i="967" s="1"/>
  <c r="K29" i="1001"/>
  <c r="AV31" i="1001"/>
  <c r="AM1123" i="967"/>
  <c r="AN1123" i="967"/>
  <c r="AG2740" i="967"/>
  <c r="AF2560" i="967"/>
  <c r="AF2740" i="967" s="1"/>
  <c r="AG2200" i="967"/>
  <c r="AG2175" i="967"/>
  <c r="AF2175" i="967" s="1"/>
  <c r="AG2158" i="967"/>
  <c r="AG2202" i="967" s="1"/>
  <c r="AL1159" i="967"/>
  <c r="AL1133" i="967"/>
  <c r="AL1148" i="967"/>
  <c r="AL1136" i="967"/>
  <c r="AL1147" i="967"/>
  <c r="AL1160" i="967"/>
  <c r="AL1126" i="967"/>
  <c r="AL1141" i="967"/>
  <c r="AL1132" i="967"/>
  <c r="AL1129" i="967"/>
  <c r="AL1154" i="967"/>
  <c r="AL1139" i="967"/>
  <c r="AL1153" i="967"/>
  <c r="AL1162" i="967"/>
  <c r="AL1155" i="967"/>
  <c r="AL1142" i="967"/>
  <c r="AL1125" i="967"/>
  <c r="AL1138" i="967"/>
  <c r="AL1163" i="967"/>
  <c r="AL1135" i="967"/>
  <c r="AL1144" i="967"/>
  <c r="AL1131" i="967"/>
  <c r="AL1150" i="967"/>
  <c r="AL1151" i="967"/>
  <c r="AL1164" i="967"/>
  <c r="AL1137" i="967"/>
  <c r="AL1161" i="967"/>
  <c r="AL1134" i="967"/>
  <c r="AL1145" i="967"/>
  <c r="AL1149" i="967"/>
  <c r="AL1140" i="967"/>
  <c r="AL1156" i="967"/>
  <c r="AL1146" i="967"/>
  <c r="AL1130" i="967"/>
  <c r="AL1165" i="967"/>
  <c r="AL1152" i="967"/>
  <c r="AL1128" i="967"/>
  <c r="AL991" i="967"/>
  <c r="AL1124" i="967"/>
  <c r="AL1127" i="967"/>
  <c r="AL1143" i="967"/>
  <c r="AG2784" i="967" l="1"/>
  <c r="AG2759" i="967"/>
  <c r="AF2759" i="967" s="1"/>
  <c r="AG2742" i="967"/>
  <c r="AG2786" i="967" s="1"/>
  <c r="AL1123" i="967"/>
  <c r="AF2742" i="967"/>
  <c r="AF2786" i="967" s="1"/>
  <c r="AF2784" i="967"/>
</calcChain>
</file>

<file path=xl/comments1.xml><?xml version="1.0" encoding="utf-8"?>
<comments xmlns="http://schemas.openxmlformats.org/spreadsheetml/2006/main">
  <authors>
    <author>vmalkov</author>
  </authors>
  <commentList>
    <comment ref="E14" authorId="0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</commentList>
</comments>
</file>

<file path=xl/comments10.xml><?xml version="1.0" encoding="utf-8"?>
<comments xmlns="http://schemas.openxmlformats.org/spreadsheetml/2006/main">
  <authors>
    <author>Samsung-900X</author>
  </authors>
  <commentList>
    <comment ref="AN187" authorId="0">
      <text>
        <r>
          <rPr>
            <sz val="9"/>
            <color indexed="81"/>
            <rFont val="Tahoma"/>
            <family val="2"/>
            <charset val="204"/>
          </rPr>
          <t>К</t>
        </r>
        <r>
          <rPr>
            <vertAlign val="subscript"/>
            <sz val="9"/>
            <color indexed="81"/>
            <rFont val="Tahoma"/>
            <family val="2"/>
            <charset val="204"/>
          </rPr>
          <t>пл</t>
        </r>
        <r>
          <rPr>
            <sz val="9"/>
            <color indexed="81"/>
            <rFont val="Tahoma"/>
            <family val="2"/>
            <charset val="204"/>
          </rPr>
          <t xml:space="preserve"> - коэффициент перевода, определяемый в целях сопоставления объёма и массы твёрдых бытовых отходов (средняя плотность твёрдых бытовых отходов) в соответствии с Правилами коммерческого учёта</t>
        </r>
      </text>
    </comment>
  </commentList>
</comments>
</file>

<file path=xl/comments11.xml><?xml version="1.0" encoding="utf-8"?>
<comments xmlns="http://schemas.openxmlformats.org/spreadsheetml/2006/main">
  <authors>
    <author>Мальков</author>
  </authors>
  <commentList>
    <comment ref="H11" authorId="0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>
  <authors>
    <author>vmalkov</author>
  </authors>
  <commentList>
    <comment ref="M12" authorId="0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>
  <authors>
    <author>Samsung-900X</author>
  </authors>
  <commentList>
    <comment ref="N3315" authorId="0">
      <text>
        <r>
          <rPr>
            <sz val="9"/>
            <color indexed="81"/>
            <rFont val="Tahoma"/>
            <family val="2"/>
            <charset val="204"/>
          </rPr>
          <t>К</t>
        </r>
        <r>
          <rPr>
            <vertAlign val="subscript"/>
            <sz val="9"/>
            <color indexed="81"/>
            <rFont val="Tahoma"/>
            <family val="2"/>
            <charset val="204"/>
          </rPr>
          <t>пл</t>
        </r>
        <r>
          <rPr>
            <sz val="9"/>
            <color indexed="81"/>
            <rFont val="Tahoma"/>
            <family val="2"/>
            <charset val="204"/>
          </rPr>
          <t xml:space="preserve"> - коэффициент перевода, определяемый в целях сопоставления объёма и массы твёрдых бытовых отходов (средняя плотность твёрдых бытовых отходов) в соответствии с Правилами коммерческого учёта</t>
        </r>
      </text>
    </comment>
  </commentList>
</comments>
</file>

<file path=xl/comments4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7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sharedStrings.xml><?xml version="1.0" encoding="utf-8"?>
<sst xmlns="http://schemas.openxmlformats.org/spreadsheetml/2006/main" count="16867" uniqueCount="3051">
  <si>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</si>
  <si>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</si>
  <si>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</si>
  <si>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</si>
  <si>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</si>
  <si>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</si>
  <si>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</si>
  <si>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</si>
  <si>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</si>
  <si>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</si>
  <si>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</si>
  <si>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</si>
  <si>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</si>
  <si>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</si>
  <si>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</si>
  <si>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</si>
  <si>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</si>
  <si>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</si>
  <si>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</si>
  <si>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VSNA_CALC_ADD_RANGE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</si>
  <si>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</si>
  <si>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</si>
  <si>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</si>
  <si>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</si>
  <si>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</si>
  <si>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</si>
  <si>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</si>
  <si>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</si>
  <si>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</si>
  <si>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</si>
  <si>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</si>
  <si>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</si>
  <si>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</si>
  <si>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</si>
  <si>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</si>
  <si>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</si>
  <si>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</si>
  <si>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</si>
  <si>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</si>
  <si>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</si>
  <si>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</si>
  <si>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</si>
  <si>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</si>
  <si>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</si>
  <si>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</si>
  <si>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</si>
  <si>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</si>
  <si>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</si>
  <si>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</si>
  <si>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</si>
  <si>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</si>
  <si>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</si>
  <si>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</si>
  <si>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</si>
  <si>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</si>
  <si>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</si>
  <si>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</si>
  <si>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</si>
  <si>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</si>
  <si>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</si>
  <si>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</si>
  <si>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</si>
  <si>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</si>
  <si>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</si>
  <si>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</si>
  <si>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</si>
  <si>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</si>
  <si>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</si>
  <si>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</si>
  <si>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</si>
  <si>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</si>
  <si>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</si>
  <si>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</si>
  <si>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</si>
  <si>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</si>
  <si>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</si>
  <si>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</si>
  <si>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</si>
  <si>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</si>
  <si>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</si>
  <si>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</si>
  <si>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</si>
  <si>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</si>
  <si>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</si>
  <si>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</si>
  <si>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</si>
  <si>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</si>
  <si>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</si>
  <si>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</si>
  <si>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</si>
  <si>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</si>
  <si>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</si>
  <si>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</si>
  <si>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</si>
  <si>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</si>
  <si>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</si>
  <si>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</si>
  <si>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</si>
  <si>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</si>
  <si>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</si>
  <si>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</si>
  <si>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</si>
  <si>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</si>
  <si>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</si>
  <si>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</si>
  <si>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</si>
  <si>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</si>
  <si>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</si>
  <si>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</si>
  <si>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</si>
  <si>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</si>
  <si>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</si>
  <si>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</si>
  <si>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</si>
  <si>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</si>
  <si>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</si>
  <si>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</si>
  <si>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</si>
  <si>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</si>
  <si>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</si>
  <si>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</si>
  <si>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</si>
  <si>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</si>
  <si>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</si>
  <si>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</si>
  <si>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</si>
  <si>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</si>
  <si>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</si>
  <si>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</si>
  <si>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</si>
  <si>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</si>
  <si>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</si>
  <si>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</si>
  <si>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</si>
  <si>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</si>
  <si>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</si>
  <si>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</si>
  <si>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</si>
  <si>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</si>
  <si>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</si>
  <si>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</si>
  <si>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</si>
  <si>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</si>
  <si>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</si>
  <si>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</si>
  <si>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</si>
  <si>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</si>
  <si>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</si>
  <si>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</si>
  <si>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</si>
  <si>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</si>
  <si>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</si>
  <si>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</si>
  <si>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</si>
  <si>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</si>
  <si>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</si>
  <si>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</si>
  <si>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</si>
  <si>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</si>
  <si>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</si>
  <si>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</si>
  <si>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</si>
  <si>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</si>
  <si>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</si>
  <si>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</si>
  <si>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</si>
  <si>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</si>
  <si>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</si>
  <si>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</si>
  <si>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</si>
  <si>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</si>
  <si>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</si>
  <si>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</si>
  <si>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</si>
  <si>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</si>
  <si>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</si>
  <si>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</si>
  <si>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</si>
  <si>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</si>
  <si>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</si>
  <si>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</si>
  <si>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</si>
  <si>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</si>
  <si>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</si>
  <si>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</si>
  <si>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</si>
  <si>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</si>
  <si>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</si>
  <si>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</si>
  <si>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</si>
  <si>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</si>
  <si>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</si>
  <si>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</si>
  <si>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</si>
  <si>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</si>
  <si>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</si>
  <si>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</si>
  <si>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</si>
  <si>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</si>
  <si>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</si>
  <si>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</si>
  <si>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</si>
  <si>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</si>
  <si>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</si>
  <si>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</si>
  <si>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</si>
  <si>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</si>
  <si>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</si>
  <si>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</si>
  <si>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</si>
  <si>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</si>
  <si>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</si>
  <si>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</si>
  <si>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</si>
  <si>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</si>
  <si>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</si>
  <si>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</si>
  <si>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</si>
  <si>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</si>
  <si>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</si>
  <si>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</si>
  <si>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</si>
  <si>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</si>
  <si>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</si>
  <si>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</si>
  <si>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</si>
  <si>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</si>
  <si>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</si>
  <si>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</si>
  <si>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</si>
  <si>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</si>
  <si>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</si>
  <si>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</si>
  <si>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</si>
  <si>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</si>
  <si>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</si>
  <si>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</si>
  <si>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</si>
  <si>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</si>
  <si>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</si>
  <si>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</si>
  <si>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</si>
  <si>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</si>
  <si>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</si>
  <si>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</si>
  <si>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</si>
  <si>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</si>
  <si>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</si>
  <si>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</si>
  <si>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</si>
  <si>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</si>
  <si>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</si>
  <si>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</si>
  <si>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</si>
  <si>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</si>
  <si>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UTBO_TARIFF_UNIT</t>
  </si>
  <si>
    <t>руб/тонна</t>
  </si>
  <si>
    <t>Размерность тарифа</t>
  </si>
  <si>
    <t>Условный коэффициент перевода тонн в куб.м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</si>
  <si>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</si>
  <si>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</si>
  <si>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</si>
  <si>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</si>
  <si>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</si>
  <si>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</si>
  <si>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</si>
  <si>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</si>
  <si>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</si>
  <si>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</si>
  <si>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</si>
  <si>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</si>
  <si>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</si>
  <si>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</si>
  <si>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</si>
  <si>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</si>
  <si>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</si>
  <si>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</si>
  <si>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</si>
  <si>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</si>
  <si>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</si>
  <si>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</si>
  <si>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</si>
  <si>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</si>
  <si>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</si>
  <si>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</si>
  <si>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</si>
  <si>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</si>
  <si>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</si>
  <si>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</si>
  <si>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</si>
  <si>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</si>
  <si>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</si>
  <si>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</si>
  <si>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</si>
  <si>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</si>
  <si>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</si>
  <si>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</si>
  <si>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</si>
  <si>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</si>
  <si>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</si>
  <si>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</si>
  <si>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</si>
  <si>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</si>
  <si>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</si>
  <si>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</si>
  <si>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</si>
  <si>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</si>
  <si>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</si>
  <si>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</si>
  <si>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</si>
  <si>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</si>
  <si>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</si>
  <si>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</si>
  <si>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</si>
  <si>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</si>
  <si>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</si>
  <si>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Себестоимость</t>
  </si>
  <si>
    <t>Показывать настройки проверки при сохранении</t>
  </si>
  <si>
    <t>Электрическая энергия</t>
  </si>
  <si>
    <t>2.4</t>
  </si>
  <si>
    <t>Аренда основного оборудования</t>
  </si>
  <si>
    <t>по договорам лизинга</t>
  </si>
  <si>
    <t>по концессионным соглашениям</t>
  </si>
  <si>
    <t>иное</t>
  </si>
  <si>
    <t>2.5</t>
  </si>
  <si>
    <t>Текущий ремонт и техническое обслуживание</t>
  </si>
  <si>
    <t>2.6</t>
  </si>
  <si>
    <t>Капитальный ремонт</t>
  </si>
  <si>
    <t>2.7</t>
  </si>
  <si>
    <t>2.8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</si>
  <si>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</si>
  <si>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</si>
  <si>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</si>
  <si>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</si>
  <si>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</si>
  <si>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</si>
  <si>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</si>
  <si>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</si>
  <si>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</si>
  <si>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</si>
  <si>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</si>
  <si>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</si>
  <si>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</si>
  <si>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</si>
  <si>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</si>
  <si>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</si>
  <si>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</si>
  <si>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</si>
  <si>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</si>
  <si>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</si>
  <si>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</si>
  <si>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</si>
  <si>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</si>
  <si>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</si>
  <si>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</si>
  <si>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</si>
  <si>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</si>
  <si>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</si>
  <si>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</si>
  <si>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</si>
  <si>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</si>
  <si>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</si>
  <si>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</si>
  <si>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</si>
  <si>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</si>
  <si>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</si>
  <si>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</si>
  <si>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</si>
  <si>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</si>
  <si>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</si>
  <si>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</si>
  <si>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</si>
  <si>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</si>
  <si>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</si>
  <si>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</si>
  <si>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</si>
  <si>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</si>
  <si>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</si>
  <si>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</si>
  <si>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</si>
  <si>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</si>
  <si>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</si>
  <si>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</si>
  <si>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</si>
  <si>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</si>
  <si>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</si>
  <si>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</si>
  <si>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</si>
  <si>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</si>
  <si>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</si>
  <si>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</si>
  <si>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</si>
  <si>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</si>
  <si>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</si>
  <si>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</si>
  <si>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</si>
  <si>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</si>
  <si>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</si>
  <si>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</si>
  <si>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</si>
  <si>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</si>
  <si>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</si>
  <si>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</si>
  <si>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</si>
  <si>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</si>
  <si>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</si>
  <si>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</si>
  <si>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</si>
  <si>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</si>
  <si>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</si>
  <si>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</si>
  <si>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</si>
  <si>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</si>
  <si>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</si>
  <si>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</si>
  <si>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Объём утилизации (захоронения) ТБО, всего</t>
  </si>
  <si>
    <t>Объём, на который рассчитана надбавка к тарифу на услуги</t>
  </si>
  <si>
    <t>Мощность полигона захоронения бытовых отходов</t>
  </si>
  <si>
    <t>руб./куб.м</t>
  </si>
  <si>
    <t>Мощность объектов утилизации ТБО</t>
  </si>
  <si>
    <t>средневзвешенный тариф</t>
  </si>
  <si>
    <t>расходы на ГСМ (и/или расходы на аренду спецтехники)</t>
  </si>
  <si>
    <t>единый налог, уплачиваемый организацией, применяющей упрощённую систему налогообложения</t>
  </si>
  <si>
    <t>2.11.1</t>
  </si>
  <si>
    <t>2.11.2</t>
  </si>
  <si>
    <t>2.11.3</t>
  </si>
  <si>
    <t>2.11.4</t>
  </si>
  <si>
    <t>2.11.4.1</t>
  </si>
  <si>
    <t>2.11.4.2</t>
  </si>
  <si>
    <t>расходы на охрану труда</t>
  </si>
  <si>
    <t>расходы на приобретение инвентаря (в том числе, канцтоваров)</t>
  </si>
  <si>
    <t>расходы на лицензирование</t>
  </si>
  <si>
    <t>Установленная мощность, куб.м/час</t>
  </si>
  <si>
    <t>Подключённая (фактическая) нагрузка, куб.м/час</t>
  </si>
  <si>
    <t>VSNA_CALC_EMPTY_BASE_RANGE</t>
  </si>
  <si>
    <t>VSNA_CALC_SINGLE_BASE_RANGE</t>
  </si>
  <si>
    <t>VOTV_CALC_EMPTY_BASE_RANGE</t>
  </si>
  <si>
    <t>VOTV_CALC_SINGLE_BASE_RANGE</t>
  </si>
  <si>
    <t>UTBO_CALC_EMPTY_BASE_RANGE</t>
  </si>
  <si>
    <t>UTBO_CALC_SINGLE_BASE_RANGE</t>
  </si>
  <si>
    <t>TBD</t>
  </si>
  <si>
    <t>HEAT_FUEL_SINGLE_BASE_RANGE</t>
  </si>
  <si>
    <t>Общеэксплуатационные расходы (за исключением затрат на оплату труда)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</si>
  <si>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</si>
  <si>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</si>
  <si>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</si>
  <si>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</si>
  <si>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</si>
  <si>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</si>
  <si>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</si>
  <si>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</si>
  <si>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</si>
  <si>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</si>
  <si>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</si>
  <si>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</si>
  <si>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</si>
  <si>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</si>
  <si>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</si>
  <si>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</si>
  <si>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</si>
  <si>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</si>
  <si>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</si>
  <si>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</si>
  <si>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</si>
  <si>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</si>
  <si>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</si>
  <si>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</si>
  <si>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</si>
  <si>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</si>
  <si>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</si>
  <si>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</si>
  <si>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</si>
  <si>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</si>
  <si>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</si>
  <si>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</si>
  <si>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</si>
  <si>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</si>
  <si>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</si>
  <si>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</si>
  <si>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</si>
  <si>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</si>
  <si>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</si>
  <si>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</si>
  <si>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</si>
  <si>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</si>
  <si>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</si>
  <si>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</si>
  <si>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</si>
  <si>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</si>
  <si>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</si>
  <si>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</si>
  <si>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</si>
  <si>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</si>
  <si>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</si>
  <si>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</si>
  <si>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</si>
  <si>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</si>
  <si>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</si>
  <si>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</si>
  <si>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</si>
  <si>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</si>
  <si>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</si>
  <si>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</si>
  <si>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</si>
  <si>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</si>
  <si>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</si>
  <si>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</si>
  <si>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</si>
  <si>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</si>
  <si>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</si>
  <si>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</si>
  <si>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</si>
  <si>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</si>
  <si>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</si>
  <si>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</si>
  <si>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</si>
  <si>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</si>
  <si>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</si>
  <si>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</si>
  <si>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</si>
  <si>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</si>
  <si>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</si>
  <si>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</si>
  <si>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</si>
  <si>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</si>
  <si>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</si>
  <si>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</si>
  <si>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</si>
  <si>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</si>
  <si>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</si>
  <si>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</si>
  <si>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</si>
  <si>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</si>
  <si>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</si>
  <si>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</si>
  <si>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</si>
  <si>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</si>
  <si>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</si>
  <si>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</si>
  <si>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</si>
  <si>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</si>
  <si>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</si>
  <si>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</si>
  <si>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</si>
  <si>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</si>
  <si>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</si>
  <si>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UTBO_CALC_ADD_RANGE</t>
  </si>
  <si>
    <t>ТЭ</t>
  </si>
  <si>
    <t>стоков</t>
  </si>
  <si>
    <t>RESOURCE_IDENTIFIER</t>
  </si>
  <si>
    <t>руб/Гкал</t>
  </si>
  <si>
    <t>VSNA_TRANSMISSION_TARIFF_UNIT</t>
  </si>
  <si>
    <t>VOTV_TRANSMISSION_TARIFF_UNIT</t>
  </si>
  <si>
    <t>руб/куб.м</t>
  </si>
  <si>
    <t>3.2.1</t>
  </si>
  <si>
    <t>куб.м</t>
  </si>
  <si>
    <t>TEMPLATE_SPHERE_CODE</t>
  </si>
  <si>
    <t>VSNA</t>
  </si>
  <si>
    <t>HEAT</t>
  </si>
  <si>
    <t>VOTV</t>
  </si>
  <si>
    <t>UTBO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</si>
  <si>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</si>
  <si>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</si>
  <si>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</si>
  <si>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</si>
  <si>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</si>
  <si>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</si>
  <si>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</si>
  <si>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</si>
  <si>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</si>
  <si>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</si>
  <si>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</si>
  <si>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</si>
  <si>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</si>
  <si>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</si>
  <si>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</si>
  <si>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</si>
  <si>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</si>
  <si>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</si>
  <si>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</si>
  <si>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из них амортизация, направленная на возмещение расходов по реализации мероприятий, предусмотренных утверждёнными в установленном порядке инвестиционными программами</t>
  </si>
  <si>
    <t>9</t>
  </si>
  <si>
    <t>Прочие затраты всего, в том числе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</si>
  <si>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</si>
  <si>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</si>
  <si>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</si>
  <si>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</si>
  <si>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</si>
  <si>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</si>
  <si>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</si>
  <si>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</si>
  <si>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</si>
  <si>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</si>
  <si>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</si>
  <si>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</si>
  <si>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</si>
  <si>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</si>
  <si>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</si>
  <si>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</si>
  <si>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</si>
  <si>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</si>
  <si>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</si>
  <si>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</si>
  <si>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</si>
  <si>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</si>
  <si>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</si>
  <si>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</si>
  <si>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</si>
  <si>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</si>
  <si>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</si>
  <si>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</si>
  <si>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</si>
  <si>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</si>
  <si>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</si>
  <si>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</si>
  <si>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</si>
  <si>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</si>
  <si>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</si>
  <si>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</si>
  <si>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</si>
  <si>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</si>
  <si>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</si>
  <si>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</si>
  <si>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</si>
  <si>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</si>
  <si>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</si>
  <si>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</si>
  <si>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</si>
  <si>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</si>
  <si>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</si>
  <si>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</si>
  <si>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</si>
  <si>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</si>
  <si>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2.9</t>
  </si>
  <si>
    <t>2.10</t>
  </si>
  <si>
    <t>2.11</t>
  </si>
  <si>
    <t>FULL_MODE</t>
  </si>
  <si>
    <t>HEAT_CALC_EMPTY_BASE_RANGE</t>
  </si>
  <si>
    <t>HEAT_FUEL_EMPTY_BASE_RANGE</t>
  </si>
  <si>
    <t>TR_TARIFF</t>
  </si>
  <si>
    <t>О</t>
  </si>
  <si>
    <t>плата за предельно допустимые выбросы (сбросы) загрязняющих веществ в окружающую среду, размещение отходов и другие виды воздействия на окружающую среду в пределах установленных нормативов и (или) лимитов</t>
  </si>
  <si>
    <t>расходы на обучение персонала</t>
  </si>
  <si>
    <t>расходы на служебные командировки</t>
  </si>
  <si>
    <t>расходы на услуги связи</t>
  </si>
  <si>
    <t>расходы на услуги вневедомственной охраны</t>
  </si>
  <si>
    <t>расходы на коммунальные услуги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</si>
  <si>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</si>
  <si>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</si>
  <si>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</si>
  <si>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</si>
  <si>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другие расходы, связанные с производством и (или) реализацией продукции, в том числе налоги:</t>
  </si>
  <si>
    <t xml:space="preserve">транспортный налог </t>
  </si>
  <si>
    <t>водный налог</t>
  </si>
  <si>
    <t>Внереализационные расходы</t>
  </si>
  <si>
    <t>расходы на вывод из эксплуатации (в том числе на консервацию) и вывод из консервации</t>
  </si>
  <si>
    <t>расходы по сомнительным долгам</t>
  </si>
  <si>
    <t>расходы, связанные с созданием нормативных запасов топлива</t>
  </si>
  <si>
    <t>другие обоснованные расходы, в том числе</t>
  </si>
  <si>
    <t>расходы на услуги банков</t>
  </si>
  <si>
    <t>расходы на обслуживание заемных средств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</si>
  <si>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</si>
  <si>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</si>
  <si>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</si>
  <si>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средства на страхование</t>
  </si>
  <si>
    <t>налог на землю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</si>
  <si>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</si>
  <si>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</si>
  <si>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</si>
  <si>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</si>
  <si>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</si>
  <si>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</si>
  <si>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</si>
  <si>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</si>
  <si>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</si>
  <si>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</si>
  <si>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</si>
  <si>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</si>
  <si>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</si>
  <si>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</si>
  <si>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</si>
  <si>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</si>
  <si>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</si>
  <si>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</si>
  <si>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</si>
  <si>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</si>
  <si>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</si>
  <si>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</si>
  <si>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</si>
  <si>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</si>
  <si>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</si>
  <si>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</si>
  <si>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</si>
  <si>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</si>
  <si>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</si>
  <si>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</si>
  <si>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обязательное страхование</t>
  </si>
  <si>
    <t>Распределение средств на страхование:</t>
  </si>
  <si>
    <t>средства на необязательное (дополнительное) страхование</t>
  </si>
  <si>
    <t>YEAR_LIST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</si>
  <si>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</si>
  <si>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</si>
  <si>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</si>
  <si>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</si>
  <si>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</si>
  <si>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</si>
  <si>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</si>
  <si>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</si>
  <si>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</si>
  <si>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</si>
  <si>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2.1.0.1</t>
  </si>
  <si>
    <t>2.1.0.2</t>
  </si>
  <si>
    <t>Цеховые расходы (за исключением затрат на оплату труда)</t>
  </si>
  <si>
    <t>2.1.1.1</t>
  </si>
  <si>
    <t>2.1.1.2</t>
  </si>
  <si>
    <t>2.1.2.1</t>
  </si>
  <si>
    <t>2.1.2.1.1</t>
  </si>
  <si>
    <t>2.1.2.1.2</t>
  </si>
  <si>
    <t>2.1.2.2</t>
  </si>
  <si>
    <t>2.1.2.2.1</t>
  </si>
  <si>
    <t>2.1.2.2.2</t>
  </si>
  <si>
    <t>2.1.3.1</t>
  </si>
  <si>
    <t>2.1.3.1.1</t>
  </si>
  <si>
    <t>2.1.3.1.2</t>
  </si>
  <si>
    <t>2.1.3.2</t>
  </si>
  <si>
    <t>2.1.3.2.1</t>
  </si>
  <si>
    <t>2.1.3.2.2</t>
  </si>
  <si>
    <t>2.1.4.1</t>
  </si>
  <si>
    <t>2.1.4.1.1</t>
  </si>
  <si>
    <t>2.1.4.1.2</t>
  </si>
  <si>
    <t>2.1.4.2</t>
  </si>
  <si>
    <t>2.1.4.2.1</t>
  </si>
  <si>
    <t>2.1.4.2.2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</si>
  <si>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</si>
  <si>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</si>
  <si>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</si>
  <si>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</si>
  <si>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</si>
  <si>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</si>
  <si>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</si>
  <si>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</si>
  <si>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</si>
  <si>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</si>
  <si>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</si>
  <si>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</si>
  <si>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</si>
  <si>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</si>
  <si>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</si>
  <si>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</si>
  <si>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</si>
  <si>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</si>
  <si>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</si>
  <si>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</si>
  <si>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</si>
  <si>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</si>
  <si>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</si>
  <si>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</si>
  <si>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</si>
  <si>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</si>
  <si>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</si>
  <si>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</si>
  <si>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</si>
  <si>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</si>
  <si>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</si>
  <si>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</si>
  <si>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</si>
  <si>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</si>
  <si>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</si>
  <si>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</si>
  <si>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</si>
  <si>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</si>
  <si>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</si>
  <si>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</si>
  <si>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</si>
  <si>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</si>
  <si>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</si>
  <si>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</si>
  <si>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</si>
  <si>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</si>
  <si>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</si>
  <si>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</si>
  <si>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</si>
  <si>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</si>
  <si>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</si>
  <si>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XML_PLAN1X_UTBO_LIST_ORG_TAG_NAMES</t>
  </si>
  <si>
    <t>CALC_IDENTIFIER</t>
  </si>
  <si>
    <t>Вид воды</t>
  </si>
  <si>
    <t>Январь</t>
  </si>
  <si>
    <t>XML_PLAN1X_VSNA_LIST_ORG_TAG_NAMES</t>
  </si>
  <si>
    <t>XML_PLAN1X_VOTV_LIST_ORG_TAG_NAMES</t>
  </si>
  <si>
    <t>2.1.1.1.1</t>
  </si>
  <si>
    <t>2.1.1.1.2</t>
  </si>
  <si>
    <t>2.1.1.2.1</t>
  </si>
  <si>
    <t>2.1.1.2.2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</si>
  <si>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</si>
  <si>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</si>
  <si>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</si>
  <si>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</si>
  <si>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</si>
  <si>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</si>
  <si>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</si>
  <si>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</si>
  <si>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</si>
  <si>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</si>
  <si>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</si>
  <si>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</si>
  <si>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</si>
  <si>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</si>
  <si>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</si>
  <si>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</si>
  <si>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</si>
  <si>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</si>
  <si>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</si>
  <si>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</si>
  <si>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</si>
  <si>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</si>
  <si>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</si>
  <si>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</si>
  <si>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</si>
  <si>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</si>
  <si>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</si>
  <si>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</si>
  <si>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</si>
  <si>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</si>
  <si>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</si>
  <si>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</si>
  <si>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</si>
  <si>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</si>
  <si>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</si>
  <si>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</si>
  <si>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</si>
  <si>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</si>
  <si>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</si>
  <si>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</si>
  <si>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</si>
  <si>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</si>
  <si>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</si>
  <si>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</si>
  <si>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</si>
  <si>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</si>
  <si>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</si>
  <si>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</si>
  <si>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</si>
  <si>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</si>
  <si>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</si>
  <si>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</si>
  <si>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</si>
  <si>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</si>
  <si>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</si>
  <si>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</si>
  <si>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</si>
  <si>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</si>
  <si>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</si>
  <si>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</si>
  <si>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</si>
  <si>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</si>
  <si>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</si>
  <si>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</si>
  <si>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</si>
  <si>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</si>
  <si>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</si>
  <si>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</si>
  <si>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</si>
  <si>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</si>
  <si>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</si>
  <si>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</si>
  <si>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</si>
  <si>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</si>
  <si>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</si>
  <si>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</si>
  <si>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</si>
  <si>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</si>
  <si>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</si>
  <si>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</si>
  <si>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• На рабочем месте должен быть установлен MS Office 2003 SP3, 2007 SP3, 2010, 2013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</si>
  <si>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</si>
  <si>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</si>
  <si>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</si>
  <si>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</si>
  <si>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</si>
  <si>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</si>
  <si>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</si>
  <si>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</si>
  <si>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</si>
  <si>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</si>
  <si>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</si>
  <si>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</si>
  <si>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</si>
  <si>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</si>
  <si>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</si>
  <si>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</si>
  <si>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</si>
  <si>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</si>
  <si>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VSNA_VD_COMPONENTS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</si>
  <si>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</si>
  <si>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</si>
  <si>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</si>
  <si>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</si>
  <si>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</si>
  <si>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</si>
  <si>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</si>
  <si>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Захоронение твёрдых бытовых отходов</t>
  </si>
  <si>
    <t>Обезвреживание твёрдых бытовых отходов</t>
  </si>
  <si>
    <t>Утилизация твёрдых бытовых отходов</t>
  </si>
  <si>
    <t>UTBO_VD_COMPONENTS</t>
  </si>
  <si>
    <t>VSNA_VTOV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</si>
  <si>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</si>
  <si>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</si>
  <si>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</si>
  <si>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</si>
  <si>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</si>
  <si>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</si>
  <si>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</si>
  <si>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</si>
  <si>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</si>
  <si>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</si>
  <si>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</si>
  <si>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</si>
  <si>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</si>
  <si>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</si>
  <si>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</si>
  <si>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</si>
  <si>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</si>
  <si>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</si>
  <si>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</si>
  <si>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</si>
  <si>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</si>
  <si>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</si>
  <si>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</si>
  <si>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</si>
  <si>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</si>
  <si>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</si>
  <si>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</si>
  <si>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</si>
  <si>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</si>
  <si>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</si>
  <si>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</si>
  <si>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XML_PLAN1X_VSNA_LIST_SRC_TAG_NAMES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</si>
  <si>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</si>
  <si>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</si>
  <si>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</si>
  <si>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</si>
  <si>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</si>
  <si>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Объекты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</si>
  <si>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</si>
  <si>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</si>
  <si>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</si>
  <si>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</si>
  <si>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</si>
  <si>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</si>
  <si>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</si>
  <si>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</si>
  <si>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</si>
  <si>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</si>
  <si>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</si>
  <si>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</si>
  <si>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</si>
  <si>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</si>
  <si>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</si>
  <si>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</si>
  <si>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</si>
  <si>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</si>
  <si>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</si>
  <si>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</si>
  <si>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</si>
  <si>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</si>
  <si>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</si>
  <si>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</si>
  <si>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</si>
  <si>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</si>
  <si>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</si>
  <si>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</si>
  <si>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</si>
  <si>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</si>
  <si>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</si>
  <si>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</si>
  <si>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</si>
  <si>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</si>
  <si>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</si>
  <si>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</si>
  <si>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</si>
  <si>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</si>
  <si>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</si>
  <si>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</si>
  <si>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</si>
  <si>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</si>
  <si>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</si>
  <si>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</si>
  <si>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</si>
  <si>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</si>
  <si>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</si>
  <si>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</si>
  <si>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</si>
  <si>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</si>
  <si>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</si>
  <si>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</si>
  <si>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</si>
  <si>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</si>
  <si>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</si>
  <si>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</si>
  <si>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</si>
  <si>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</si>
  <si>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</si>
  <si>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</si>
  <si>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</si>
  <si>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</si>
  <si>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</si>
  <si>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</si>
  <si>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</si>
  <si>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</si>
  <si>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</si>
  <si>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</si>
  <si>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</si>
  <si>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</si>
  <si>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</si>
  <si>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</si>
  <si>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</si>
  <si>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</si>
  <si>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</si>
  <si>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</si>
  <si>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</si>
  <si>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</si>
  <si>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</si>
  <si>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</si>
  <si>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</si>
  <si>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</si>
  <si>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</si>
  <si>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</si>
  <si>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</si>
  <si>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</si>
  <si>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</si>
  <si>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</si>
  <si>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</si>
  <si>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</si>
  <si>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</si>
  <si>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</si>
  <si>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</si>
  <si>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</si>
  <si>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</si>
  <si>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</si>
  <si>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</si>
  <si>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</si>
  <si>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</si>
  <si>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</si>
  <si>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</si>
  <si>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</si>
  <si>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</si>
  <si>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</si>
  <si>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</si>
  <si>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</si>
  <si>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</si>
  <si>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</si>
  <si>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</si>
  <si>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</si>
  <si>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</si>
  <si>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</si>
  <si>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</si>
  <si>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</si>
  <si>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</si>
  <si>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</si>
  <si>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</si>
  <si>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</si>
  <si>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</si>
  <si>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</si>
  <si>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</si>
  <si>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</si>
  <si>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</si>
  <si>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</si>
  <si>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</si>
  <si>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</si>
  <si>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</si>
  <si>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</si>
  <si>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</si>
  <si>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</si>
  <si>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</si>
  <si>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</si>
  <si>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</si>
  <si>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</si>
  <si>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</si>
  <si>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</si>
  <si>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</si>
  <si>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</si>
  <si>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</si>
  <si>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</si>
  <si>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</si>
  <si>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</si>
  <si>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</si>
  <si>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</si>
  <si>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</si>
  <si>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</si>
  <si>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</si>
  <si>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</si>
  <si>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</si>
  <si>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</si>
  <si>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</si>
  <si>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</si>
  <si>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</si>
  <si>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</si>
  <si>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</si>
  <si>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</si>
  <si>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</si>
  <si>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</si>
  <si>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</si>
  <si>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</si>
  <si>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</si>
  <si>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</si>
  <si>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</si>
  <si>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</si>
  <si>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</si>
  <si>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</si>
  <si>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</si>
  <si>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</si>
  <si>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</si>
  <si>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</si>
  <si>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</si>
  <si>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</si>
  <si>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</si>
  <si>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</si>
  <si>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</si>
  <si>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</si>
  <si>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</si>
  <si>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</si>
  <si>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</si>
  <si>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</si>
  <si>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</si>
  <si>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</si>
  <si>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</si>
  <si>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</si>
  <si>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</si>
  <si>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</si>
  <si>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</si>
  <si>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</si>
  <si>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</si>
  <si>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</si>
  <si>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</si>
  <si>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</si>
  <si>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</si>
  <si>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</si>
  <si>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</si>
  <si>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</si>
  <si>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</si>
  <si>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</si>
  <si>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</si>
  <si>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</si>
  <si>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</si>
  <si>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</si>
  <si>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</si>
  <si>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</si>
  <si>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</si>
  <si>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</si>
  <si>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</si>
  <si>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</si>
  <si>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</si>
  <si>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</si>
  <si>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</si>
  <si>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</si>
  <si>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</si>
  <si>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</si>
  <si>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</si>
  <si>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</si>
  <si>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</si>
  <si>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</si>
  <si>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</si>
  <si>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</si>
  <si>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</si>
  <si>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</si>
  <si>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</si>
  <si>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</si>
  <si>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</si>
  <si>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</si>
  <si>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</si>
  <si>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</si>
  <si>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</si>
  <si>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</si>
  <si>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</si>
  <si>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</si>
  <si>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</si>
  <si>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</si>
  <si>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</si>
  <si>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</si>
  <si>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</si>
  <si>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</si>
  <si>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</si>
  <si>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</si>
  <si>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</si>
  <si>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</si>
  <si>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</si>
  <si>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</si>
  <si>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</si>
  <si>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</si>
  <si>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</si>
  <si>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</si>
  <si>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</si>
  <si>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</si>
  <si>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</si>
  <si>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</si>
  <si>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</si>
  <si>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</si>
  <si>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</si>
  <si>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</si>
  <si>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</si>
  <si>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</si>
  <si>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</si>
  <si>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</si>
  <si>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</si>
  <si>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</si>
  <si>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</si>
  <si>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</si>
  <si>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https://eias.fstrf.ru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</si>
  <si>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</si>
  <si>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</si>
  <si>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</si>
  <si>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</si>
  <si>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</si>
  <si>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</si>
  <si>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</si>
  <si>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</si>
  <si>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</si>
  <si>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</si>
  <si>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</si>
  <si>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</si>
  <si>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</si>
  <si>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</si>
  <si>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</si>
  <si>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</si>
  <si>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</si>
  <si>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</si>
  <si>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</si>
  <si>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</si>
  <si>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</si>
  <si>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</si>
  <si>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</si>
  <si>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</si>
  <si>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</si>
  <si>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</si>
  <si>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</si>
  <si>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</si>
  <si>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</si>
  <si>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</si>
  <si>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</si>
  <si>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</si>
  <si>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</si>
  <si>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</si>
  <si>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</si>
  <si>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</si>
  <si>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</si>
  <si>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</si>
  <si>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</si>
  <si>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</si>
  <si>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</si>
  <si>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</si>
  <si>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</si>
  <si>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</si>
  <si>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</si>
  <si>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</si>
  <si>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</si>
  <si>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</si>
  <si>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</si>
  <si>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</si>
  <si>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</si>
  <si>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</si>
  <si>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</si>
  <si>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</si>
  <si>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</si>
  <si>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</si>
  <si>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</si>
  <si>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</si>
  <si>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</si>
  <si>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</si>
  <si>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</si>
  <si>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</si>
  <si>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</si>
  <si>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</si>
  <si>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</si>
  <si>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</si>
  <si>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</si>
  <si>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</si>
  <si>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</si>
  <si>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</si>
  <si>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</si>
  <si>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</si>
  <si>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</si>
  <si>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</si>
  <si>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</si>
  <si>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</si>
  <si>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</si>
  <si>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</si>
  <si>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</si>
  <si>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</si>
  <si>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</si>
  <si>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</si>
  <si>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</si>
  <si>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</si>
  <si>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</si>
  <si>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</si>
  <si>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</si>
  <si>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</si>
  <si>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</si>
  <si>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</si>
  <si>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</si>
  <si>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</si>
  <si>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</si>
  <si>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</si>
  <si>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</si>
  <si>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</si>
  <si>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</si>
  <si>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</si>
  <si>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</si>
  <si>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</si>
  <si>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</si>
  <si>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</si>
  <si>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</si>
  <si>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</si>
  <si>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</si>
  <si>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</si>
  <si>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</si>
  <si>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</si>
  <si>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</si>
  <si>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</si>
  <si>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</si>
  <si>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</si>
  <si>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</si>
  <si>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FEDERAL.2017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</si>
  <si>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</si>
  <si>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</si>
  <si>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</si>
  <si>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</si>
  <si>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</si>
  <si>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</si>
  <si>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</si>
  <si>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</si>
  <si>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</si>
  <si>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</si>
  <si>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</si>
  <si>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</si>
  <si>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</si>
  <si>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</si>
  <si>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</si>
  <si>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</si>
  <si>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</si>
  <si>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</si>
  <si>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</si>
  <si>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</si>
  <si>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</si>
  <si>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</si>
  <si>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</si>
  <si>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</si>
  <si>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</si>
  <si>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</si>
  <si>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</si>
  <si>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</si>
  <si>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</si>
  <si>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</si>
  <si>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</si>
  <si>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</si>
  <si>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</si>
  <si>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</si>
  <si>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</si>
  <si>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</si>
  <si>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</si>
  <si>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</si>
  <si>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</si>
  <si>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</si>
  <si>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</si>
  <si>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</si>
  <si>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</si>
  <si>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</si>
  <si>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</si>
  <si>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</si>
  <si>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</si>
  <si>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</si>
  <si>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</si>
  <si>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</si>
  <si>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</si>
  <si>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</si>
  <si>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</si>
  <si>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</si>
  <si>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</si>
  <si>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</si>
  <si>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</si>
  <si>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</si>
  <si>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</si>
  <si>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</si>
  <si>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</si>
  <si>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</si>
  <si>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</si>
  <si>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</si>
  <si>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</si>
  <si>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</si>
  <si>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</si>
  <si>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</si>
  <si>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</si>
  <si>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</si>
  <si>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</si>
  <si>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</si>
  <si>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</si>
  <si>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</si>
  <si>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</si>
  <si>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</si>
  <si>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</si>
  <si>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</si>
  <si>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</si>
  <si>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</si>
  <si>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</si>
  <si>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</si>
  <si>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</si>
  <si>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</si>
  <si>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</si>
  <si>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</si>
  <si>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</si>
  <si>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</si>
  <si>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</si>
  <si>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</si>
  <si>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</si>
  <si>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</si>
  <si>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</si>
  <si>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</si>
  <si>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</si>
  <si>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</si>
  <si>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</si>
  <si>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</si>
  <si>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</si>
  <si>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</si>
  <si>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</si>
  <si>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</si>
  <si>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</si>
  <si>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</si>
  <si>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</si>
  <si>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</si>
  <si>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</si>
  <si>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</si>
  <si>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</si>
  <si>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</si>
  <si>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</si>
  <si>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</si>
  <si>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</si>
  <si>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</si>
  <si>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</si>
  <si>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</si>
  <si>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</si>
  <si>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</si>
  <si>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</si>
  <si>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</si>
  <si>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</si>
  <si>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</si>
  <si>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</si>
  <si>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</si>
  <si>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</si>
  <si>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</si>
  <si>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</si>
  <si>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</si>
  <si>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</si>
  <si>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</si>
  <si>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</si>
  <si>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</si>
  <si>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</si>
  <si>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</si>
  <si>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</si>
  <si>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</si>
  <si>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</si>
  <si>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</si>
  <si>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</si>
  <si>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</si>
  <si>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</si>
  <si>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</si>
  <si>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</si>
  <si>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</si>
  <si>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</si>
  <si>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</si>
  <si>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</si>
  <si>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</si>
  <si>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</si>
  <si>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</si>
  <si>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</si>
  <si>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</si>
  <si>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</si>
  <si>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</si>
  <si>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</si>
  <si>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</si>
  <si>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</si>
  <si>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</si>
  <si>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</si>
  <si>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</si>
  <si>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</si>
  <si>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</si>
  <si>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</si>
  <si>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</si>
  <si>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</si>
  <si>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</si>
  <si>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</si>
  <si>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</si>
  <si>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</si>
  <si>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</si>
  <si>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</si>
  <si>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</si>
  <si>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</si>
  <si>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</si>
  <si>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</si>
  <si>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</si>
  <si>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</si>
  <si>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</si>
  <si>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</si>
  <si>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</si>
  <si>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</si>
  <si>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</si>
  <si>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</si>
  <si>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</si>
  <si>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</si>
  <si>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</si>
  <si>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</si>
  <si>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</si>
  <si>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</si>
  <si>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</si>
  <si>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</si>
  <si>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</si>
  <si>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</si>
  <si>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</si>
  <si>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</si>
  <si>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</si>
  <si>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</si>
  <si>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</si>
  <si>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</si>
  <si>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</si>
  <si>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</si>
  <si>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</si>
  <si>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</si>
  <si>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</si>
  <si>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</si>
  <si>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</si>
  <si>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</si>
  <si>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</si>
  <si>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</si>
  <si>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</si>
  <si>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</si>
  <si>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</si>
  <si>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</si>
  <si>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</si>
  <si>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</si>
  <si>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</si>
  <si>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</si>
  <si>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</si>
  <si>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</si>
  <si>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</si>
  <si>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</si>
  <si>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</si>
  <si>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</si>
  <si>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</si>
  <si>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</si>
  <si>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</si>
  <si>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</si>
  <si>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</si>
  <si>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</si>
  <si>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</si>
  <si>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</si>
  <si>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</si>
  <si>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</si>
  <si>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</si>
  <si>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</si>
  <si>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</si>
  <si>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</si>
  <si>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</si>
  <si>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</si>
  <si>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</si>
  <si>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</si>
  <si>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</si>
  <si>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</si>
  <si>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</si>
  <si>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</si>
  <si>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</si>
  <si>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</si>
  <si>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</si>
  <si>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</si>
  <si>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</si>
  <si>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</si>
  <si>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</si>
  <si>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</si>
  <si>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</si>
  <si>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</si>
  <si>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</si>
  <si>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</si>
  <si>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</si>
  <si>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</si>
  <si>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</si>
  <si>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</si>
  <si>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</si>
  <si>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</si>
  <si>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</si>
  <si>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</si>
  <si>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</si>
  <si>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</si>
  <si>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</si>
  <si>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</si>
  <si>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</si>
  <si>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</si>
  <si>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</si>
  <si>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</si>
  <si>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</si>
  <si>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</si>
  <si>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</si>
  <si>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</si>
  <si>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</si>
  <si>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</si>
  <si>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</si>
  <si>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</si>
  <si>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</si>
  <si>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</si>
  <si>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</si>
  <si>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</si>
  <si>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</si>
  <si>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</si>
  <si>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</si>
  <si>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</si>
  <si>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</si>
  <si>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</si>
  <si>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</si>
  <si>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</si>
  <si>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</si>
  <si>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</si>
  <si>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</si>
  <si>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</si>
  <si>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</si>
  <si>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</si>
  <si>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</si>
  <si>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</si>
  <si>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</si>
  <si>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</si>
  <si>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</si>
  <si>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</si>
  <si>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</si>
  <si>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</si>
  <si>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</si>
  <si>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</si>
  <si>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</si>
  <si>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</si>
  <si>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</si>
  <si>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</si>
  <si>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</si>
  <si>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</si>
  <si>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</si>
  <si>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</si>
  <si>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</si>
  <si>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</si>
  <si>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</si>
  <si>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</si>
  <si>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</si>
  <si>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</si>
  <si>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</si>
  <si>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</si>
  <si>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</si>
  <si>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</si>
  <si>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</si>
  <si>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</si>
  <si>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</si>
  <si>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</si>
  <si>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</si>
  <si>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</si>
  <si>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</si>
  <si>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</si>
  <si>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</si>
  <si>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</si>
  <si>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</si>
  <si>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</si>
  <si>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</si>
  <si>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</si>
  <si>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</si>
  <si>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</si>
  <si>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</si>
  <si>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</si>
  <si>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</si>
  <si>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</si>
  <si>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</si>
  <si>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</si>
  <si>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</si>
  <si>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</si>
  <si>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</si>
  <si>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</si>
  <si>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</si>
  <si>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</si>
  <si>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</si>
  <si>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</si>
  <si>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</si>
  <si>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</si>
  <si>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</si>
  <si>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</si>
  <si>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</si>
  <si>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</si>
  <si>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</si>
  <si>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</si>
  <si>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</si>
  <si>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</si>
  <si>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</si>
  <si>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</si>
  <si>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</si>
  <si>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</si>
  <si>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</si>
  <si>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</si>
  <si>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</si>
  <si>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</si>
  <si>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</si>
  <si>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</si>
  <si>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</si>
  <si>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</si>
  <si>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</si>
  <si>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</si>
  <si>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</si>
  <si>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</si>
  <si>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</si>
  <si>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</si>
  <si>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</si>
  <si>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</si>
  <si>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</si>
  <si>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</si>
  <si>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</si>
  <si>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</si>
  <si>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</si>
  <si>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</si>
  <si>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</si>
  <si>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</si>
  <si>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</si>
  <si>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</si>
  <si>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</si>
  <si>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</si>
  <si>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</si>
  <si>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</si>
  <si>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</si>
  <si>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</si>
  <si>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</si>
  <si>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</si>
  <si>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</si>
  <si>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</si>
  <si>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</si>
  <si>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</si>
  <si>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</si>
  <si>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</si>
  <si>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</si>
  <si>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</si>
  <si>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</si>
  <si>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</si>
  <si>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</si>
  <si>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</si>
  <si>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</si>
  <si>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</si>
  <si>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</si>
  <si>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</si>
  <si>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</si>
  <si>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</si>
  <si>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</si>
  <si>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</si>
  <si>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</si>
  <si>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</si>
  <si>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</si>
  <si>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</si>
  <si>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</si>
  <si>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</si>
  <si>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</si>
  <si>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</si>
  <si>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</si>
  <si>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</si>
  <si>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</si>
  <si>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</si>
  <si>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</si>
  <si>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</si>
  <si>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</si>
  <si>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</si>
  <si>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</si>
  <si>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</si>
  <si>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</si>
  <si>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</si>
  <si>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</si>
  <si>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</si>
  <si>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</si>
  <si>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</si>
  <si>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</si>
  <si>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</si>
  <si>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</si>
  <si>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</si>
  <si>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</si>
  <si>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</si>
  <si>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</si>
  <si>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</si>
  <si>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</si>
  <si>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</si>
  <si>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</si>
  <si>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</si>
  <si>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</si>
  <si>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</si>
  <si>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</si>
  <si>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</si>
  <si>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</si>
  <si>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</si>
  <si>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</si>
  <si>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</si>
  <si>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</si>
  <si>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</si>
  <si>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</si>
  <si>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</si>
  <si>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</si>
  <si>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</si>
  <si>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</si>
  <si>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</si>
  <si>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</si>
  <si>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</si>
  <si>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</si>
  <si>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</si>
  <si>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</si>
  <si>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</si>
  <si>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</si>
  <si>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</si>
  <si>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</si>
  <si>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</si>
  <si>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</si>
  <si>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</si>
  <si>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</si>
  <si>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</si>
  <si>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</si>
  <si>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</si>
  <si>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</si>
  <si>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</si>
  <si>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</si>
  <si>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</si>
  <si>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</si>
  <si>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</si>
  <si>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</si>
  <si>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</si>
  <si>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</si>
  <si>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</si>
  <si>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</si>
  <si>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</si>
  <si>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</si>
  <si>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</si>
  <si>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</si>
  <si>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</si>
  <si>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</si>
  <si>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</si>
  <si>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</si>
  <si>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</si>
  <si>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</si>
  <si>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</si>
  <si>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</si>
  <si>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</si>
  <si>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</si>
  <si>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</si>
  <si>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</si>
  <si>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</si>
  <si>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</si>
  <si>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</si>
  <si>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</si>
  <si>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</si>
  <si>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</si>
  <si>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</si>
  <si>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</si>
  <si>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</si>
  <si>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</si>
  <si>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</si>
  <si>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</si>
  <si>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</si>
  <si>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</si>
  <si>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</si>
  <si>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</si>
  <si>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</si>
  <si>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</si>
  <si>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</si>
  <si>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</si>
  <si>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</si>
  <si>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</si>
  <si>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</si>
  <si>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</si>
  <si>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</si>
  <si>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</si>
  <si>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</si>
  <si>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</si>
  <si>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</si>
  <si>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</si>
  <si>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</si>
  <si>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</si>
  <si>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</si>
  <si>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</si>
  <si>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</si>
  <si>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</si>
  <si>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</si>
  <si>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</si>
  <si>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</si>
  <si>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</si>
  <si>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</si>
  <si>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</si>
  <si>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</si>
  <si>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</si>
  <si>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</si>
  <si>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</si>
  <si>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</si>
  <si>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</si>
  <si>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</si>
  <si>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</si>
  <si>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</si>
  <si>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</si>
  <si>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</si>
  <si>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</si>
  <si>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</si>
  <si>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</si>
  <si>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</si>
  <si>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</si>
  <si>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</si>
  <si>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</si>
  <si>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</si>
  <si>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</si>
  <si>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</si>
  <si>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</si>
  <si>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</si>
  <si>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</si>
  <si>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</si>
  <si>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</si>
  <si>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</si>
  <si>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</si>
  <si>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</si>
  <si>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</si>
  <si>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</si>
  <si>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</si>
  <si>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</si>
  <si>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</si>
  <si>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</si>
  <si>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</si>
  <si>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</si>
  <si>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</si>
  <si>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</si>
  <si>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</si>
  <si>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</si>
  <si>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</si>
  <si>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</si>
  <si>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</si>
  <si>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</si>
  <si>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</si>
  <si>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</si>
  <si>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</si>
  <si>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</si>
  <si>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</si>
  <si>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</si>
  <si>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</si>
  <si>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</si>
  <si>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</si>
  <si>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</si>
  <si>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</si>
  <si>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</si>
  <si>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</si>
  <si>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</si>
  <si>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</si>
  <si>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</si>
  <si>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</si>
  <si>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</si>
  <si>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</si>
  <si>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</si>
  <si>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</si>
  <si>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</si>
  <si>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</si>
  <si>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</si>
  <si>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</si>
  <si>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</si>
  <si>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</si>
  <si>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</si>
  <si>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</si>
  <si>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</si>
  <si>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</si>
  <si>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</si>
  <si>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</si>
  <si>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</si>
  <si>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</si>
  <si>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</si>
  <si>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</si>
  <si>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</si>
  <si>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</si>
  <si>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</si>
  <si>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</si>
  <si>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</si>
  <si>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</si>
  <si>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</si>
  <si>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</si>
  <si>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</si>
  <si>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</si>
  <si>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</si>
  <si>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</si>
  <si>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</si>
  <si>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</si>
  <si>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</si>
  <si>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</si>
  <si>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</si>
  <si>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</si>
  <si>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</si>
  <si>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</si>
  <si>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</si>
  <si>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</si>
  <si>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</si>
  <si>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</si>
  <si>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</si>
  <si>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</si>
  <si>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</si>
  <si>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</si>
  <si>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</si>
  <si>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</si>
  <si>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</si>
  <si>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</si>
  <si>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</si>
  <si>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</si>
  <si>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</si>
  <si>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</si>
  <si>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</si>
  <si>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</si>
  <si>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</si>
  <si>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</si>
  <si>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</si>
  <si>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</si>
  <si>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</si>
  <si>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</si>
  <si>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</si>
  <si>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</si>
  <si>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</si>
  <si>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</si>
  <si>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</si>
  <si>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</si>
  <si>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</si>
  <si>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</si>
  <si>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</si>
  <si>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</si>
  <si>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</si>
  <si>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</si>
  <si>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</si>
  <si>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</si>
  <si>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</si>
  <si>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</si>
  <si>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</si>
  <si>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</si>
  <si>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</si>
  <si>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</si>
  <si>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</si>
  <si>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</si>
  <si>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</si>
  <si>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</si>
  <si>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</si>
  <si>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</si>
  <si>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</si>
  <si>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</si>
  <si>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</si>
  <si>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</si>
  <si>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</si>
  <si>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</si>
  <si>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</si>
  <si>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</si>
  <si>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</si>
  <si>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</si>
  <si>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</si>
  <si>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</si>
  <si>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</si>
  <si>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</si>
  <si>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</si>
  <si>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</si>
  <si>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</si>
  <si>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</si>
  <si>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</si>
  <si>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</si>
  <si>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</si>
  <si>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</si>
  <si>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</si>
  <si>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</si>
  <si>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</si>
  <si>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</si>
  <si>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</si>
  <si>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</si>
  <si>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</si>
  <si>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</si>
  <si>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</si>
  <si>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</si>
  <si>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</si>
  <si>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</si>
  <si>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</si>
  <si>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</si>
  <si>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</si>
  <si>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</si>
  <si>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</si>
  <si>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</si>
  <si>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</si>
  <si>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</si>
  <si>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</si>
  <si>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</si>
  <si>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</si>
  <si>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</si>
  <si>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</si>
  <si>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</si>
  <si>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</si>
  <si>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</si>
  <si>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</si>
  <si>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</si>
  <si>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</si>
  <si>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</si>
  <si>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</si>
  <si>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</si>
  <si>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</si>
  <si>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</si>
  <si>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</si>
  <si>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</si>
  <si>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</si>
  <si>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</si>
  <si>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</si>
  <si>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</si>
  <si>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</si>
  <si>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</si>
  <si>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</si>
  <si>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</si>
  <si>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</si>
  <si>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</si>
  <si>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</si>
  <si>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</si>
  <si>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</si>
  <si>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</si>
  <si>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</si>
  <si>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</si>
  <si>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</si>
  <si>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</si>
  <si>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</si>
  <si>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</si>
  <si>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</si>
  <si>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</si>
  <si>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</si>
  <si>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</si>
  <si>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</si>
  <si>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</si>
  <si>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</si>
  <si>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</si>
  <si>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</si>
  <si>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</si>
  <si>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</si>
  <si>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</si>
  <si>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</si>
  <si>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</si>
  <si>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</si>
  <si>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</si>
  <si>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</si>
  <si>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</si>
  <si>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</si>
  <si>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</si>
  <si>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</si>
  <si>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</si>
  <si>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</si>
  <si>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</si>
  <si>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</si>
  <si>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</si>
  <si>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</si>
  <si>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</si>
  <si>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</si>
  <si>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</si>
  <si>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</si>
  <si>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</si>
  <si>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</si>
  <si>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</si>
  <si>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</si>
  <si>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</si>
  <si>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</si>
  <si>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</si>
  <si>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</si>
  <si>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</si>
  <si>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</si>
  <si>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</si>
  <si>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</si>
  <si>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</si>
  <si>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</si>
  <si>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</si>
  <si>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</si>
  <si>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</si>
  <si>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</si>
  <si>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</si>
  <si>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</si>
  <si>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</si>
  <si>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</si>
  <si>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</si>
  <si>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</si>
  <si>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</si>
  <si>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</si>
  <si>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</si>
  <si>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</si>
  <si>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</si>
  <si>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</si>
  <si>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</si>
  <si>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</si>
  <si>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</si>
  <si>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</si>
  <si>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</si>
  <si>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</si>
  <si>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</si>
  <si>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</si>
  <si>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</si>
  <si>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</si>
  <si>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</si>
  <si>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</si>
  <si>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</si>
  <si>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</si>
  <si>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</si>
  <si>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</si>
  <si>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</si>
  <si>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</si>
  <si>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</si>
  <si>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</si>
  <si>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</si>
  <si>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</si>
  <si>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</si>
  <si>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</si>
  <si>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</si>
  <si>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</si>
  <si>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</si>
  <si>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</si>
  <si>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</si>
  <si>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</si>
  <si>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</si>
  <si>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</si>
  <si>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</si>
  <si>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</si>
  <si>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</si>
  <si>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</si>
  <si>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</si>
  <si>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</si>
  <si>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</si>
  <si>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</si>
  <si>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</si>
  <si>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</si>
  <si>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</si>
  <si>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</si>
  <si>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</si>
  <si>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</si>
  <si>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</si>
  <si>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</si>
  <si>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</si>
  <si>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</si>
  <si>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</si>
  <si>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</si>
  <si>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</si>
  <si>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</si>
  <si>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</si>
  <si>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</si>
  <si>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</si>
  <si>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</si>
  <si>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</si>
  <si>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</si>
  <si>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</si>
  <si>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</si>
  <si>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</si>
  <si>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</si>
  <si>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</si>
  <si>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</si>
  <si>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</si>
  <si>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</si>
  <si>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</si>
  <si>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</si>
  <si>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</si>
  <si>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</si>
  <si>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</si>
  <si>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</si>
  <si>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</si>
  <si>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</si>
  <si>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</si>
  <si>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</si>
  <si>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</si>
  <si>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</si>
  <si>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</si>
  <si>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</si>
  <si>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</si>
  <si>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</si>
  <si>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</si>
  <si>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</si>
  <si>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</si>
  <si>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</si>
  <si>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</si>
  <si>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</si>
  <si>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</si>
  <si>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</si>
  <si>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</si>
  <si>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</si>
  <si>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</si>
  <si>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</si>
  <si>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</si>
  <si>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</si>
  <si>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</si>
  <si>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</si>
  <si>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</si>
  <si>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</si>
  <si>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</si>
  <si>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</si>
  <si>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</si>
  <si>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</si>
  <si>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</si>
  <si>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</si>
  <si>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</si>
  <si>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</si>
  <si>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</si>
  <si>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</si>
  <si>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</si>
  <si>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</si>
  <si>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</si>
  <si>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</si>
  <si>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</si>
  <si>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</si>
  <si>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</si>
  <si>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</si>
  <si>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</si>
  <si>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</si>
  <si>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</si>
  <si>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</si>
  <si>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</si>
  <si>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</si>
  <si>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</si>
  <si>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</si>
  <si>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</si>
  <si>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</si>
  <si>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</si>
  <si>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</si>
  <si>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</si>
  <si>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</si>
  <si>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</si>
  <si>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</si>
  <si>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</si>
  <si>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</si>
  <si>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</si>
  <si>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</si>
  <si>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</si>
  <si>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</si>
  <si>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</si>
  <si>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</si>
  <si>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</si>
  <si>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</si>
  <si>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</si>
  <si>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</si>
  <si>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</si>
  <si>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</si>
  <si>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</si>
  <si>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</si>
  <si>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</si>
  <si>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</si>
  <si>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</si>
  <si>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</si>
  <si>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</si>
  <si>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</si>
  <si>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</si>
  <si>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</si>
  <si>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</si>
  <si>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</si>
  <si>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</si>
  <si>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</si>
  <si>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</si>
  <si>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</si>
  <si>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</si>
  <si>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</si>
  <si>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</si>
  <si>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</si>
  <si>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</si>
  <si>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</si>
  <si>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</si>
  <si>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</si>
  <si>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</si>
  <si>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</si>
  <si>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</si>
  <si>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</si>
  <si>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</si>
  <si>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</si>
  <si>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</si>
  <si>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</si>
  <si>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</si>
  <si>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</si>
  <si>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</si>
  <si>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</si>
  <si>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</si>
  <si>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</si>
  <si>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</si>
  <si>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</si>
  <si>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</si>
  <si>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</si>
  <si>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</si>
  <si>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</si>
  <si>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</si>
  <si>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</si>
  <si>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</si>
  <si>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</si>
  <si>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</si>
  <si>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</si>
  <si>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VSNA_REAGENT_ADD_RANGE</t>
  </si>
  <si>
    <t>VSNA_REAGENT_EMPTY_BASE_RANGE</t>
  </si>
  <si>
    <t>VSNA_REAGENT_SINGLE_BASE_RANGE</t>
  </si>
  <si>
    <t>VSNA_REAGENT_TEMPLATE_RANGE</t>
  </si>
  <si>
    <t>VSNA_REAGENT_EMPTY_TEMPLATE_RANGE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</si>
  <si>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</si>
  <si>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</si>
  <si>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</si>
  <si>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</si>
  <si>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</si>
  <si>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</si>
  <si>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</si>
  <si>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утилизации ТБО</t>
  </si>
  <si>
    <t>CF</t>
  </si>
  <si>
    <t>ADJUSTABLE.OTH</t>
  </si>
  <si>
    <t>ADJUSTABLE.C</t>
  </si>
  <si>
    <t>ADJUSTABLE.P</t>
  </si>
  <si>
    <t>ADJUSTABLE.V</t>
  </si>
  <si>
    <t>VSNA_REAGENT_ONE_RANGE</t>
  </si>
  <si>
    <t>VSNA_REAGENT_NO_ONE_RANGE</t>
  </si>
  <si>
    <t>VSNA_REAGENT_OTH_RANGE</t>
  </si>
  <si>
    <t>VSNA_REAGENT_NO_OTH_RANGE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</si>
  <si>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</si>
  <si>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</si>
  <si>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</si>
  <si>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</si>
  <si>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</si>
  <si>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</si>
  <si>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</si>
  <si>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</si>
  <si>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</si>
  <si>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</si>
  <si>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</si>
  <si>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</si>
  <si>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</si>
  <si>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Показатели организаций коммунального комплекса за 2016 год (факт)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</si>
  <si>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</si>
  <si>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</si>
  <si>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</si>
  <si>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</si>
  <si>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</si>
  <si>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2016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</si>
  <si>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</si>
  <si>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</si>
  <si>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</si>
  <si>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</si>
  <si>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</si>
  <si>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</si>
  <si>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</si>
  <si>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</si>
  <si>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</si>
  <si>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</si>
  <si>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</si>
  <si>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</si>
  <si>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</si>
  <si>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</si>
  <si>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</si>
  <si>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</si>
  <si>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</si>
  <si>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</si>
  <si>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</si>
  <si>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</si>
  <si>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</si>
  <si>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</si>
  <si>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</si>
  <si>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</si>
  <si>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</si>
  <si>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</si>
  <si>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</si>
  <si>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</si>
  <si>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</si>
  <si>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</si>
  <si>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XML_PLAN1X_HEAT_TMX_TAG_NAMES</t>
  </si>
  <si>
    <t>XML_PLAN1X_VSNA_TMX_TAG_NAMES</t>
  </si>
  <si>
    <t>XML_PLAN1X_VOTV_TMX_TAG_NAMES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</si>
  <si>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</si>
  <si>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</si>
  <si>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</si>
  <si>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</si>
  <si>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</si>
  <si>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</si>
  <si>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</si>
  <si>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</si>
  <si>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</si>
  <si>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</si>
  <si>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</si>
  <si>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</si>
  <si>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</si>
  <si>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</si>
  <si>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HEAT_ADD_LIST_MO_RANGE</t>
  </si>
  <si>
    <t>VOTV_ADD_LIST_MO_RANGE</t>
  </si>
  <si>
    <t>UTBO_ADD_LIST_MO_RANGE</t>
  </si>
  <si>
    <t>VSNA_ADD_LIST_MO_RANGE</t>
  </si>
  <si>
    <t>Дата последнего обновления данных мониторинга "Реестр объектов инфраструктуры": (обновление не выполнялось)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</si>
  <si>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</si>
  <si>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</si>
  <si>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</si>
  <si>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</si>
  <si>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</si>
  <si>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</si>
  <si>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</si>
  <si>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</si>
  <si>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</si>
  <si>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</si>
  <si>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</si>
  <si>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</si>
  <si>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</si>
  <si>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</si>
  <si>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</si>
  <si>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</si>
  <si>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</si>
  <si>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</si>
  <si>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REK Primorskogo kraia wp1</t>
  </si>
  <si>
    <t>ACCESS GRANTED</t>
  </si>
  <si>
    <t>Анучинский муниципальный район</t>
  </si>
  <si>
    <t>05602000</t>
  </si>
  <si>
    <t>муниципальный район</t>
  </si>
  <si>
    <t>Анучинское сельское поселение</t>
  </si>
  <si>
    <t>05602402</t>
  </si>
  <si>
    <t>сельское поселение</t>
  </si>
  <si>
    <t>Виноградовское сельское поселение</t>
  </si>
  <si>
    <t>05602404</t>
  </si>
  <si>
    <t>Гражданское сельское поселение</t>
  </si>
  <si>
    <t>05602406</t>
  </si>
  <si>
    <t>Чернышевское сельское поселение</t>
  </si>
  <si>
    <t>05602419</t>
  </si>
  <si>
    <t>Арсеньевский городской округ</t>
  </si>
  <si>
    <t>05703000</t>
  </si>
  <si>
    <t>городской округ</t>
  </si>
  <si>
    <t>Артемовский городской округ</t>
  </si>
  <si>
    <t>05705000</t>
  </si>
  <si>
    <t>Владивостокский городской округ</t>
  </si>
  <si>
    <t>05701000</t>
  </si>
  <si>
    <t>Городской округ Спасск-Дальний</t>
  </si>
  <si>
    <t>05720000</t>
  </si>
  <si>
    <t>Дальнегорский городской округ</t>
  </si>
  <si>
    <t>05707000</t>
  </si>
  <si>
    <t>Дальнереченский городской округ</t>
  </si>
  <si>
    <t>05708000</t>
  </si>
  <si>
    <t>Дальнереченский муниципальный район</t>
  </si>
  <si>
    <t>05607000</t>
  </si>
  <si>
    <t>Веденкинское сельское поселение</t>
  </si>
  <si>
    <t>05607408</t>
  </si>
  <si>
    <t>Малиновское сельское поселение</t>
  </si>
  <si>
    <t>05607413</t>
  </si>
  <si>
    <t>Межселенные территории Дальнереченского муниципального района, находящиеся вне границ сельских поселений</t>
  </si>
  <si>
    <t>05607701</t>
  </si>
  <si>
    <t>межселенная территория</t>
  </si>
  <si>
    <t>Ореховское сельское поселение</t>
  </si>
  <si>
    <t>05607422</t>
  </si>
  <si>
    <t>Ракитненское сельское поселение</t>
  </si>
  <si>
    <t>05607425</t>
  </si>
  <si>
    <t>Рождественское сельское поселение</t>
  </si>
  <si>
    <t>05607428</t>
  </si>
  <si>
    <t>Сальское сельское поселение</t>
  </si>
  <si>
    <t>05607431</t>
  </si>
  <si>
    <t>Кавалеровский муниципальный район</t>
  </si>
  <si>
    <t>05610000</t>
  </si>
  <si>
    <t>Кавалеровкое городское поселение</t>
  </si>
  <si>
    <t>05610151</t>
  </si>
  <si>
    <t>городское поселение, в состав которого входит поселок</t>
  </si>
  <si>
    <t>Устиновское сельское поселение</t>
  </si>
  <si>
    <t>05610404</t>
  </si>
  <si>
    <t>Кировский муниципальный район</t>
  </si>
  <si>
    <t>05612000</t>
  </si>
  <si>
    <t>Горненское</t>
  </si>
  <si>
    <t>05612407</t>
  </si>
  <si>
    <t>Горноключевское гороское поселение</t>
  </si>
  <si>
    <t>05612154</t>
  </si>
  <si>
    <t>Кировское городское поселение</t>
  </si>
  <si>
    <t>05612151</t>
  </si>
  <si>
    <t>Крыловское сельское поселение</t>
  </si>
  <si>
    <t>05612413</t>
  </si>
  <si>
    <t>Межселенные территории Кировского муниципального района, находящиеся вне границ городских и сельских поселений</t>
  </si>
  <si>
    <t>05612701</t>
  </si>
  <si>
    <t>Руновское сельское поселение</t>
  </si>
  <si>
    <t>05612428</t>
  </si>
  <si>
    <t>Хвищанское сельское поселение</t>
  </si>
  <si>
    <t>05612434</t>
  </si>
  <si>
    <t>Красноармейский муниципальный район</t>
  </si>
  <si>
    <t>05614000</t>
  </si>
  <si>
    <t>Востокское городское поселение</t>
  </si>
  <si>
    <t>05614154</t>
  </si>
  <si>
    <t>Вострецовское</t>
  </si>
  <si>
    <t>05614406</t>
  </si>
  <si>
    <t>Глубинненское</t>
  </si>
  <si>
    <t>05614408</t>
  </si>
  <si>
    <t>Дальнекутское</t>
  </si>
  <si>
    <t>05614413</t>
  </si>
  <si>
    <t>Измайлихинское</t>
  </si>
  <si>
    <t>05614416</t>
  </si>
  <si>
    <t>Лукъяновское сельское поселение</t>
  </si>
  <si>
    <t>05614420</t>
  </si>
  <si>
    <t>Мельничное сельское поселение</t>
  </si>
  <si>
    <t>05614422</t>
  </si>
  <si>
    <t>Новопокровское сельское поселение</t>
  </si>
  <si>
    <t>05614428</t>
  </si>
  <si>
    <t>Рощинское сельское поселение</t>
  </si>
  <si>
    <t>05614431</t>
  </si>
  <si>
    <t>Таежненское</t>
  </si>
  <si>
    <t>05614437</t>
  </si>
  <si>
    <t>Лазовский муниципальный район</t>
  </si>
  <si>
    <t>05617000</t>
  </si>
  <si>
    <t>Беневское сельское поселение</t>
  </si>
  <si>
    <t>05617402</t>
  </si>
  <si>
    <t>Валентиновское сельское поселение</t>
  </si>
  <si>
    <t>05617403</t>
  </si>
  <si>
    <t>Лазовское сельское поселение</t>
  </si>
  <si>
    <t>05617407</t>
  </si>
  <si>
    <t>Преображенское городское поселение</t>
  </si>
  <si>
    <t>05617157</t>
  </si>
  <si>
    <t>Чернорученское</t>
  </si>
  <si>
    <t>05617410</t>
  </si>
  <si>
    <t>Лесозаводский городской округ</t>
  </si>
  <si>
    <t>05711000</t>
  </si>
  <si>
    <t>Михайловский муниципальный район</t>
  </si>
  <si>
    <t>05620000</t>
  </si>
  <si>
    <t>Григорьевское сельское поселение</t>
  </si>
  <si>
    <t>05620406</t>
  </si>
  <si>
    <t>Ивановкое сельское поселение</t>
  </si>
  <si>
    <t>05620408</t>
  </si>
  <si>
    <t>Кремовское сельское поселение</t>
  </si>
  <si>
    <t>05620410</t>
  </si>
  <si>
    <t>Михайловское сельское поселение</t>
  </si>
  <si>
    <t>05620419</t>
  </si>
  <si>
    <t>Новошахтинское городское поселение</t>
  </si>
  <si>
    <t>05620154</t>
  </si>
  <si>
    <t>Осиновское сельское поселение</t>
  </si>
  <si>
    <t>05620425</t>
  </si>
  <si>
    <t>Сунятсенское сельское поселение</t>
  </si>
  <si>
    <t>05620428</t>
  </si>
  <si>
    <t>Надеждинский муниципальный район</t>
  </si>
  <si>
    <t>05623000</t>
  </si>
  <si>
    <t>Надеждинское сельское поселение</t>
  </si>
  <si>
    <t>05623402</t>
  </si>
  <si>
    <t>Раздольненское сельское поселение</t>
  </si>
  <si>
    <t>05623404</t>
  </si>
  <si>
    <t>Тавричанское сельское поселение</t>
  </si>
  <si>
    <t>05623407</t>
  </si>
  <si>
    <t>Находкинский городской округ</t>
  </si>
  <si>
    <t>05714000</t>
  </si>
  <si>
    <t>Октябрьский муниципальный район</t>
  </si>
  <si>
    <t>05626000</t>
  </si>
  <si>
    <t>Липовецкое городское поселение</t>
  </si>
  <si>
    <t>05626154</t>
  </si>
  <si>
    <t>Межселенные территории Октябрьского муниципального района, находящиеся вне границ городского и сельских поселений</t>
  </si>
  <si>
    <t>05626701</t>
  </si>
  <si>
    <t>Покровское сельское поселение</t>
  </si>
  <si>
    <t>05626410</t>
  </si>
  <si>
    <t>Ольгинский муниципальный район</t>
  </si>
  <si>
    <t>05628000</t>
  </si>
  <si>
    <t>Веселояровское сельское поселение</t>
  </si>
  <si>
    <t>05628402</t>
  </si>
  <si>
    <t>Межселенная территория Ольгинского муниципального района, находящаяся вне границ городского и сельских поселений, с расположенным на этой территории селом Щербаковка</t>
  </si>
  <si>
    <t>05628701</t>
  </si>
  <si>
    <t>Милоградовское</t>
  </si>
  <si>
    <t>05628407</t>
  </si>
  <si>
    <t>Молдавановское</t>
  </si>
  <si>
    <t>05628410</t>
  </si>
  <si>
    <t>Моряк-Рыболовское</t>
  </si>
  <si>
    <t>05628404</t>
  </si>
  <si>
    <t>Ольгинское городское поселение</t>
  </si>
  <si>
    <t>05628151</t>
  </si>
  <si>
    <t>Пермское</t>
  </si>
  <si>
    <t>05628413</t>
  </si>
  <si>
    <t>Тимофеевское сельское поселение</t>
  </si>
  <si>
    <t>05628416</t>
  </si>
  <si>
    <t>Партизанский городской округ</t>
  </si>
  <si>
    <t>05717000</t>
  </si>
  <si>
    <t>Партизанский муниципальный район</t>
  </si>
  <si>
    <t>05630000</t>
  </si>
  <si>
    <t>Владимиро-Александровское сельское поселение</t>
  </si>
  <si>
    <t>05630402</t>
  </si>
  <si>
    <t>Екатериновское сельское поселение</t>
  </si>
  <si>
    <t>05630404</t>
  </si>
  <si>
    <t>Золотодолинское сельское поселение</t>
  </si>
  <si>
    <t>05630406</t>
  </si>
  <si>
    <t>Межселенная территория Партизанского муниципального района, находящаяся вне границ сельских поселений, с расположенным на этой территории поселком Партизан</t>
  </si>
  <si>
    <t>05630701</t>
  </si>
  <si>
    <t>Новицкое сельское поселение</t>
  </si>
  <si>
    <t>05630410</t>
  </si>
  <si>
    <t>Новолитовское сельское поселение</t>
  </si>
  <si>
    <t>05630413</t>
  </si>
  <si>
    <t>Сергеевское сельское поселение</t>
  </si>
  <si>
    <t>05630419</t>
  </si>
  <si>
    <t>Пограничный муниципальный район</t>
  </si>
  <si>
    <t>05632000</t>
  </si>
  <si>
    <t>Жариковское сельское поселение</t>
  </si>
  <si>
    <t>05632410</t>
  </si>
  <si>
    <t>Пограничное городское поселение</t>
  </si>
  <si>
    <t>05632151</t>
  </si>
  <si>
    <t>05632416</t>
  </si>
  <si>
    <t>Пожарский муниципальный район</t>
  </si>
  <si>
    <t>05634000</t>
  </si>
  <si>
    <t>Верхнеперевальское сельское поселение</t>
  </si>
  <si>
    <t>05634404</t>
  </si>
  <si>
    <t>Губеровское сельское поселение</t>
  </si>
  <si>
    <t>05634407</t>
  </si>
  <si>
    <t>Игнатьевское сельское поселение</t>
  </si>
  <si>
    <t>05634413</t>
  </si>
  <si>
    <t>Краснояровское сельское поселение</t>
  </si>
  <si>
    <t>05634416</t>
  </si>
  <si>
    <t>Лучегорское городское поселение</t>
  </si>
  <si>
    <t>05634151</t>
  </si>
  <si>
    <t>Межселенные территории Пожарского муниципального района, находящиеся вне границ городского и сельских поселений</t>
  </si>
  <si>
    <t>05634701</t>
  </si>
  <si>
    <t>Нагорненское сельское поселение</t>
  </si>
  <si>
    <t>05634418</t>
  </si>
  <si>
    <t>Пожарское сельское поселение</t>
  </si>
  <si>
    <t>05634420</t>
  </si>
  <si>
    <t>Светлогорское сельское поселение</t>
  </si>
  <si>
    <t>05634421</t>
  </si>
  <si>
    <t>Соболинское сельское поселение</t>
  </si>
  <si>
    <t>05634424</t>
  </si>
  <si>
    <t>Федосьевское сельское поселение</t>
  </si>
  <si>
    <t>05634422</t>
  </si>
  <si>
    <t>Спасский муниципальный район</t>
  </si>
  <si>
    <t>05637000</t>
  </si>
  <si>
    <t>Александровское сельское поселение</t>
  </si>
  <si>
    <t>05637402</t>
  </si>
  <si>
    <t>Дубовское сельское поселение</t>
  </si>
  <si>
    <t>05637419</t>
  </si>
  <si>
    <t>Духовское сельскоепоселение</t>
  </si>
  <si>
    <t>05637422</t>
  </si>
  <si>
    <t>Краснокутское сельское поселение</t>
  </si>
  <si>
    <t>05637424</t>
  </si>
  <si>
    <t>Прохорское сельское поселение</t>
  </si>
  <si>
    <t>05637434</t>
  </si>
  <si>
    <t>Спасское сельское поселение</t>
  </si>
  <si>
    <t>05637440</t>
  </si>
  <si>
    <t>Хвалынское сельское поселение</t>
  </si>
  <si>
    <t>05637443</t>
  </si>
  <si>
    <t>Чкаловское сельское поселение</t>
  </si>
  <si>
    <t>05637446</t>
  </si>
  <si>
    <t>Тернейский муниципальный район</t>
  </si>
  <si>
    <t>05640000</t>
  </si>
  <si>
    <t>Амгунское</t>
  </si>
  <si>
    <t>05640402</t>
  </si>
  <si>
    <t>Единкинское сельское поселение</t>
  </si>
  <si>
    <t>05640404</t>
  </si>
  <si>
    <t>Кемское сельское поселение</t>
  </si>
  <si>
    <t>05640407</t>
  </si>
  <si>
    <t>Максимовское сельское поселение</t>
  </si>
  <si>
    <t>05640413</t>
  </si>
  <si>
    <t>Межселенные территории Тернейского муниципального района, находящиеся вне границ городских и сельских поселений</t>
  </si>
  <si>
    <t>05640701</t>
  </si>
  <si>
    <t>Пластунское городское поселение</t>
  </si>
  <si>
    <t>05640155</t>
  </si>
  <si>
    <t>Самаргинское</t>
  </si>
  <si>
    <t>05640419</t>
  </si>
  <si>
    <t>Светлое</t>
  </si>
  <si>
    <t>05640158</t>
  </si>
  <si>
    <t>Тернейское городское поселение</t>
  </si>
  <si>
    <t>05640151</t>
  </si>
  <si>
    <t>Удэгейское</t>
  </si>
  <si>
    <t>05640422</t>
  </si>
  <si>
    <t>Усть-Соболевское</t>
  </si>
  <si>
    <t>05640416</t>
  </si>
  <si>
    <t>Уссурийский городской округ</t>
  </si>
  <si>
    <t>05723000</t>
  </si>
  <si>
    <t>Ханкайский муниципальный район</t>
  </si>
  <si>
    <t>05646000</t>
  </si>
  <si>
    <t>Ильинское сельское поселение</t>
  </si>
  <si>
    <t>05646402</t>
  </si>
  <si>
    <t>Камень-Рыболовское сельское поселение</t>
  </si>
  <si>
    <t>05646404</t>
  </si>
  <si>
    <t>Межселенные территории Ханкайского муниципального района, находящиеся вне границ сельских поселений</t>
  </si>
  <si>
    <t>05646701</t>
  </si>
  <si>
    <t>Новокачалинское сельское поселение</t>
  </si>
  <si>
    <t>05646410</t>
  </si>
  <si>
    <t>Хасанский муниципальный район</t>
  </si>
  <si>
    <t>05648000</t>
  </si>
  <si>
    <t>Барабашское сельское поселение</t>
  </si>
  <si>
    <t>05648402</t>
  </si>
  <si>
    <t>Безверховское сельское поселение</t>
  </si>
  <si>
    <t>05648404</t>
  </si>
  <si>
    <t>Зарубинское городское поселение</t>
  </si>
  <si>
    <t>05648153</t>
  </si>
  <si>
    <t>Краскинское городское поселение</t>
  </si>
  <si>
    <t>05648155</t>
  </si>
  <si>
    <t>Посьетское городское поселение</t>
  </si>
  <si>
    <t>05648158</t>
  </si>
  <si>
    <t>Приморское городское поселение</t>
  </si>
  <si>
    <t>05648161</t>
  </si>
  <si>
    <t>Славянское городское поселение</t>
  </si>
  <si>
    <t>05648151</t>
  </si>
  <si>
    <t>Хасанское городское поселение</t>
  </si>
  <si>
    <t>05648170</t>
  </si>
  <si>
    <t>Хорольский муниципальный район</t>
  </si>
  <si>
    <t>05650000</t>
  </si>
  <si>
    <t>Благодатненское сельское поселение</t>
  </si>
  <si>
    <t>05650402</t>
  </si>
  <si>
    <t>Лучкинское сельское поселение</t>
  </si>
  <si>
    <t>05650407</t>
  </si>
  <si>
    <t>Хорольское сельское поселение</t>
  </si>
  <si>
    <t>05650425</t>
  </si>
  <si>
    <t>Ярославское городское поселение</t>
  </si>
  <si>
    <t>05650156</t>
  </si>
  <si>
    <t>Черниговский муниципальный район</t>
  </si>
  <si>
    <t>05653000</t>
  </si>
  <si>
    <t>Дмитриевское сельское поселение</t>
  </si>
  <si>
    <t>05653410</t>
  </si>
  <si>
    <t>Межселенные территории Черниговского муниципального района, находящиеся вне границ городского и сельских поселений</t>
  </si>
  <si>
    <t>05653701</t>
  </si>
  <si>
    <t>Реттиховское городское поселение</t>
  </si>
  <si>
    <t>05653422</t>
  </si>
  <si>
    <t>Сибирцевское городское поселение</t>
  </si>
  <si>
    <t>05653158</t>
  </si>
  <si>
    <t>Снегуровское</t>
  </si>
  <si>
    <t>05653419</t>
  </si>
  <si>
    <t>Черниговское сельское поселение</t>
  </si>
  <si>
    <t>05653425</t>
  </si>
  <si>
    <t>Чугуевский муниципальный район</t>
  </si>
  <si>
    <t>05655000</t>
  </si>
  <si>
    <t>Кокшаровское</t>
  </si>
  <si>
    <t>05655416</t>
  </si>
  <si>
    <t>Чугуевское сельское поселение</t>
  </si>
  <si>
    <t>05655437</t>
  </si>
  <si>
    <t>Шумненское</t>
  </si>
  <si>
    <t>05655440</t>
  </si>
  <si>
    <t>Шкотовский муниципальный район</t>
  </si>
  <si>
    <t>05657000</t>
  </si>
  <si>
    <t>Новонежинское сельское поселение</t>
  </si>
  <si>
    <t>05657413</t>
  </si>
  <si>
    <t>Подъяпольское сельское поселение</t>
  </si>
  <si>
    <t>05657422</t>
  </si>
  <si>
    <t>Романовское сельское поселение</t>
  </si>
  <si>
    <t>05657425</t>
  </si>
  <si>
    <t>Смоляниновское городское поселение</t>
  </si>
  <si>
    <t>05657158</t>
  </si>
  <si>
    <t>Центральненское сельское поселение</t>
  </si>
  <si>
    <t>05657428</t>
  </si>
  <si>
    <t>Шкотовское городское поселение</t>
  </si>
  <si>
    <t>05657165</t>
  </si>
  <si>
    <t>Штыковское сельское поселение</t>
  </si>
  <si>
    <t>05657432</t>
  </si>
  <si>
    <t>Яковлевский муниципальный район</t>
  </si>
  <si>
    <t>05659000</t>
  </si>
  <si>
    <t>Варфоломеевское сельское поселение</t>
  </si>
  <si>
    <t>05659407</t>
  </si>
  <si>
    <t>Новосысоевское сельское поселение</t>
  </si>
  <si>
    <t>05659413</t>
  </si>
  <si>
    <t>05659416</t>
  </si>
  <si>
    <t>Яблоновское</t>
  </si>
  <si>
    <t>05659419</t>
  </si>
  <si>
    <t>Яковлевское сельское поселение</t>
  </si>
  <si>
    <t>05659422</t>
  </si>
  <si>
    <t>городской округ Большой Камень</t>
  </si>
  <si>
    <t>05706000</t>
  </si>
  <si>
    <t>городской округ ЗАТО Фокино</t>
  </si>
  <si>
    <t>05747000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</si>
  <si>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</si>
  <si>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</si>
  <si>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</si>
  <si>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</si>
  <si>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</si>
  <si>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</si>
  <si>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</si>
  <si>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</si>
  <si>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</si>
  <si>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</si>
  <si>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</si>
  <si>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</si>
  <si>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</si>
  <si>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</si>
  <si>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</si>
  <si>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</si>
  <si>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</si>
  <si>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</si>
  <si>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</si>
  <si>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</si>
  <si>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</si>
  <si>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</si>
  <si>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</si>
  <si>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</si>
  <si>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</si>
  <si>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</si>
  <si>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</si>
  <si>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</si>
  <si>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</si>
  <si>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</si>
  <si>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</si>
  <si>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</si>
  <si>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</si>
  <si>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MO_LIST_35</t>
  </si>
  <si>
    <t>МР</t>
  </si>
  <si>
    <t>МО</t>
  </si>
  <si>
    <t>ТИП МО</t>
  </si>
  <si>
    <t>ИМЯ ДИАПАЗОНА</t>
  </si>
  <si>
    <t>Дата последнего обновления реестра МР/МО/ОКТМО: 18.09.2017 16:08:08</t>
  </si>
  <si>
    <t>26470692</t>
  </si>
  <si>
    <t>МУП "Благоустройство, озеленение и санитарное содержание"</t>
  </si>
  <si>
    <t>2511010161</t>
  </si>
  <si>
    <t>251101001</t>
  </si>
  <si>
    <t>Утилизация (захоронение) твердых бытовых отходов и иные виды деятельности</t>
  </si>
  <si>
    <t>Обезвреживание твердых бытовых отходов :: Утилизация твердых бытовых отходов :: Захоронение твердых бытовых отходов</t>
  </si>
  <si>
    <t>/ТБО/Обезвреживание твердых бытовых отходов :: /ТБО/Утилизация твердых бытовых отходов :: /ТБО/Захоронение твердых бытовых отходов</t>
  </si>
  <si>
    <t>28957242</t>
  </si>
  <si>
    <t>МУП "Городское хозяйство"</t>
  </si>
  <si>
    <t>2503031369</t>
  </si>
  <si>
    <t>250301001</t>
  </si>
  <si>
    <t>26470110</t>
  </si>
  <si>
    <t>МУП "Коммунальный комплекс Пластун"</t>
  </si>
  <si>
    <t>2528885436</t>
  </si>
  <si>
    <t>252801001</t>
  </si>
  <si>
    <t>Захоронение твердых бытовых отходов</t>
  </si>
  <si>
    <t>/ТБО/Захоронение твердых бытовых отходов</t>
  </si>
  <si>
    <t>26470106</t>
  </si>
  <si>
    <t>МУП "Коммунальный комплекс п. Терней"</t>
  </si>
  <si>
    <t>2528886091</t>
  </si>
  <si>
    <t>26320288</t>
  </si>
  <si>
    <t>МУПВ "Владивостокское предприятие электрических сетей"</t>
  </si>
  <si>
    <t>2504000684</t>
  </si>
  <si>
    <t>254250001</t>
  </si>
  <si>
    <t>Утилизация (захоронение) твердых бытовых отходов</t>
  </si>
  <si>
    <t>Утилизация твердых бытовых отходов :: Захоронение твердых бытовых отходов</t>
  </si>
  <si>
    <t>/ТБО/Утилизация твердых бытовых отходов :: /ТБО/Захоронение твердых бытовых отходов</t>
  </si>
  <si>
    <t>26469914</t>
  </si>
  <si>
    <t>МУПВ "Спецзавод №1"</t>
  </si>
  <si>
    <t>2504000885</t>
  </si>
  <si>
    <t>253801001</t>
  </si>
  <si>
    <t>28062634</t>
  </si>
  <si>
    <t>Муниципальное Унитарное Предприятие «Пожарское»</t>
  </si>
  <si>
    <t>2526011320</t>
  </si>
  <si>
    <t>252601001</t>
  </si>
  <si>
    <t>26771388</t>
  </si>
  <si>
    <t>ООО "Бумеранг"</t>
  </si>
  <si>
    <t>2511055268</t>
  </si>
  <si>
    <t>28955244</t>
  </si>
  <si>
    <t>ООО "ВОСТОК"</t>
  </si>
  <si>
    <t>2523004660</t>
  </si>
  <si>
    <t>252301001</t>
  </si>
  <si>
    <t>27578564</t>
  </si>
  <si>
    <t>ООО "Востокстройсервис"</t>
  </si>
  <si>
    <t>2536119611</t>
  </si>
  <si>
    <t>254001001</t>
  </si>
  <si>
    <t>26563160</t>
  </si>
  <si>
    <t>ООО "Далькомсервис"</t>
  </si>
  <si>
    <t>2533008896</t>
  </si>
  <si>
    <t>253301001</t>
  </si>
  <si>
    <t>26470078</t>
  </si>
  <si>
    <t>ООО "ЖЭУ Волчанец"</t>
  </si>
  <si>
    <t>2524112107</t>
  </si>
  <si>
    <t>252401001</t>
  </si>
  <si>
    <t>26470084</t>
  </si>
  <si>
    <t>ООО "Жилсервис"</t>
  </si>
  <si>
    <t>2524111907</t>
  </si>
  <si>
    <t>26470678</t>
  </si>
  <si>
    <t>ООО "Коммунальщик-2"</t>
  </si>
  <si>
    <t>2503023946</t>
  </si>
  <si>
    <t>28878819</t>
  </si>
  <si>
    <t>ООО "Лидер"</t>
  </si>
  <si>
    <t>2501011374</t>
  </si>
  <si>
    <t>250101001</t>
  </si>
  <si>
    <t>26581830</t>
  </si>
  <si>
    <t>ООО "Нептун"</t>
  </si>
  <si>
    <t>2523004282</t>
  </si>
  <si>
    <t>26470686</t>
  </si>
  <si>
    <t>ООО "Новое время"</t>
  </si>
  <si>
    <t>2512301815</t>
  </si>
  <si>
    <t>251201001</t>
  </si>
  <si>
    <t>28878834</t>
  </si>
  <si>
    <t>ООО "Рассвет-ЭКО"</t>
  </si>
  <si>
    <t>2522002780</t>
  </si>
  <si>
    <t>252201001</t>
  </si>
  <si>
    <t>28878847</t>
  </si>
  <si>
    <t>ООО "Снабжение твердым топливом"</t>
  </si>
  <si>
    <t>2523004204</t>
  </si>
  <si>
    <t>26784768</t>
  </si>
  <si>
    <t>ООО "Старт - 1"</t>
  </si>
  <si>
    <t>2502029328</t>
  </si>
  <si>
    <t>250201001</t>
  </si>
  <si>
    <t>28878825</t>
  </si>
  <si>
    <t>ООО "Стимул"</t>
  </si>
  <si>
    <t>2505009986</t>
  </si>
  <si>
    <t>250501001</t>
  </si>
  <si>
    <t>26470094</t>
  </si>
  <si>
    <t>ООО "Центр плюс"</t>
  </si>
  <si>
    <t>2526010125</t>
  </si>
  <si>
    <t>26470712</t>
  </si>
  <si>
    <t>ООО Базис</t>
  </si>
  <si>
    <t>2531003532</t>
  </si>
  <si>
    <t>26470700</t>
  </si>
  <si>
    <t>ООО Дальэкосервис</t>
  </si>
  <si>
    <t>2533009635</t>
  </si>
  <si>
    <t>26470676</t>
  </si>
  <si>
    <t>ООО Спецтехника</t>
  </si>
  <si>
    <t>2521009599</t>
  </si>
  <si>
    <t>252101001</t>
  </si>
  <si>
    <t>26470215</t>
  </si>
  <si>
    <t>ООО УК ПВЭСиК</t>
  </si>
  <si>
    <t>2526009578</t>
  </si>
  <si>
    <t>26470688</t>
  </si>
  <si>
    <t>ООО Хозяин</t>
  </si>
  <si>
    <t>2516606487</t>
  </si>
  <si>
    <t>251601001</t>
  </si>
  <si>
    <t>26470708</t>
  </si>
  <si>
    <t>ООО Чистый город</t>
  </si>
  <si>
    <t>2508068316</t>
  </si>
  <si>
    <t>250801001</t>
  </si>
  <si>
    <t>26470690</t>
  </si>
  <si>
    <t>ООО Шевченко</t>
  </si>
  <si>
    <t>251502432518</t>
  </si>
  <si>
    <t>251501001</t>
  </si>
  <si>
    <t>26470684</t>
  </si>
  <si>
    <t>ООО ЭКО</t>
  </si>
  <si>
    <t>2520004206</t>
  </si>
  <si>
    <t>252001001</t>
  </si>
  <si>
    <t>28270355</t>
  </si>
  <si>
    <t>муп "Городское хозяйство"</t>
  </si>
  <si>
    <t>2509032305</t>
  </si>
  <si>
    <t>250901001</t>
  </si>
  <si>
    <t>27803021</t>
  </si>
  <si>
    <t>ооо Капитал</t>
  </si>
  <si>
    <t>2510012078</t>
  </si>
  <si>
    <t>251001001</t>
  </si>
  <si>
    <t>27871045</t>
  </si>
  <si>
    <t>ооо Коммунальщик</t>
  </si>
  <si>
    <t>2534006041</t>
  </si>
  <si>
    <t>253401001</t>
  </si>
  <si>
    <t>28269798</t>
  </si>
  <si>
    <t>ооо Эко Пост</t>
  </si>
  <si>
    <t>2524810101</t>
  </si>
  <si>
    <t>НСРФ</t>
  </si>
  <si>
    <t>ОКТМР</t>
  </si>
  <si>
    <t>Наименование</t>
  </si>
  <si>
    <t>ВД (OLD)</t>
  </si>
  <si>
    <t>ВД (COMBO)</t>
  </si>
  <si>
    <t>ВД (PATH)</t>
  </si>
  <si>
    <t>Дата последнего обновления реестра организаций: 18.09.2017 16:08:11</t>
  </si>
  <si>
    <t>2408951854</t>
  </si>
  <si>
    <t>Захоронение твёрдых бытовых отходов :: Утилизация твёрдых бытовых отходов</t>
  </si>
  <si>
    <t>Дата последнего обновления данных мониторинга "План на 2016 год": 18.09.2017 16:08:12</t>
  </si>
  <si>
    <t>UTBO_CALC_EXTENDED_SALARY_FIELDS_CAN_BE_MISSED</t>
  </si>
  <si>
    <t>FORBIDDEN</t>
  </si>
  <si>
    <t>UTBO_CALC_RESULT_BY_ORG_CAN_BE_NONZERO_LIST</t>
  </si>
  <si>
    <t>UTBO_MAX_COST_VALUE</t>
  </si>
  <si>
    <t>1000000</t>
  </si>
  <si>
    <t>UTBO_MIN_COST_VALUE</t>
  </si>
  <si>
    <t>50</t>
  </si>
  <si>
    <t>Дата последнего обновления параметров проверки отчёта: 18.09.2017 16:08:13</t>
  </si>
  <si>
    <t>9/18/2017  4:10:34 PM</t>
  </si>
  <si>
    <t>Проверка доступных обновлений...</t>
  </si>
  <si>
    <t>Информация</t>
  </si>
  <si>
    <t>9/18/2017  4:10:36 PM</t>
  </si>
  <si>
    <t>Нет доступных обновлений для отчёта с кодом BALANCE.CALC.TARIFF.UTBO.2016.FACT!</t>
  </si>
  <si>
    <t>9/19/2017  11:07:11 AM</t>
  </si>
  <si>
    <t>9/20/2017  3:41:25 PM</t>
  </si>
  <si>
    <t>9/20/2017  3:41:27 PM</t>
  </si>
  <si>
    <t>9/27/2017  3:43:09 PM</t>
  </si>
  <si>
    <t>9/27/2017  3:43:12 PM</t>
  </si>
  <si>
    <t>9/27/2017  4:17:18 PM</t>
  </si>
  <si>
    <t>9/27/2017  4:17:22 PM</t>
  </si>
  <si>
    <t>9/29/2017  10:52:57 AM</t>
  </si>
  <si>
    <t>9/29/2017  10:52:59 AM</t>
  </si>
  <si>
    <t>9/29/2017  11:40:41 AM</t>
  </si>
  <si>
    <t>9/29/2017  11:40:43 AM</t>
  </si>
  <si>
    <t>Бакин Алексей Вячеславович</t>
  </si>
  <si>
    <t>Директор</t>
  </si>
  <si>
    <t>8(42335) 4-07-17</t>
  </si>
  <si>
    <t>mup-gorkhoz@bk.ru</t>
  </si>
  <si>
    <t>9/30/2017  4:17:41 PM</t>
  </si>
  <si>
    <t>9/30/2017  4:17:44 PM</t>
  </si>
  <si>
    <t>10/2/2017  9:03:38 AM</t>
  </si>
  <si>
    <t>10/2/2017  9:03:40 AM</t>
  </si>
  <si>
    <t>10/3/2017  9:06:32 AM</t>
  </si>
  <si>
    <t>10/3/2017  9:06:34 AM</t>
  </si>
  <si>
    <t>10/3/2017  3:49:30 PM</t>
  </si>
  <si>
    <t>10/3/2017  3:49:32 PM</t>
  </si>
  <si>
    <t>10/4/2017  8:20:32 AM</t>
  </si>
  <si>
    <t>10/4/2017  8:20:35 AM</t>
  </si>
  <si>
    <t>10/4/2017  2:20:29 PM</t>
  </si>
  <si>
    <t>10/4/2017  2:20:33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</si>
</sst>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98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vertAlign val="subscript"/>
      <sz val="9"/>
      <color indexed="81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u/>
      <sz val="9"/>
      <color indexed="32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/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2"/>
      </left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0" fontId="69" fillId="0" borderId="0" applyNumberFormat="0" applyFill="0" applyBorder="0" applyAlignment="0" applyProtection="0">
      <alignment vertical="top"/>
      <protection locked="0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2" fillId="0" borderId="0" applyNumberFormat="0" applyFill="0" applyBorder="0" applyAlignment="0" applyProtection="0"/>
    <xf numFmtId="0" fontId="83" fillId="0" borderId="49" applyNumberFormat="0" applyFill="0" applyAlignment="0" applyProtection="0"/>
    <xf numFmtId="0" fontId="84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0" applyNumberFormat="0" applyFill="0" applyBorder="0" applyAlignment="0" applyProtection="0"/>
    <xf numFmtId="0" fontId="86" fillId="36" borderId="0" applyNumberFormat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9" fillId="39" borderId="52" applyNumberFormat="0" applyAlignment="0" applyProtection="0"/>
    <xf numFmtId="0" fontId="90" fillId="39" borderId="53" applyNumberFormat="0" applyAlignment="0" applyProtection="0"/>
    <xf numFmtId="0" fontId="91" fillId="0" borderId="54" applyNumberFormat="0" applyFill="0" applyAlignment="0" applyProtection="0"/>
    <xf numFmtId="0" fontId="92" fillId="40" borderId="55" applyNumberFormat="0" applyAlignment="0" applyProtection="0"/>
    <xf numFmtId="0" fontId="93" fillId="0" borderId="0" applyNumberFormat="0" applyFill="0" applyBorder="0" applyAlignment="0" applyProtection="0"/>
    <xf numFmtId="0" fontId="1" fillId="41" borderId="56" applyNumberFormat="0" applyFont="0" applyAlignment="0" applyProtection="0"/>
    <xf numFmtId="0" fontId="94" fillId="0" borderId="0" applyNumberFormat="0" applyFill="0" applyBorder="0" applyAlignment="0" applyProtection="0"/>
    <xf numFmtId="0" fontId="95" fillId="0" borderId="57" applyNumberFormat="0" applyFill="0" applyAlignment="0" applyProtection="0"/>
    <xf numFmtId="0" fontId="96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96" fillId="45" borderId="0" applyNumberFormat="0" applyBorder="0" applyAlignment="0" applyProtection="0"/>
    <xf numFmtId="0" fontId="96" fillId="46" borderId="0" applyNumberFormat="0" applyBorder="0" applyAlignment="0" applyProtection="0"/>
    <xf numFmtId="0" fontId="97" fillId="47" borderId="0" applyNumberFormat="0" applyBorder="0" applyAlignment="0" applyProtection="0"/>
    <xf numFmtId="0" fontId="97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7" fillId="51" borderId="0" applyNumberFormat="0" applyBorder="0" applyAlignment="0" applyProtection="0"/>
    <xf numFmtId="0" fontId="97" fillId="52" borderId="0" applyNumberFormat="0" applyBorder="0" applyAlignment="0" applyProtection="0"/>
    <xf numFmtId="0" fontId="96" fillId="53" borderId="0" applyNumberFormat="0" applyBorder="0" applyAlignment="0" applyProtection="0"/>
    <xf numFmtId="0" fontId="96" fillId="54" borderId="0" applyNumberFormat="0" applyBorder="0" applyAlignment="0" applyProtection="0"/>
    <xf numFmtId="0" fontId="97" fillId="55" borderId="0" applyNumberFormat="0" applyBorder="0" applyAlignment="0" applyProtection="0"/>
    <xf numFmtId="0" fontId="97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8" borderId="0" applyNumberFormat="0" applyBorder="0" applyAlignment="0" applyProtection="0"/>
    <xf numFmtId="0" fontId="97" fillId="59" borderId="0" applyNumberFormat="0" applyBorder="0" applyAlignment="0" applyProtection="0"/>
    <xf numFmtId="0" fontId="97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7" fillId="63" borderId="0" applyNumberFormat="0" applyBorder="0" applyAlignment="0" applyProtection="0"/>
    <xf numFmtId="0" fontId="97" fillId="64" borderId="0" applyNumberFormat="0" applyBorder="0" applyAlignment="0" applyProtection="0"/>
    <xf numFmtId="0" fontId="96" fillId="65" borderId="0" applyNumberFormat="0" applyBorder="0" applyAlignment="0" applyProtection="0"/>
  </cellStyleXfs>
  <cellXfs count="881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8" fillId="4" borderId="0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1" fillId="0" borderId="0" xfId="0" applyFont="1" applyFill="1" applyBorder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NumberFormat="1" applyFont="1" applyProtection="1">
      <alignment vertical="top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49" fontId="0" fillId="9" borderId="4" xfId="0" applyNumberForma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9" fontId="0" fillId="9" borderId="4" xfId="0" applyNumberFormat="1" applyFont="1" applyFill="1" applyBorder="1" applyAlignment="1" applyProtection="1">
      <alignment horizontal="center"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0" fillId="9" borderId="10" xfId="0" applyNumberFormat="1" applyFont="1" applyFill="1" applyBorder="1" applyAlignment="1" applyProtection="1">
      <alignment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7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" fontId="0" fillId="9" borderId="14" xfId="0" applyNumberFormat="1" applyFill="1" applyBorder="1" applyAlignment="1" applyProtection="1">
      <alignment horizontal="right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0" fontId="8" fillId="4" borderId="0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horizontal="center" vertical="center" wrapText="1"/>
    </xf>
    <xf numFmtId="49" fontId="0" fillId="9" borderId="10" xfId="0" applyNumberFormat="1" applyFill="1" applyBorder="1" applyAlignment="1" applyProtection="1">
      <alignment horizontal="center" vertical="center"/>
    </xf>
    <xf numFmtId="49" fontId="0" fillId="9" borderId="10" xfId="0" applyNumberFormat="1" applyFont="1" applyFill="1" applyBorder="1" applyAlignment="1" applyProtection="1">
      <alignment horizontal="left" vertical="center" wrapText="1"/>
    </xf>
    <xf numFmtId="49" fontId="0" fillId="9" borderId="4" xfId="0" applyFill="1" applyBorder="1" applyAlignment="1" applyProtection="1">
      <alignment horizontal="center" vertical="center" wrapText="1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0" fillId="9" borderId="4" xfId="0" applyFill="1" applyBorder="1" applyAlignment="1" applyProtection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9" fontId="1" fillId="9" borderId="16" xfId="0" applyFont="1" applyFill="1" applyBorder="1" applyAlignment="1" applyProtection="1">
      <alignment vertical="center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9" fontId="0" fillId="9" borderId="4" xfId="0" applyNumberFormat="1" applyFont="1" applyFill="1" applyBorder="1" applyAlignment="1" applyProtection="1">
      <alignment horizontal="left" vertical="center"/>
    </xf>
    <xf numFmtId="4" fontId="1" fillId="9" borderId="11" xfId="0" applyNumberFormat="1" applyFont="1" applyFill="1" applyBorder="1" applyAlignment="1" applyProtection="1">
      <alignment horizontal="right" vertical="center"/>
    </xf>
    <xf numFmtId="0" fontId="0" fillId="9" borderId="4" xfId="0" applyNumberFormat="1" applyFill="1" applyBorder="1" applyAlignment="1" applyProtection="1">
      <alignment horizontal="left" vertical="center"/>
    </xf>
    <xf numFmtId="0" fontId="0" fillId="9" borderId="4" xfId="0" applyNumberFormat="1" applyFill="1" applyBorder="1" applyAlignment="1" applyProtection="1">
      <alignment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0" fontId="3" fillId="4" borderId="1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9" borderId="10" xfId="0" applyNumberFormat="1" applyFont="1" applyFill="1" applyBorder="1" applyAlignment="1" applyProtection="1">
      <alignment horizontal="left" vertical="center"/>
    </xf>
    <xf numFmtId="49" fontId="0" fillId="9" borderId="3" xfId="0" applyNumberFormat="1" applyFont="1" applyFill="1" applyBorder="1" applyAlignment="1" applyProtection="1">
      <alignment horizontal="left"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8" applyNumberFormat="1" applyFont="1" applyAlignment="1" applyProtection="1">
      <alignment horizontal="left" vertical="top" wrapText="1"/>
    </xf>
    <xf numFmtId="49" fontId="3" fillId="0" borderId="0" xfId="28" applyFont="1" applyProtection="1">
      <alignment vertical="top"/>
    </xf>
    <xf numFmtId="0" fontId="3" fillId="0" borderId="0" xfId="28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8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4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4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5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19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7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3" fillId="19" borderId="4" xfId="0" applyNumberFormat="1" applyFont="1" applyFill="1" applyBorder="1" applyAlignment="1" applyProtection="1">
      <alignment horizontal="left" vertical="center" wrapText="1" indent="3"/>
    </xf>
    <xf numFmtId="49" fontId="3" fillId="23" borderId="4" xfId="0" applyNumberFormat="1" applyFont="1" applyFill="1" applyBorder="1" applyAlignment="1" applyProtection="1">
      <alignment horizontal="left" vertical="center" wrapText="1" indent="2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73" fillId="21" borderId="4" xfId="0" applyNumberFormat="1" applyFont="1" applyFill="1" applyBorder="1" applyAlignment="1" applyProtection="1">
      <alignment horizontal="left" vertical="center" wrapText="1" indent="3"/>
    </xf>
    <xf numFmtId="49" fontId="73" fillId="26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3" fillId="28" borderId="4" xfId="0" applyNumberFormat="1" applyFont="1" applyFill="1" applyBorder="1" applyAlignment="1" applyProtection="1">
      <alignment horizontal="left" vertical="center" wrapText="1" indent="2"/>
    </xf>
    <xf numFmtId="49" fontId="73" fillId="29" borderId="4" xfId="0" applyNumberFormat="1" applyFont="1" applyFill="1" applyBorder="1" applyAlignment="1" applyProtection="1">
      <alignment horizontal="left" vertical="center" wrapText="1" indent="2"/>
    </xf>
    <xf numFmtId="49" fontId="3" fillId="30" borderId="4" xfId="0" applyNumberFormat="1" applyFont="1" applyFill="1" applyBorder="1" applyAlignment="1" applyProtection="1">
      <alignment horizontal="left" vertical="center" wrapText="1" indent="2"/>
    </xf>
    <xf numFmtId="49" fontId="73" fillId="31" borderId="4" xfId="0" applyNumberFormat="1" applyFont="1" applyFill="1" applyBorder="1" applyAlignment="1" applyProtection="1">
      <alignment horizontal="left" vertical="center" wrapText="1" indent="2"/>
    </xf>
    <xf numFmtId="49" fontId="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73" fillId="22" borderId="11" xfId="0" applyNumberFormat="1" applyFont="1" applyFill="1" applyBorder="1" applyAlignment="1" applyProtection="1">
      <alignment horizontal="left" vertical="center" wrapText="1" indent="3"/>
    </xf>
    <xf numFmtId="49" fontId="73" fillId="27" borderId="16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7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4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0" fontId="3" fillId="0" borderId="5" xfId="29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4" applyNumberFormat="1" applyFont="1" applyFill="1" applyBorder="1" applyAlignment="1" applyProtection="1">
      <alignment horizontal="left" vertical="center" wrapText="1" indent="2"/>
    </xf>
    <xf numFmtId="0" fontId="61" fillId="0" borderId="5" xfId="32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49" fontId="61" fillId="0" borderId="5" xfId="34" applyFont="1" applyFill="1" applyBorder="1" applyAlignment="1" applyProtection="1">
      <alignment horizontal="left" vertical="top" wrapText="1" indent="3"/>
    </xf>
    <xf numFmtId="49" fontId="3" fillId="0" borderId="5" xfId="34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4" applyFont="1" applyFill="1" applyBorder="1" applyAlignment="1" applyProtection="1">
      <alignment horizontal="left" vertical="center" wrapText="1" indent="1"/>
    </xf>
    <xf numFmtId="0" fontId="3" fillId="0" borderId="4" xfId="34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6" borderId="4" xfId="0" applyFont="1" applyFill="1" applyBorder="1" applyAlignment="1" applyProtection="1">
      <alignment horizontal="left" vertical="center" wrapText="1" indent="1"/>
    </xf>
    <xf numFmtId="49" fontId="41" fillId="16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4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5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10" borderId="6" xfId="0" applyFont="1" applyFill="1" applyBorder="1" applyAlignment="1" applyProtection="1">
      <alignment horizontal="left" vertical="center" wrapText="1"/>
    </xf>
    <xf numFmtId="49" fontId="3" fillId="0" borderId="4" xfId="0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left" vertical="center" wrapText="1" indent="1"/>
    </xf>
    <xf numFmtId="49" fontId="3" fillId="4" borderId="10" xfId="0" applyFont="1" applyFill="1" applyBorder="1" applyAlignment="1" applyProtection="1">
      <alignment horizontal="left" vertical="center" wrapText="1" indent="4"/>
    </xf>
    <xf numFmtId="49" fontId="3" fillId="4" borderId="10" xfId="0" applyFont="1" applyFill="1" applyBorder="1" applyAlignment="1" applyProtection="1">
      <alignment horizontal="left" vertical="center" wrapText="1" indent="3"/>
    </xf>
    <xf numFmtId="14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10" xfId="0" applyFont="1" applyFill="1" applyBorder="1" applyAlignment="1" applyProtection="1">
      <alignment horizontal="left" vertical="center" wrapText="1" indent="2"/>
    </xf>
    <xf numFmtId="49" fontId="3" fillId="10" borderId="6" xfId="0" applyFont="1" applyFill="1" applyBorder="1" applyAlignment="1" applyProtection="1">
      <alignment vertical="center" wrapText="1"/>
    </xf>
    <xf numFmtId="49" fontId="3" fillId="9" borderId="10" xfId="0" applyNumberFormat="1" applyFont="1" applyFill="1" applyBorder="1" applyAlignment="1" applyProtection="1">
      <alignment horizontal="center" vertical="center" wrapText="1"/>
    </xf>
    <xf numFmtId="49" fontId="3" fillId="10" borderId="16" xfId="0" applyFont="1" applyFill="1" applyBorder="1" applyAlignment="1" applyProtection="1">
      <alignment horizontal="center" vertical="center" wrapText="1"/>
    </xf>
    <xf numFmtId="49" fontId="3" fillId="10" borderId="19" xfId="0" applyFont="1" applyFill="1" applyBorder="1" applyAlignment="1" applyProtection="1">
      <alignment horizontal="left" vertical="center" wrapText="1" indent="1"/>
    </xf>
    <xf numFmtId="49" fontId="3" fillId="9" borderId="10" xfId="0" applyNumberFormat="1" applyFont="1" applyFill="1" applyBorder="1" applyAlignment="1" applyProtection="1">
      <alignment vertical="center" wrapText="1"/>
    </xf>
    <xf numFmtId="49" fontId="3" fillId="0" borderId="4" xfId="34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3" fillId="0" borderId="6" xfId="0" applyFont="1" applyFill="1" applyBorder="1" applyAlignment="1" applyProtection="1">
      <alignment vertical="center" wrapText="1"/>
    </xf>
    <xf numFmtId="49" fontId="73" fillId="0" borderId="4" xfId="0" applyFont="1" applyFill="1" applyBorder="1" applyAlignment="1" applyProtection="1">
      <alignment horizontal="center" vertical="center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20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8" fillId="0" borderId="0" xfId="0" applyNumberFormat="1" applyFont="1" applyFill="1" applyBorder="1" applyAlignment="1" applyProtection="1">
      <alignment horizontal="center" vertical="center" wrapText="1"/>
    </xf>
    <xf numFmtId="49" fontId="71" fillId="0" borderId="0" xfId="0" applyFont="1" applyFill="1" applyBorder="1" applyAlignment="1" applyProtection="1">
      <alignment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71" fillId="0" borderId="4" xfId="0" applyFont="1" applyFill="1" applyBorder="1" applyAlignment="1" applyProtection="1">
      <alignment horizontal="left" vertical="center" wrapText="1" inden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20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1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9" borderId="11" xfId="0" applyNumberFormat="1" applyFont="1" applyFill="1" applyBorder="1" applyAlignment="1" applyProtection="1">
      <alignment horizontal="left" vertical="center" wrapText="1" indent="5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9" fontId="0" fillId="7" borderId="4" xfId="0" applyFill="1" applyBorder="1" applyAlignment="1" applyProtection="1">
      <alignment horizontal="center" vertical="center" wrapText="1"/>
      <protection locked="0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70" fillId="9" borderId="10" xfId="0" applyNumberFormat="1" applyFont="1" applyFill="1" applyBorder="1" applyAlignment="1" applyProtection="1">
      <alignment horizontal="right" vertical="center"/>
    </xf>
    <xf numFmtId="0" fontId="0" fillId="6" borderId="4" xfId="0" applyNumberFormat="1" applyFont="1" applyFill="1" applyBorder="1" applyAlignment="1" applyProtection="1">
      <alignment horizontal="left" vertical="center" indent="1"/>
    </xf>
    <xf numFmtId="49" fontId="0" fillId="12" borderId="0" xfId="0" applyNumberFormat="1" applyFill="1">
      <alignment vertical="top"/>
    </xf>
    <xf numFmtId="49" fontId="46" fillId="0" borderId="3" xfId="25" applyNumberFormat="1" applyFont="1" applyBorder="1" applyAlignment="1" applyProtection="1">
      <alignment horizontal="center" vertical="center"/>
    </xf>
    <xf numFmtId="49" fontId="10" fillId="0" borderId="0" xfId="0" applyFont="1" applyFill="1" applyBorder="1" applyAlignment="1" applyProtection="1">
      <alignment horizontal="left" wrapTex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49" fontId="10" fillId="0" borderId="0" xfId="0" applyFont="1" applyFill="1" applyBorder="1" applyAlignment="1" applyProtection="1">
      <alignment horizontal="justify" vertical="justify" wrapText="1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top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Border="1" applyAlignment="1">
      <alignment horizontal="right" vertical="center" indent="1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2" xfId="0" applyNumberFormat="1" applyFont="1" applyFill="1" applyBorder="1" applyAlignment="1">
      <alignment horizontal="center" vertical="center" wrapText="1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10" fillId="0" borderId="25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49" fontId="10" fillId="0" borderId="25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49" fontId="68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20" xfId="0" applyNumberFormat="1" applyFill="1" applyBorder="1" applyAlignment="1" applyProtection="1">
      <alignment horizontal="right" vertical="center" wrapText="1" indent="1"/>
    </xf>
    <xf numFmtId="0" fontId="0" fillId="4" borderId="20" xfId="0" applyNumberFormat="1" applyFont="1" applyFill="1" applyBorder="1" applyAlignment="1" applyProtection="1">
      <alignment horizontal="righ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20" xfId="0" applyFont="1" applyFill="1" applyBorder="1" applyAlignment="1" applyProtection="1">
      <alignment horizontal="right" vertical="center" wrapText="1" indent="1"/>
    </xf>
    <xf numFmtId="0" fontId="0" fillId="4" borderId="26" xfId="0" applyNumberFormat="1" applyFont="1" applyFill="1" applyBorder="1" applyAlignment="1" applyProtection="1">
      <alignment horizontal="right" vertical="center" wrapText="1" indent="1"/>
    </xf>
    <xf numFmtId="0" fontId="0" fillId="4" borderId="27" xfId="0" applyNumberFormat="1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49" fontId="68" fillId="0" borderId="30" xfId="0" applyFont="1" applyFill="1" applyBorder="1" applyAlignment="1" applyProtection="1">
      <alignment horizontal="center" vertical="center" wrapText="1"/>
    </xf>
    <xf numFmtId="49" fontId="68" fillId="0" borderId="31" xfId="0" applyFont="1" applyFill="1" applyBorder="1" applyAlignment="1" applyProtection="1">
      <alignment horizontal="center" vertical="center" wrapText="1"/>
    </xf>
    <xf numFmtId="0" fontId="71" fillId="4" borderId="20" xfId="0" applyNumberFormat="1" applyFont="1" applyFill="1" applyBorder="1" applyAlignment="1" applyProtection="1">
      <alignment horizontal="right" vertical="center" wrapText="1" inden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0" borderId="11" xfId="33" quotePrefix="1" applyFont="1" applyFill="1" applyBorder="1" applyAlignment="1" applyProtection="1">
      <alignment horizontal="center" vertical="center" wrapText="1"/>
    </xf>
    <xf numFmtId="0" fontId="0" fillId="0" borderId="17" xfId="33" applyFont="1" applyFill="1" applyBorder="1" applyAlignment="1" applyProtection="1">
      <alignment horizontal="center" vertical="center" wrapTex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0" borderId="10" xfId="33" quotePrefix="1" applyFont="1" applyFill="1" applyBorder="1" applyAlignment="1" applyProtection="1">
      <alignment horizontal="center" vertical="center" wrapText="1"/>
    </xf>
    <xf numFmtId="0" fontId="0" fillId="0" borderId="14" xfId="33" quotePrefix="1" applyFont="1" applyFill="1" applyBorder="1" applyAlignment="1" applyProtection="1">
      <alignment horizontal="center" vertical="center" wrapText="1"/>
    </xf>
    <xf numFmtId="0" fontId="0" fillId="0" borderId="19" xfId="33" quotePrefix="1" applyFont="1" applyFill="1" applyBorder="1" applyAlignment="1" applyProtection="1">
      <alignment horizontal="center" vertical="center" wrapText="1"/>
    </xf>
    <xf numFmtId="0" fontId="0" fillId="0" borderId="15" xfId="33" quotePrefix="1" applyFont="1" applyFill="1" applyBorder="1" applyAlignment="1" applyProtection="1">
      <alignment horizontal="center" vertical="center" wrapText="1"/>
    </xf>
    <xf numFmtId="0" fontId="0" fillId="0" borderId="11" xfId="33" applyFont="1" applyFill="1" applyBorder="1" applyAlignment="1" applyProtection="1">
      <alignment horizontal="center" vertical="center" wrapText="1"/>
    </xf>
    <xf numFmtId="0" fontId="1" fillId="0" borderId="4" xfId="33" quotePrefix="1" applyFont="1" applyFill="1" applyBorder="1" applyAlignment="1" applyProtection="1">
      <alignment horizontal="center" vertical="center" wrapText="1"/>
    </xf>
    <xf numFmtId="0" fontId="1" fillId="0" borderId="4" xfId="33" applyFont="1" applyFill="1" applyBorder="1" applyAlignment="1" applyProtection="1">
      <alignment horizontal="center" vertical="center" wrapText="1"/>
    </xf>
    <xf numFmtId="0" fontId="1" fillId="0" borderId="11" xfId="33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0" fillId="0" borderId="4" xfId="33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49" fontId="8" fillId="17" borderId="0" xfId="0" applyFont="1" applyFill="1" applyAlignment="1" applyProtection="1">
      <alignment horizontal="center" vertical="top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49" fontId="8" fillId="17" borderId="0" xfId="0" applyFont="1" applyFill="1" applyBorder="1" applyAlignment="1" applyProtection="1">
      <alignment horizontal="center" vertical="top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7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49" fontId="45" fillId="0" borderId="32" xfId="0" applyFont="1" applyBorder="1" applyAlignment="1" applyProtection="1">
      <alignment horizontal="center" vertical="center" wrapText="1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1" fillId="0" borderId="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49" fontId="4" fillId="6" borderId="34" xfId="0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49" fontId="1" fillId="0" borderId="36" xfId="0" applyFont="1" applyBorder="1" applyAlignment="1" applyProtection="1">
      <alignment horizontal="center" vertical="center"/>
    </xf>
    <xf numFmtId="49" fontId="1" fillId="0" borderId="37" xfId="0" applyFont="1" applyBorder="1" applyAlignment="1" applyProtection="1">
      <alignment horizontal="center" vertical="center"/>
    </xf>
    <xf numFmtId="49" fontId="1" fillId="0" borderId="38" xfId="0" applyFont="1" applyBorder="1" applyAlignment="1" applyProtection="1">
      <alignment horizontal="center" vertical="center"/>
    </xf>
    <xf numFmtId="49" fontId="1" fillId="0" borderId="33" xfId="0" applyFont="1" applyBorder="1" applyAlignment="1" applyProtection="1">
      <alignment horizontal="center" vertical="center"/>
    </xf>
    <xf numFmtId="49" fontId="1" fillId="0" borderId="23" xfId="0" applyFont="1" applyBorder="1" applyAlignment="1" applyProtection="1">
      <alignment horizontal="center" vertical="center"/>
    </xf>
    <xf numFmtId="49" fontId="1" fillId="0" borderId="39" xfId="0" applyFont="1" applyBorder="1" applyAlignment="1" applyProtection="1">
      <alignment horizontal="center" vertical="center"/>
    </xf>
    <xf numFmtId="49" fontId="1" fillId="0" borderId="40" xfId="0" applyFont="1" applyBorder="1" applyAlignment="1" applyProtection="1">
      <alignment horizontal="center" vertical="center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0" borderId="4" xfId="0" applyFont="1" applyFill="1" applyBorder="1" applyAlignment="1" applyProtection="1">
      <alignment horizontal="center" vertical="center" wrapText="1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49" fontId="3" fillId="0" borderId="21" xfId="0" applyFont="1" applyFill="1" applyBorder="1" applyAlignment="1" applyProtection="1">
      <alignment horizontal="center" vertical="center" wrapText="1"/>
    </xf>
    <xf numFmtId="49" fontId="3" fillId="0" borderId="42" xfId="0" applyFont="1" applyFill="1" applyBorder="1" applyAlignment="1" applyProtection="1">
      <alignment horizontal="center" vertical="center" wrapText="1"/>
    </xf>
    <xf numFmtId="49" fontId="3" fillId="0" borderId="43" xfId="0" applyFont="1" applyFill="1" applyBorder="1" applyAlignment="1" applyProtection="1">
      <alignment horizontal="center" vertical="center" wrapText="1"/>
    </xf>
    <xf numFmtId="49" fontId="3" fillId="4" borderId="23" xfId="0" applyNumberFormat="1" applyFont="1" applyFill="1" applyBorder="1" applyAlignment="1" applyProtection="1">
      <alignment horizontal="center" vertical="center" wrapText="1"/>
    </xf>
    <xf numFmtId="49" fontId="3" fillId="0" borderId="44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4" borderId="21" xfId="0" applyNumberFormat="1" applyFont="1" applyFill="1" applyBorder="1" applyAlignment="1" applyProtection="1">
      <alignment horizontal="center" vertical="center" wrapText="1"/>
    </xf>
    <xf numFmtId="49" fontId="3" fillId="4" borderId="42" xfId="0" applyNumberFormat="1" applyFont="1" applyFill="1" applyBorder="1" applyAlignment="1" applyProtection="1">
      <alignment horizontal="center" vertical="center" wrapText="1"/>
    </xf>
    <xf numFmtId="49" fontId="3" fillId="4" borderId="43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46" xfId="0" applyNumberFormat="1" applyFont="1" applyFill="1" applyBorder="1" applyAlignment="1" applyProtection="1">
      <alignment horizontal="center" vertical="center" wrapText="1"/>
    </xf>
    <xf numFmtId="49" fontId="3" fillId="4" borderId="45" xfId="0" applyNumberFormat="1" applyFont="1" applyFill="1" applyBorder="1" applyAlignment="1" applyProtection="1">
      <alignment horizontal="center" vertical="center" wrapText="1"/>
    </xf>
    <xf numFmtId="49" fontId="3" fillId="4" borderId="44" xfId="0" applyNumberFormat="1" applyFont="1" applyFill="1" applyBorder="1" applyAlignment="1" applyProtection="1">
      <alignment horizontal="center" vertical="center" wrapText="1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49" fontId="4" fillId="9" borderId="4" xfId="0" applyFont="1" applyFill="1" applyBorder="1" applyAlignment="1" applyProtection="1">
      <alignment horizontal="center" vertical="center"/>
    </xf>
    <xf numFmtId="49" fontId="3" fillId="4" borderId="4" xfId="0" applyFont="1" applyFill="1" applyBorder="1" applyAlignment="1" applyProtection="1">
      <alignment horizontal="center" vertical="center" wrapText="1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3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3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49" fontId="3" fillId="4" borderId="47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49" fontId="3" fillId="4" borderId="43" xfId="0" applyFont="1" applyFill="1" applyBorder="1" applyAlignment="1" applyProtection="1">
      <alignment horizontal="center" vertical="center" wrapText="1"/>
    </xf>
    <xf numFmtId="49" fontId="1" fillId="0" borderId="34" xfId="0" applyFont="1" applyBorder="1" applyAlignment="1" applyProtection="1">
      <alignment horizontal="center" vertical="center"/>
    </xf>
    <xf numFmtId="49" fontId="1" fillId="0" borderId="46" xfId="0" applyFont="1" applyBorder="1" applyAlignment="1" applyProtection="1">
      <alignment horizontal="center" vertical="center"/>
    </xf>
    <xf numFmtId="49" fontId="1" fillId="0" borderId="48" xfId="0" applyFont="1" applyBorder="1" applyAlignment="1" applyProtection="1">
      <alignment horizontal="center" vertical="center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49" fontId="1" fillId="0" borderId="35" xfId="0" applyFont="1" applyBorder="1" applyAlignment="1" applyProtection="1">
      <alignment horizontal="center" vertical="center"/>
    </xf>
    <xf numFmtId="49" fontId="8" fillId="0" borderId="32" xfId="0" applyFont="1" applyBorder="1" applyAlignment="1" applyProtection="1">
      <alignment horizontal="center" vertical="center" wrapText="1"/>
    </xf>
    <xf numFmtId="49" fontId="9" fillId="0" borderId="12" xfId="0" applyFont="1" applyFill="1" applyBorder="1" applyAlignment="1" applyProtection="1">
      <alignment horizontal="center" vertical="center"/>
    </xf>
  </cellXfs>
  <cellStyles count="76">
    <cellStyle name=" 1" xfId="1"/>
    <cellStyle name=" 1 2" xfId="2"/>
    <cellStyle name=" 1_Stage1" xfId="3"/>
    <cellStyle name="_Model_RAB Мой_PR.PROG.WARM.NOTCOMBI.2012.2.16_v1.4(04.04.11) " xfId="4"/>
    <cellStyle name="_Model_RAB Мой_Книга2_PR.PROG.WARM.NOTCOMBI.2012.2.16_v1.4(04.04.11) " xfId="5"/>
    <cellStyle name="_Model_RAB_MRSK_svod_PR.PROG.WARM.NOTCOMBI.2012.2.16_v1.4(04.04.11) " xfId="6"/>
    <cellStyle name="_Model_RAB_MRSK_svod_Книга2_PR.PROG.WARM.NOTCOMBI.2012.2.16_v1.4(04.04.11) " xfId="7"/>
    <cellStyle name="_МОДЕЛЬ_1 (2)_PR.PROG.WARM.NOTCOMBI.2012.2.16_v1.4(04.04.11) " xfId="8"/>
    <cellStyle name="_МОДЕЛЬ_1 (2)_Книга2_PR.PROG.WARM.NOTCOMBI.2012.2.16_v1.4(04.04.11) " xfId="9"/>
    <cellStyle name="_пр 5 тариф RAB_PR.PROG.WARM.NOTCOMBI.2012.2.16_v1.4(04.04.11) " xfId="10"/>
    <cellStyle name="_пр 5 тариф RAB_Книга2_PR.PROG.WARM.NOTCOMBI.2012.2.16_v1.4(04.04.11) " xfId="11"/>
    <cellStyle name="_Расчет RAB_22072008_PR.PROG.WARM.NOTCOMBI.2012.2.16_v1.4(04.04.11) " xfId="12"/>
    <cellStyle name="_Расчет RAB_22072008_Книга2_PR.PROG.WARM.NOTCOMBI.2012.2.16_v1.4(04.04.11) " xfId="13"/>
    <cellStyle name="_Расчет RAB_Лен и МОЭСК_с 2010 года_14.04.2009_со сглаж_version 3.0_без ФСК_PR.PROG.WARM.NOTCOMBI.2012.2.16_v1.4(04.04.11) " xfId="14"/>
    <cellStyle name="_Расчет RAB_Лен и МОЭСК_с 2010 года_14.04.2009_со сглаж_version 3.0_без ФСК_Книга2_PR.PROG.WARM.NOTCOMBI.2012.2.16_v1.4(04.04.11) " xfId="15"/>
    <cellStyle name="20% - Акцент1" xfId="53" builtinId="30" hidden="1"/>
    <cellStyle name="20% - Акцент2" xfId="57" builtinId="34" hidden="1"/>
    <cellStyle name="20% - Акцент3" xfId="61" builtinId="38" hidden="1"/>
    <cellStyle name="20% - Акцент4" xfId="65" builtinId="42" hidden="1"/>
    <cellStyle name="20% - Акцент5" xfId="69" builtinId="46" hidden="1"/>
    <cellStyle name="20% - Акцент6" xfId="73" builtinId="50" hidden="1"/>
    <cellStyle name="40% - Акцент1" xfId="54" builtinId="31" hidden="1"/>
    <cellStyle name="40% - Акцент2" xfId="58" builtinId="35" hidden="1"/>
    <cellStyle name="40% - Акцент3" xfId="62" builtinId="39" hidden="1"/>
    <cellStyle name="40% - Акцент4" xfId="66" builtinId="43" hidden="1"/>
    <cellStyle name="40% - Акцент5" xfId="70" builtinId="47" hidden="1"/>
    <cellStyle name="40% - Акцент6" xfId="74" builtinId="51" hidden="1"/>
    <cellStyle name="60% - Акцент1" xfId="55" builtinId="32" hidden="1"/>
    <cellStyle name="60% - Акцент2" xfId="59" builtinId="36" hidden="1"/>
    <cellStyle name="60% - Акцент3" xfId="63" builtinId="40" hidden="1"/>
    <cellStyle name="60% - Акцент4" xfId="67" builtinId="44" hidden="1"/>
    <cellStyle name="60% - Акцент5" xfId="71" builtinId="48" hidden="1"/>
    <cellStyle name="60% - Акцент6" xfId="75" builtinId="52" hidden="1"/>
    <cellStyle name="Currency [0]" xfId="16"/>
    <cellStyle name="Currency2" xfId="17"/>
    <cellStyle name="Followed Hyperlink" xfId="18"/>
    <cellStyle name="Hyperlink" xfId="19"/>
    <cellStyle name="normal" xfId="20"/>
    <cellStyle name="Normal1" xfId="21"/>
    <cellStyle name="Normal2" xfId="22"/>
    <cellStyle name="Percent1" xfId="23"/>
    <cellStyle name="Акцент1" xfId="52" builtinId="29" hidden="1"/>
    <cellStyle name="Акцент2" xfId="56" builtinId="33" hidden="1"/>
    <cellStyle name="Акцент3" xfId="60" builtinId="37" hidden="1"/>
    <cellStyle name="Акцент4" xfId="64" builtinId="41" hidden="1"/>
    <cellStyle name="Акцент5" xfId="68" builtinId="45" hidden="1"/>
    <cellStyle name="Акцент6" xfId="72" builtinId="49" hidden="1"/>
    <cellStyle name="Ввод " xfId="24" builtinId="20" customBuiltin="1"/>
    <cellStyle name="Вывод" xfId="44" builtinId="21" hidden="1"/>
    <cellStyle name="Вычисление" xfId="45" builtinId="22" hidden="1"/>
    <cellStyle name="Гиперссылка" xfId="25" builtinId="8"/>
    <cellStyle name="Гиперссылка 2" xfId="26"/>
    <cellStyle name="Заголовок 1" xfId="37" builtinId="16" hidden="1"/>
    <cellStyle name="Заголовок 2" xfId="38" builtinId="17" hidden="1"/>
    <cellStyle name="Заголовок 3" xfId="39" builtinId="18" hidden="1"/>
    <cellStyle name="Заголовок 4" xfId="40" builtinId="19" hidden="1"/>
    <cellStyle name="Значение" xfId="27"/>
    <cellStyle name="Итог" xfId="51" builtinId="25" hidden="1"/>
    <cellStyle name="Контрольная ячейка" xfId="47" builtinId="23" hidden="1"/>
    <cellStyle name="Название" xfId="36" builtinId="15" hidden="1"/>
    <cellStyle name="Нейтральный" xfId="43" builtinId="28" hidden="1"/>
    <cellStyle name="Обычный" xfId="0" builtinId="0"/>
    <cellStyle name="Обычный 10" xfId="28"/>
    <cellStyle name="Обычный 20" xfId="29"/>
    <cellStyle name="Обычный 21" xfId="30"/>
    <cellStyle name="Обычный 22" xfId="31"/>
    <cellStyle name="Обычный 23" xfId="32"/>
    <cellStyle name="Обычный 3" xfId="33"/>
    <cellStyle name="Обычный_13 12 11_1 затраты+" xfId="34"/>
    <cellStyle name="Обычный_ЖКУ_проект3" xfId="35"/>
    <cellStyle name="Плохой" xfId="42" builtinId="27" hidden="1"/>
    <cellStyle name="Пояснение" xfId="50" builtinId="53" hidden="1"/>
    <cellStyle name="Примечание" xfId="49" builtinId="10" hidden="1"/>
    <cellStyle name="Связанная ячейка" xfId="46" builtinId="24" hidden="1"/>
    <cellStyle name="Текст предупреждения" xfId="48" builtinId="11" hidden="1"/>
    <cellStyle name="Хороший" xfId="41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3.png"/><Relationship Id="rId7" Type="http://schemas.openxmlformats.org/officeDocument/2006/relationships/image" Target="../media/image40.png"/><Relationship Id="rId2" Type="http://schemas.openxmlformats.org/officeDocument/2006/relationships/image" Target="../media/image43.png"/><Relationship Id="rId1" Type="http://schemas.openxmlformats.org/officeDocument/2006/relationships/image" Target="../media/image4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jpeg"/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225418</xdr:rowOff>
    </xdr:from>
    <xdr:to>
      <xdr:col>3</xdr:col>
      <xdr:colOff>0</xdr:colOff>
      <xdr:row>107</xdr:row>
      <xdr:rowOff>165093</xdr:rowOff>
    </xdr:to>
    <xdr:sp macro="[0]!Instruction.BlockClick" textlink="">
      <xdr:nvSpPr>
        <xdr:cNvPr id="2" name="InstrBlock_8"/>
        <xdr:cNvSpPr txBox="1">
          <a:spLocks noChangeArrowheads="1"/>
        </xdr:cNvSpPr>
      </xdr:nvSpPr>
      <xdr:spPr bwMode="auto">
        <a:xfrm>
          <a:off x="219075" y="429259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30</xdr:row>
      <xdr:rowOff>142868</xdr:rowOff>
    </xdr:from>
    <xdr:to>
      <xdr:col>3</xdr:col>
      <xdr:colOff>0</xdr:colOff>
      <xdr:row>32</xdr:row>
      <xdr:rowOff>225418</xdr:rowOff>
    </xdr:to>
    <xdr:sp macro="[0]!Instruction.BlockClick" textlink="">
      <xdr:nvSpPr>
        <xdr:cNvPr id="3" name="InstrBlock_7"/>
        <xdr:cNvSpPr txBox="1">
          <a:spLocks noChangeArrowheads="1"/>
        </xdr:cNvSpPr>
      </xdr:nvSpPr>
      <xdr:spPr bwMode="auto">
        <a:xfrm>
          <a:off x="219075" y="382904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28</xdr:row>
      <xdr:rowOff>60318</xdr:rowOff>
    </xdr:from>
    <xdr:to>
      <xdr:col>3</xdr:col>
      <xdr:colOff>0</xdr:colOff>
      <xdr:row>30</xdr:row>
      <xdr:rowOff>142868</xdr:rowOff>
    </xdr:to>
    <xdr:sp macro="[0]!Instruction.BlockClick" textlink="">
      <xdr:nvSpPr>
        <xdr:cNvPr id="4" name="InstrBlock_6"/>
        <xdr:cNvSpPr txBox="1">
          <a:spLocks noChangeArrowheads="1"/>
        </xdr:cNvSpPr>
      </xdr:nvSpPr>
      <xdr:spPr bwMode="auto">
        <a:xfrm>
          <a:off x="219075" y="336549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26</xdr:row>
      <xdr:rowOff>187319</xdr:rowOff>
    </xdr:from>
    <xdr:to>
      <xdr:col>3</xdr:col>
      <xdr:colOff>0</xdr:colOff>
      <xdr:row>28</xdr:row>
      <xdr:rowOff>60319</xdr:rowOff>
    </xdr:to>
    <xdr:sp macro="[0]!Instruction.BlockClick" textlink="">
      <xdr:nvSpPr>
        <xdr:cNvPr id="5" name="InstrBlock_5"/>
        <xdr:cNvSpPr txBox="1">
          <a:spLocks noChangeArrowheads="1"/>
        </xdr:cNvSpPr>
      </xdr:nvSpPr>
      <xdr:spPr bwMode="auto">
        <a:xfrm>
          <a:off x="219075" y="2901944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24</xdr:row>
      <xdr:rowOff>219070</xdr:rowOff>
    </xdr:from>
    <xdr:to>
      <xdr:col>3</xdr:col>
      <xdr:colOff>0</xdr:colOff>
      <xdr:row>26</xdr:row>
      <xdr:rowOff>187320</xdr:rowOff>
    </xdr:to>
    <xdr:sp macro="[0]!Instruction.BlockClick" textlink="">
      <xdr:nvSpPr>
        <xdr:cNvPr id="6" name="InstrBlock_4"/>
        <xdr:cNvSpPr txBox="1">
          <a:spLocks noChangeArrowheads="1"/>
        </xdr:cNvSpPr>
      </xdr:nvSpPr>
      <xdr:spPr bwMode="auto">
        <a:xfrm>
          <a:off x="219075" y="2438395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22</xdr:row>
      <xdr:rowOff>231771</xdr:rowOff>
    </xdr:from>
    <xdr:to>
      <xdr:col>3</xdr:col>
      <xdr:colOff>0</xdr:colOff>
      <xdr:row>24</xdr:row>
      <xdr:rowOff>219071</xdr:rowOff>
    </xdr:to>
    <xdr:sp macro="[0]!Instruction.BlockClick" textlink="">
      <xdr:nvSpPr>
        <xdr:cNvPr id="7" name="InstrBlock_3"/>
        <xdr:cNvSpPr txBox="1">
          <a:spLocks noChangeArrowheads="1"/>
        </xdr:cNvSpPr>
      </xdr:nvSpPr>
      <xdr:spPr bwMode="auto">
        <a:xfrm>
          <a:off x="219075" y="1974846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20</xdr:row>
      <xdr:rowOff>130172</xdr:rowOff>
    </xdr:from>
    <xdr:to>
      <xdr:col>3</xdr:col>
      <xdr:colOff>0</xdr:colOff>
      <xdr:row>22</xdr:row>
      <xdr:rowOff>231772</xdr:rowOff>
    </xdr:to>
    <xdr:sp macro="[0]!Instruction.BlockClick" textlink="">
      <xdr:nvSpPr>
        <xdr:cNvPr id="8" name="InstrBlock_2"/>
        <xdr:cNvSpPr txBox="1">
          <a:spLocks noChangeArrowheads="1"/>
        </xdr:cNvSpPr>
      </xdr:nvSpPr>
      <xdr:spPr bwMode="auto">
        <a:xfrm>
          <a:off x="219075" y="1511297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23</xdr:col>
      <xdr:colOff>257175</xdr:colOff>
      <xdr:row>69</xdr:row>
      <xdr:rowOff>95250</xdr:rowOff>
    </xdr:from>
    <xdr:to>
      <xdr:col>24</xdr:col>
      <xdr:colOff>171450</xdr:colOff>
      <xdr:row>69</xdr:row>
      <xdr:rowOff>323850</xdr:rowOff>
    </xdr:to>
    <xdr:pic>
      <xdr:nvPicPr>
        <xdr:cNvPr id="1915724" name="PAGE_LAST_INACTIVE" descr="tick_circle_3887.png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4591050"/>
          <a:ext cx="20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85725</xdr:colOff>
      <xdr:row>69</xdr:row>
      <xdr:rowOff>95250</xdr:rowOff>
    </xdr:from>
    <xdr:to>
      <xdr:col>20</xdr:col>
      <xdr:colOff>9525</xdr:colOff>
      <xdr:row>69</xdr:row>
      <xdr:rowOff>314325</xdr:rowOff>
    </xdr:to>
    <xdr:pic>
      <xdr:nvPicPr>
        <xdr:cNvPr id="1915725" name="PAGE_FIRST_INACTIVE" descr="tick_circle_3887.png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591050"/>
          <a:ext cx="219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19050</xdr:colOff>
      <xdr:row>69</xdr:row>
      <xdr:rowOff>66675</xdr:rowOff>
    </xdr:from>
    <xdr:to>
      <xdr:col>20</xdr:col>
      <xdr:colOff>276225</xdr:colOff>
      <xdr:row>69</xdr:row>
      <xdr:rowOff>323850</xdr:rowOff>
    </xdr:to>
    <xdr:pic>
      <xdr:nvPicPr>
        <xdr:cNvPr id="1915726" name="PAGE_BACK_INACTIVE" descr="tick_circle_3887.png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4591050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285750</xdr:colOff>
      <xdr:row>69</xdr:row>
      <xdr:rowOff>66675</xdr:rowOff>
    </xdr:from>
    <xdr:to>
      <xdr:col>23</xdr:col>
      <xdr:colOff>247650</xdr:colOff>
      <xdr:row>69</xdr:row>
      <xdr:rowOff>323850</xdr:rowOff>
    </xdr:to>
    <xdr:pic>
      <xdr:nvPicPr>
        <xdr:cNvPr id="1915727" name="PAGE_NEXT_INACTIVE" descr="tick_circle_3887.png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4591050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/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/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15730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15731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15732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20</xdr:row>
      <xdr:rowOff>130173</xdr:rowOff>
    </xdr:to>
    <xdr:sp macro="[0]!Instruction.BlockClick" textlink="">
      <xdr:nvSpPr>
        <xdr:cNvPr id="18" name="InstrBlock_1"/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38097</xdr:rowOff>
    </xdr:from>
    <xdr:to>
      <xdr:col>1</xdr:col>
      <xdr:colOff>454025</xdr:colOff>
      <xdr:row>20</xdr:row>
      <xdr:rowOff>123822</xdr:rowOff>
    </xdr:to>
    <xdr:pic macro="[0]!Instruction.BlockClick">
      <xdr:nvPicPr>
        <xdr:cNvPr id="1915734" name="InstrImg_1" descr="icon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085847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20</xdr:row>
      <xdr:rowOff>168271</xdr:rowOff>
    </xdr:from>
    <xdr:to>
      <xdr:col>1</xdr:col>
      <xdr:colOff>444500</xdr:colOff>
      <xdr:row>22</xdr:row>
      <xdr:rowOff>225421</xdr:rowOff>
    </xdr:to>
    <xdr:pic macro="[0]!Instruction.BlockClick">
      <xdr:nvPicPr>
        <xdr:cNvPr id="1915735" name="InstrImg_2" descr="icon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549396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22</xdr:row>
      <xdr:rowOff>269870</xdr:rowOff>
    </xdr:from>
    <xdr:to>
      <xdr:col>1</xdr:col>
      <xdr:colOff>406400</xdr:colOff>
      <xdr:row>24</xdr:row>
      <xdr:rowOff>212720</xdr:rowOff>
    </xdr:to>
    <xdr:pic macro="[0]!Instruction.BlockClick">
      <xdr:nvPicPr>
        <xdr:cNvPr id="1915736" name="InstrImg_3" descr="icon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01294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24</xdr:row>
      <xdr:rowOff>257169</xdr:rowOff>
    </xdr:from>
    <xdr:to>
      <xdr:col>1</xdr:col>
      <xdr:colOff>406400</xdr:colOff>
      <xdr:row>26</xdr:row>
      <xdr:rowOff>180969</xdr:rowOff>
    </xdr:to>
    <xdr:pic macro="[0]!Instruction.BlockClick">
      <xdr:nvPicPr>
        <xdr:cNvPr id="1915737" name="InstrImg_4" descr="icon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476494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26</xdr:row>
      <xdr:rowOff>225418</xdr:rowOff>
    </xdr:from>
    <xdr:to>
      <xdr:col>1</xdr:col>
      <xdr:colOff>444500</xdr:colOff>
      <xdr:row>28</xdr:row>
      <xdr:rowOff>53968</xdr:rowOff>
    </xdr:to>
    <xdr:pic macro="[0]!Instruction.BlockClick">
      <xdr:nvPicPr>
        <xdr:cNvPr id="1915738" name="InstrImg_5" descr="icon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94004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28</xdr:row>
      <xdr:rowOff>98418</xdr:rowOff>
    </xdr:from>
    <xdr:to>
      <xdr:col>1</xdr:col>
      <xdr:colOff>415925</xdr:colOff>
      <xdr:row>30</xdr:row>
      <xdr:rowOff>136518</xdr:rowOff>
    </xdr:to>
    <xdr:pic macro="[0]!Instruction.BlockClick">
      <xdr:nvPicPr>
        <xdr:cNvPr id="1915739" name="InstrImg_6" descr="icon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403593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30</xdr:row>
      <xdr:rowOff>180968</xdr:rowOff>
    </xdr:from>
    <xdr:to>
      <xdr:col>1</xdr:col>
      <xdr:colOff>425450</xdr:colOff>
      <xdr:row>32</xdr:row>
      <xdr:rowOff>219068</xdr:rowOff>
    </xdr:to>
    <xdr:pic macro="[0]!Instruction.BlockClick">
      <xdr:nvPicPr>
        <xdr:cNvPr id="1915740" name="InstrImg_7" descr="icon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867143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15741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15742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32</xdr:row>
      <xdr:rowOff>263518</xdr:rowOff>
    </xdr:from>
    <xdr:to>
      <xdr:col>1</xdr:col>
      <xdr:colOff>434975</xdr:colOff>
      <xdr:row>107</xdr:row>
      <xdr:rowOff>158743</xdr:rowOff>
    </xdr:to>
    <xdr:pic macro="[0]!Instruction.BlockClick">
      <xdr:nvPicPr>
        <xdr:cNvPr id="1915743" name="InstrImg_8" descr="icon8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4330693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15744" name="chkGetUpdatesTrue" descr="check_yes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15745" name="chkNoUpdatesFalse" descr="check_no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15746" name="chkNoUpdatesTrue" descr="check_yes.jpg" hidden="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15747" name="chkGetUpdatesFalse" descr="check_no.png" hidden="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15748" name="cmdGetUpdateImg" descr="icon11.png" hidden="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4669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15749" name="cmdShowHideUpdateLogImg" descr="icon13.png" hidden="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4669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/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15751" name="cmdAct_2" descr="icon15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/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15753" name="cmdNoAct_2" descr="icon16.png" hidden="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/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/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21</xdr:col>
      <xdr:colOff>12700</xdr:colOff>
      <xdr:row>69</xdr:row>
      <xdr:rowOff>88900</xdr:rowOff>
    </xdr:from>
    <xdr:to>
      <xdr:col>22</xdr:col>
      <xdr:colOff>266065</xdr:colOff>
      <xdr:row>69</xdr:row>
      <xdr:rowOff>294640</xdr:rowOff>
    </xdr:to>
    <xdr:sp macro="" textlink="">
      <xdr:nvSpPr>
        <xdr:cNvPr id="41" name="PAGE_NUMBER_AREA" hidden="1"/>
        <xdr:cNvSpPr>
          <a:spLocks noChangeArrowheads="1"/>
        </xdr:cNvSpPr>
      </xdr:nvSpPr>
      <xdr:spPr bwMode="auto">
        <a:xfrm>
          <a:off x="7613650" y="1279525"/>
          <a:ext cx="548640" cy="205740"/>
        </a:xfrm>
        <a:prstGeom prst="roundRect">
          <a:avLst>
            <a:gd name="adj" fmla="val 16667"/>
          </a:avLst>
        </a:prstGeom>
        <a:solidFill>
          <a:srgbClr val="FFFFFF"/>
        </a:solidFill>
        <a:ln w="15875">
          <a:solidFill>
            <a:srgbClr val="7F7F7F"/>
          </a:solidFill>
          <a:round/>
          <a:headEnd/>
          <a:tailEnd/>
        </a:ln>
        <a:effectLst>
          <a:outerShdw dist="23000" dir="5400000" rotWithShape="0">
            <a:srgbClr val="000000">
              <a:alpha val="34998"/>
            </a:srgbClr>
          </a:outerShdw>
        </a:effectLst>
      </xdr:spPr>
      <xdr:txBody>
        <a:bodyPr vertOverflow="clip" wrap="square" lIns="27432" tIns="22860" rIns="27432" bIns="2286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1/4</a:t>
          </a:r>
        </a:p>
      </xdr:txBody>
    </xdr:sp>
    <xdr:clientData/>
  </xdr:two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/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23</xdr:col>
      <xdr:colOff>266700</xdr:colOff>
      <xdr:row>69</xdr:row>
      <xdr:rowOff>95250</xdr:rowOff>
    </xdr:from>
    <xdr:to>
      <xdr:col>24</xdr:col>
      <xdr:colOff>180975</xdr:colOff>
      <xdr:row>69</xdr:row>
      <xdr:rowOff>314325</xdr:rowOff>
    </xdr:to>
    <xdr:pic macro="[0]!modInstruction.Process_Page_Last">
      <xdr:nvPicPr>
        <xdr:cNvPr id="1915758" name="PAGE_LAST" descr="tick_circle_3887.png" hidden="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4591050"/>
          <a:ext cx="20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76200</xdr:colOff>
      <xdr:row>69</xdr:row>
      <xdr:rowOff>85725</xdr:rowOff>
    </xdr:from>
    <xdr:to>
      <xdr:col>20</xdr:col>
      <xdr:colOff>0</xdr:colOff>
      <xdr:row>69</xdr:row>
      <xdr:rowOff>304800</xdr:rowOff>
    </xdr:to>
    <xdr:pic macro="[0]!modInstruction.Process_Page_First">
      <xdr:nvPicPr>
        <xdr:cNvPr id="1915759" name="PAGE_FIRST" descr="tick_circle_3887.png" hidden="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4591050"/>
          <a:ext cx="219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9525</xdr:colOff>
      <xdr:row>69</xdr:row>
      <xdr:rowOff>66675</xdr:rowOff>
    </xdr:from>
    <xdr:to>
      <xdr:col>20</xdr:col>
      <xdr:colOff>266700</xdr:colOff>
      <xdr:row>69</xdr:row>
      <xdr:rowOff>323850</xdr:rowOff>
    </xdr:to>
    <xdr:pic macro="[0]!modInstruction.Process_Page_Back">
      <xdr:nvPicPr>
        <xdr:cNvPr id="1915760" name="PAGE_BACK" descr="tick_circle_3887.png" hidden="1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591050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285750</xdr:colOff>
      <xdr:row>69</xdr:row>
      <xdr:rowOff>66675</xdr:rowOff>
    </xdr:from>
    <xdr:to>
      <xdr:col>23</xdr:col>
      <xdr:colOff>247650</xdr:colOff>
      <xdr:row>69</xdr:row>
      <xdr:rowOff>323850</xdr:rowOff>
    </xdr:to>
    <xdr:pic macro="[0]!modInstruction.Process_Page_Next">
      <xdr:nvPicPr>
        <xdr:cNvPr id="1915761" name="PAGE_NEXT" descr="tick_circle_3887.png" hidden="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4591050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/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07475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07476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7477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7478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07479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07480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07481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07482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07483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798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798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5941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5942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04460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04461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4462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4463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04464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04465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4466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4467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04468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05476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05477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5478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5479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05480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05481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5482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5483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05484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012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013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036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037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06498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06499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6500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6501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06502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06503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6504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06505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06506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12212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12213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12214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12215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12216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12217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12218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12219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12220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10360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10361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10362" name="FREEZE_PANES" descr="update_org.png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1866900</xdr:colOff>
      <xdr:row>8</xdr:row>
      <xdr:rowOff>19050</xdr:rowOff>
    </xdr:from>
    <xdr:to>
      <xdr:col>39</xdr:col>
      <xdr:colOff>2266950</xdr:colOff>
      <xdr:row>10</xdr:row>
      <xdr:rowOff>104775</xdr:rowOff>
    </xdr:to>
    <xdr:pic macro="[0]!modUIButtons.TOGGLE_YEAR">
      <xdr:nvPicPr>
        <xdr:cNvPr id="1910363" name="TOGGLE_YEAR_ENABLED" descr="update_org.png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9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1876425</xdr:colOff>
      <xdr:row>8</xdr:row>
      <xdr:rowOff>19050</xdr:rowOff>
    </xdr:from>
    <xdr:to>
      <xdr:col>39</xdr:col>
      <xdr:colOff>2276475</xdr:colOff>
      <xdr:row>10</xdr:row>
      <xdr:rowOff>104775</xdr:rowOff>
    </xdr:to>
    <xdr:pic macro="[0]!modUIButtons.TOGGLE_YEAR">
      <xdr:nvPicPr>
        <xdr:cNvPr id="191036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9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2324100</xdr:colOff>
      <xdr:row>8</xdr:row>
      <xdr:rowOff>19050</xdr:rowOff>
    </xdr:from>
    <xdr:to>
      <xdr:col>39</xdr:col>
      <xdr:colOff>2724150</xdr:colOff>
      <xdr:row>10</xdr:row>
      <xdr:rowOff>104775</xdr:rowOff>
    </xdr:to>
    <xdr:pic macro="[0]!modUIButtons.TOGGLE_1HY">
      <xdr:nvPicPr>
        <xdr:cNvPr id="1910365" name="TOGGLE_1HY_ENABLED" descr="update_org.png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9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2324100</xdr:colOff>
      <xdr:row>8</xdr:row>
      <xdr:rowOff>28575</xdr:rowOff>
    </xdr:from>
    <xdr:to>
      <xdr:col>39</xdr:col>
      <xdr:colOff>2724150</xdr:colOff>
      <xdr:row>10</xdr:row>
      <xdr:rowOff>114300</xdr:rowOff>
    </xdr:to>
    <xdr:pic macro="[0]!modUIButtons.TOGGLE_1HY">
      <xdr:nvPicPr>
        <xdr:cNvPr id="191036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85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2781300</xdr:colOff>
      <xdr:row>8</xdr:row>
      <xdr:rowOff>19050</xdr:rowOff>
    </xdr:from>
    <xdr:to>
      <xdr:col>39</xdr:col>
      <xdr:colOff>3181350</xdr:colOff>
      <xdr:row>10</xdr:row>
      <xdr:rowOff>104775</xdr:rowOff>
    </xdr:to>
    <xdr:pic macro="[0]!modUIButtons.TOGGLE_2HY">
      <xdr:nvPicPr>
        <xdr:cNvPr id="1910367" name="TOGGLE_2HY_ENABLED" descr="update_org.png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9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2771775</xdr:colOff>
      <xdr:row>8</xdr:row>
      <xdr:rowOff>19050</xdr:rowOff>
    </xdr:from>
    <xdr:to>
      <xdr:col>39</xdr:col>
      <xdr:colOff>3171825</xdr:colOff>
      <xdr:row>10</xdr:row>
      <xdr:rowOff>104775</xdr:rowOff>
    </xdr:to>
    <xdr:pic macro="[0]!modUIButtons.TOGGLE_2HY">
      <xdr:nvPicPr>
        <xdr:cNvPr id="191036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9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0</xdr:row>
          <xdr:rowOff>133350</xdr:rowOff>
        </xdr:from>
        <xdr:to>
          <xdr:col>10</xdr:col>
          <xdr:colOff>171450</xdr:colOff>
          <xdr:row>20</xdr:row>
          <xdr:rowOff>114300</xdr:rowOff>
        </xdr:to>
        <xdr:sp macro="" textlink="">
          <xdr:nvSpPr>
            <xdr:cNvPr id="1417217" name="MANUAL_SECTION_1" hidden="1">
              <a:extLst>
                <a:ext uri="{63B3BB69-23CF-44E3-9099-C40C66FF867C}">
                  <a14:compatExt spid="_x0000_s141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133350</xdr:rowOff>
        </xdr:from>
        <xdr:to>
          <xdr:col>20</xdr:col>
          <xdr:colOff>514350</xdr:colOff>
          <xdr:row>42</xdr:row>
          <xdr:rowOff>57150</xdr:rowOff>
        </xdr:to>
        <xdr:sp macro="" textlink="">
          <xdr:nvSpPr>
            <xdr:cNvPr id="1417233" name="MANUAL_SECTION_4" hidden="1">
              <a:extLst>
                <a:ext uri="{63B3BB69-23CF-44E3-9099-C40C66FF867C}">
                  <a14:compatExt spid="_x0000_s1417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133350</xdr:rowOff>
        </xdr:from>
        <xdr:to>
          <xdr:col>20</xdr:col>
          <xdr:colOff>495300</xdr:colOff>
          <xdr:row>19</xdr:row>
          <xdr:rowOff>133350</xdr:rowOff>
        </xdr:to>
        <xdr:sp macro="" textlink="">
          <xdr:nvSpPr>
            <xdr:cNvPr id="1417241" name="MANUAL_SECTION_2" hidden="1">
              <a:extLst>
                <a:ext uri="{63B3BB69-23CF-44E3-9099-C40C66FF867C}">
                  <a14:compatExt spid="_x0000_s1417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</xdr:row>
          <xdr:rowOff>123825</xdr:rowOff>
        </xdr:from>
        <xdr:to>
          <xdr:col>10</xdr:col>
          <xdr:colOff>209550</xdr:colOff>
          <xdr:row>42</xdr:row>
          <xdr:rowOff>76200</xdr:rowOff>
        </xdr:to>
        <xdr:sp macro="" textlink="">
          <xdr:nvSpPr>
            <xdr:cNvPr id="1417242" name="MANUAL_SECTION_3" hidden="1">
              <a:extLst>
                <a:ext uri="{63B3BB69-23CF-44E3-9099-C40C66FF867C}">
                  <a14:compatExt spid="_x0000_s1417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/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14</xdr:row>
      <xdr:rowOff>28575</xdr:rowOff>
    </xdr:to>
    <xdr:pic macro="[0]!SHEET_TITLE.cmdUpdateReestrOrganization_Click">
      <xdr:nvPicPr>
        <xdr:cNvPr id="1883992" name="UPDATE_PLAN1X_DATA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24</xdr:row>
      <xdr:rowOff>47625</xdr:rowOff>
    </xdr:from>
    <xdr:to>
      <xdr:col>4</xdr:col>
      <xdr:colOff>333375</xdr:colOff>
      <xdr:row>26</xdr:row>
      <xdr:rowOff>104775</xdr:rowOff>
    </xdr:to>
    <xdr:pic>
      <xdr:nvPicPr>
        <xdr:cNvPr id="1883993" name="PHONE_PIC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4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285750</xdr:colOff>
      <xdr:row>4</xdr:row>
      <xdr:rowOff>152400</xdr:rowOff>
    </xdr:to>
    <xdr:pic macro="[0]!SHEET_TITLE.cmdUpdateValidationIndicators_Click">
      <xdr:nvPicPr>
        <xdr:cNvPr id="1883994" name="UPDATE_RESTRICTIONS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874918" name="UPDATE_REESTR_MO" descr="update_mo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74919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74920" name="FREEZE_PANES" descr="update_org.png" hidden="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5836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5837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6964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6965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389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389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08489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08490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8491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08492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08493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08494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08495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08496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CommonProcedures.PRINTABLE_MODE_TRIGGER">
      <xdr:nvPicPr>
        <xdr:cNvPr id="1908497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90550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ias.ru/files/shablon/manual_loading_through_monitoring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3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Microsoft_Word_97_-_2003_Document2.doc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0" Type="http://schemas.openxmlformats.org/officeDocument/2006/relationships/oleObject" Target="../embeddings/Microsoft_Word_97_-_2003_Document4.doc"/><Relationship Id="rId4" Type="http://schemas.openxmlformats.org/officeDocument/2006/relationships/oleObject" Target="../embeddings/Microsoft_Word_97_-_2003_Document1.doc"/><Relationship Id="rId9" Type="http://schemas.openxmlformats.org/officeDocument/2006/relationships/image" Target="../media/image26.emf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/>
  <dimension ref="A1:AC108"/>
  <sheetViews>
    <sheetView showGridLines="0" zoomScaleNormal="100" workbookViewId="0"/>
  </sheetViews>
  <sheetFormatPr defaultRowHeight="14.25"/>
  <cols>
    <col min="1" max="1" width="3.28515625" style="92" customWidth="1"/>
    <col min="2" max="2" width="8.7109375" style="92" customWidth="1"/>
    <col min="3" max="3" width="22.28515625" style="92" customWidth="1"/>
    <col min="4" max="4" width="4.28515625" style="92" customWidth="1"/>
    <col min="5" max="6" width="4.42578125" style="92" customWidth="1"/>
    <col min="7" max="7" width="4.5703125" style="92" customWidth="1"/>
    <col min="8" max="24" width="4.42578125" style="92" customWidth="1"/>
    <col min="25" max="25" width="4.42578125" style="93" customWidth="1"/>
    <col min="26" max="26" width="9.140625" style="92"/>
    <col min="27" max="27" width="9.140625" style="94"/>
    <col min="28" max="16384" width="9.140625" style="92"/>
  </cols>
  <sheetData>
    <row r="1" spans="1:29" ht="10.5" customHeight="1">
      <c r="A1"/>
      <c r="AA1" s="94" t="s">
        <v>239</v>
      </c>
    </row>
    <row r="2" spans="1:29" ht="16.5" customHeight="1">
      <c r="B2" s="692" t="e">
        <f ca="1">"Код отчёта: " &amp; GetCode()</f>
        <v>#NAME?</v>
      </c>
      <c r="C2" s="692"/>
      <c r="D2" s="692"/>
      <c r="E2" s="692"/>
      <c r="F2" s="692"/>
      <c r="G2" s="692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6"/>
      <c r="W2" s="95"/>
      <c r="X2" s="95"/>
    </row>
    <row r="3" spans="1:29" ht="18" customHeight="1">
      <c r="B3" s="693" t="e">
        <f ca="1">"Версия " &amp; GetVersion()</f>
        <v>#NAME?</v>
      </c>
      <c r="C3" s="693"/>
      <c r="D3" s="97"/>
      <c r="E3" s="97"/>
      <c r="F3" s="97"/>
      <c r="G3" s="97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5"/>
      <c r="T3" s="95"/>
      <c r="U3" s="95"/>
      <c r="V3" s="96"/>
      <c r="W3" s="96"/>
      <c r="X3" s="96"/>
      <c r="Y3" s="96"/>
    </row>
    <row r="4" spans="1:29" ht="6" customHeight="1">
      <c r="B4" s="98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</row>
    <row r="5" spans="1:29" ht="31.9" customHeight="1">
      <c r="A5" s="99"/>
      <c r="B5" s="694" t="s">
        <v>2413</v>
      </c>
      <c r="C5" s="695"/>
      <c r="D5" s="695"/>
      <c r="E5" s="695"/>
      <c r="F5" s="695"/>
      <c r="G5" s="695"/>
      <c r="H5" s="695"/>
      <c r="I5" s="695"/>
      <c r="J5" s="695"/>
      <c r="K5" s="695"/>
      <c r="L5" s="695"/>
      <c r="M5" s="695"/>
      <c r="N5" s="695"/>
      <c r="O5" s="695"/>
      <c r="P5" s="695"/>
      <c r="Q5" s="695"/>
      <c r="R5" s="695"/>
      <c r="S5" s="695"/>
      <c r="T5" s="695"/>
      <c r="U5" s="695"/>
      <c r="V5" s="695"/>
      <c r="W5" s="695"/>
      <c r="X5" s="695"/>
      <c r="Y5" s="696"/>
      <c r="Z5" s="99"/>
      <c r="AB5" s="99"/>
      <c r="AC5" s="99"/>
    </row>
    <row r="6" spans="1:29" ht="11.45" customHeight="1">
      <c r="A6" s="100"/>
      <c r="B6" s="101"/>
      <c r="C6" s="102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3"/>
    </row>
    <row r="7" spans="1:29" ht="18" hidden="1" customHeight="1">
      <c r="A7" s="100"/>
      <c r="B7" s="100"/>
      <c r="C7" s="104"/>
      <c r="D7" s="101"/>
      <c r="E7" s="697" t="s">
        <v>874</v>
      </c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  <c r="W7" s="697"/>
      <c r="X7" s="697"/>
      <c r="Y7" s="103"/>
    </row>
    <row r="8" spans="1:29" ht="15" hidden="1" customHeight="1">
      <c r="A8" s="100"/>
      <c r="B8" s="100"/>
      <c r="C8" s="104"/>
      <c r="D8" s="101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103"/>
    </row>
    <row r="9" spans="1:29" ht="15" hidden="1" customHeight="1">
      <c r="A9" s="100"/>
      <c r="B9" s="100"/>
      <c r="C9" s="104"/>
      <c r="D9" s="101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103"/>
    </row>
    <row r="10" spans="1:29" ht="10.5" hidden="1" customHeight="1">
      <c r="A10" s="100"/>
      <c r="B10" s="100"/>
      <c r="C10" s="104"/>
      <c r="D10" s="101"/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103"/>
    </row>
    <row r="11" spans="1:29" ht="27" hidden="1" customHeight="1">
      <c r="A11" s="100"/>
      <c r="B11" s="100"/>
      <c r="C11" s="104"/>
      <c r="D11" s="101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103"/>
    </row>
    <row r="12" spans="1:29" ht="12" hidden="1" customHeight="1">
      <c r="A12" s="100"/>
      <c r="B12" s="100"/>
      <c r="C12" s="104"/>
      <c r="D12" s="101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697"/>
      <c r="W12" s="697"/>
      <c r="X12" s="697"/>
      <c r="Y12" s="103"/>
    </row>
    <row r="13" spans="1:29" ht="38.25" hidden="1" customHeight="1">
      <c r="A13" s="100"/>
      <c r="B13" s="100"/>
      <c r="C13" s="104"/>
      <c r="D13" s="101"/>
      <c r="E13" s="697"/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105"/>
    </row>
    <row r="14" spans="1:29" ht="15" hidden="1" customHeight="1">
      <c r="A14" s="100"/>
      <c r="B14" s="100"/>
      <c r="C14" s="104"/>
      <c r="D14" s="101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103"/>
    </row>
    <row r="15" spans="1:29" ht="15" hidden="1">
      <c r="A15" s="100"/>
      <c r="B15" s="100"/>
      <c r="C15" s="104"/>
      <c r="D15" s="101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103"/>
    </row>
    <row r="16" spans="1:29" ht="15" hidden="1">
      <c r="A16" s="100"/>
      <c r="B16" s="100"/>
      <c r="C16" s="104"/>
      <c r="D16" s="101"/>
      <c r="E16" s="697"/>
      <c r="F16" s="697"/>
      <c r="G16" s="697"/>
      <c r="H16" s="697"/>
      <c r="I16" s="697"/>
      <c r="J16" s="697"/>
      <c r="K16" s="697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103"/>
    </row>
    <row r="17" spans="1:25" ht="15" hidden="1" customHeight="1">
      <c r="A17" s="100"/>
      <c r="B17" s="100"/>
      <c r="C17" s="104"/>
      <c r="D17" s="101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103"/>
    </row>
    <row r="18" spans="1:25" ht="15" hidden="1">
      <c r="A18" s="100"/>
      <c r="B18" s="100"/>
      <c r="C18" s="104"/>
      <c r="D18" s="101"/>
      <c r="E18" s="697"/>
      <c r="F18" s="697"/>
      <c r="G18" s="697"/>
      <c r="H18" s="697"/>
      <c r="I18" s="697"/>
      <c r="J18" s="697"/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103"/>
    </row>
    <row r="19" spans="1:25" ht="57" hidden="1" customHeight="1">
      <c r="A19" s="100"/>
      <c r="B19" s="100"/>
      <c r="C19" s="104"/>
      <c r="D19" s="104"/>
      <c r="E19" s="697"/>
      <c r="F19" s="697"/>
      <c r="G19" s="697"/>
      <c r="H19" s="697"/>
      <c r="I19" s="697"/>
      <c r="J19" s="697"/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103"/>
    </row>
    <row r="20" spans="1:25" ht="15">
      <c r="A20" s="100"/>
      <c r="B20" s="100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3"/>
    </row>
    <row r="21" spans="1:25" ht="14.25" customHeight="1">
      <c r="A21" s="100"/>
      <c r="B21" s="100"/>
      <c r="C21" s="104"/>
      <c r="D21" s="101"/>
      <c r="E21" s="106" t="s">
        <v>807</v>
      </c>
      <c r="F21" s="698" t="s">
        <v>121</v>
      </c>
      <c r="G21" s="699"/>
      <c r="H21" s="699"/>
      <c r="I21" s="699"/>
      <c r="J21" s="699"/>
      <c r="K21" s="699"/>
      <c r="L21" s="699"/>
      <c r="M21" s="699"/>
      <c r="N21" s="101"/>
      <c r="O21" s="107" t="s">
        <v>807</v>
      </c>
      <c r="P21" s="701" t="s">
        <v>733</v>
      </c>
      <c r="Q21" s="702"/>
      <c r="R21" s="702"/>
      <c r="S21" s="702"/>
      <c r="T21" s="702"/>
      <c r="U21" s="702"/>
      <c r="V21" s="702"/>
      <c r="W21" s="702"/>
      <c r="X21" s="702"/>
      <c r="Y21" s="103"/>
    </row>
    <row r="22" spans="1:25" ht="14.45" customHeight="1">
      <c r="A22" s="100"/>
      <c r="B22" s="100"/>
      <c r="C22" s="104"/>
      <c r="D22" s="101"/>
      <c r="E22" s="108" t="s">
        <v>807</v>
      </c>
      <c r="F22" s="698" t="s">
        <v>734</v>
      </c>
      <c r="G22" s="699"/>
      <c r="H22" s="699"/>
      <c r="I22" s="699"/>
      <c r="J22" s="699"/>
      <c r="K22" s="699"/>
      <c r="L22" s="699"/>
      <c r="M22" s="699"/>
      <c r="N22" s="101"/>
      <c r="O22" s="109" t="s">
        <v>807</v>
      </c>
      <c r="P22" s="701" t="s">
        <v>240</v>
      </c>
      <c r="Q22" s="702"/>
      <c r="R22" s="702"/>
      <c r="S22" s="702"/>
      <c r="T22" s="702"/>
      <c r="U22" s="702"/>
      <c r="V22" s="702"/>
      <c r="W22" s="702"/>
      <c r="X22" s="702"/>
      <c r="Y22" s="103"/>
    </row>
    <row r="23" spans="1:25" ht="27" customHeight="1">
      <c r="A23" s="100"/>
      <c r="B23" s="100"/>
      <c r="C23" s="104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3"/>
    </row>
    <row r="24" spans="1:25" ht="10.5" customHeight="1">
      <c r="A24" s="100"/>
      <c r="B24" s="100"/>
      <c r="C24" s="104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3"/>
    </row>
    <row r="25" spans="1:25" ht="27" customHeight="1">
      <c r="A25" s="100"/>
      <c r="B25" s="100"/>
      <c r="C25" s="104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3"/>
    </row>
    <row r="26" spans="1:25" ht="12" customHeight="1">
      <c r="A26" s="100"/>
      <c r="B26" s="100"/>
      <c r="C26" s="104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3"/>
    </row>
    <row r="27" spans="1:25" ht="31.5" customHeight="1">
      <c r="A27" s="100"/>
      <c r="B27" s="100"/>
      <c r="C27" s="104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3"/>
    </row>
    <row r="28" spans="1:25" ht="15">
      <c r="A28" s="100"/>
      <c r="B28" s="100"/>
      <c r="C28" s="104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3"/>
    </row>
    <row r="29" spans="1:25" ht="15">
      <c r="A29" s="100"/>
      <c r="B29" s="100"/>
      <c r="C29" s="104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3"/>
    </row>
    <row r="30" spans="1:25" ht="15">
      <c r="A30" s="100"/>
      <c r="B30" s="100"/>
      <c r="C30" s="104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3"/>
    </row>
    <row r="31" spans="1:25" ht="15">
      <c r="A31" s="100"/>
      <c r="B31" s="100"/>
      <c r="C31" s="104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3"/>
    </row>
    <row r="32" spans="1:25" ht="15">
      <c r="A32" s="100"/>
      <c r="B32" s="100"/>
      <c r="C32" s="104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3"/>
    </row>
    <row r="33" spans="1:25" ht="26.45" customHeight="1">
      <c r="A33" s="100"/>
      <c r="B33" s="100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3"/>
    </row>
    <row r="34" spans="1:25" ht="15">
      <c r="A34" s="100"/>
      <c r="B34" s="100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3"/>
    </row>
    <row r="35" spans="1:25" ht="24" hidden="1" customHeight="1">
      <c r="A35" s="100"/>
      <c r="B35" s="100"/>
      <c r="C35" s="104"/>
      <c r="D35" s="101"/>
      <c r="E35" s="700" t="s">
        <v>876</v>
      </c>
      <c r="F35" s="700"/>
      <c r="G35" s="700"/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103"/>
    </row>
    <row r="36" spans="1:25" ht="38.25" hidden="1" customHeight="1">
      <c r="A36" s="100"/>
      <c r="B36" s="100"/>
      <c r="C36" s="104"/>
      <c r="D36" s="101"/>
      <c r="E36" s="700"/>
      <c r="F36" s="700"/>
      <c r="G36" s="700"/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103"/>
    </row>
    <row r="37" spans="1:25" ht="9.75" hidden="1" customHeight="1">
      <c r="A37" s="100"/>
      <c r="B37" s="100"/>
      <c r="C37" s="104"/>
      <c r="D37" s="101"/>
      <c r="E37" s="700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103"/>
    </row>
    <row r="38" spans="1:25" ht="51" hidden="1" customHeight="1">
      <c r="A38" s="100"/>
      <c r="B38" s="100"/>
      <c r="C38" s="104"/>
      <c r="D38" s="101"/>
      <c r="E38" s="700"/>
      <c r="F38" s="700"/>
      <c r="G38" s="700"/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103"/>
    </row>
    <row r="39" spans="1:25" ht="15" hidden="1" customHeight="1">
      <c r="A39" s="100"/>
      <c r="B39" s="100"/>
      <c r="C39" s="104"/>
      <c r="D39" s="101"/>
      <c r="E39" s="700"/>
      <c r="F39" s="700"/>
      <c r="G39" s="700"/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103"/>
    </row>
    <row r="40" spans="1:25" ht="12" hidden="1" customHeight="1">
      <c r="A40" s="100"/>
      <c r="B40" s="100"/>
      <c r="C40" s="104"/>
      <c r="D40" s="101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103"/>
    </row>
    <row r="41" spans="1:25" ht="36.75" hidden="1" customHeight="1">
      <c r="A41" s="100"/>
      <c r="B41" s="100"/>
      <c r="C41" s="104"/>
      <c r="D41" s="101"/>
      <c r="E41" s="683" t="s">
        <v>880</v>
      </c>
      <c r="F41" s="683"/>
      <c r="G41" s="683"/>
      <c r="H41" s="683"/>
      <c r="I41" s="683"/>
      <c r="J41" s="683"/>
      <c r="K41" s="683"/>
      <c r="L41" s="683"/>
      <c r="M41" s="683"/>
      <c r="N41" s="683"/>
      <c r="O41" s="683"/>
      <c r="P41" s="683"/>
      <c r="Q41" s="683"/>
      <c r="R41" s="703" t="s">
        <v>1208</v>
      </c>
      <c r="S41" s="704"/>
      <c r="T41" s="704"/>
      <c r="U41" s="704"/>
      <c r="V41" s="704"/>
      <c r="W41" s="704"/>
      <c r="X41" s="704"/>
      <c r="Y41" s="705"/>
    </row>
    <row r="42" spans="1:25" ht="15" hidden="1">
      <c r="A42" s="100"/>
      <c r="B42" s="100"/>
      <c r="C42" s="104"/>
      <c r="D42" s="101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103"/>
    </row>
    <row r="43" spans="1:25" ht="15" hidden="1">
      <c r="A43" s="100"/>
      <c r="B43" s="100"/>
      <c r="C43" s="104"/>
      <c r="D43" s="101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103"/>
    </row>
    <row r="44" spans="1:25" ht="36.6" hidden="1" customHeight="1">
      <c r="A44" s="100"/>
      <c r="B44" s="100"/>
      <c r="C44" s="104"/>
      <c r="D44" s="104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103"/>
    </row>
    <row r="45" spans="1:25" ht="15" hidden="1">
      <c r="A45" s="100"/>
      <c r="B45" s="100"/>
      <c r="C45" s="104"/>
      <c r="D45" s="104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103"/>
    </row>
    <row r="46" spans="1:25" ht="24" hidden="1" customHeight="1">
      <c r="A46" s="100"/>
      <c r="B46" s="100"/>
      <c r="C46" s="104"/>
      <c r="D46" s="101"/>
      <c r="E46" s="697" t="s">
        <v>446</v>
      </c>
      <c r="F46" s="697"/>
      <c r="G46" s="697"/>
      <c r="H46" s="697"/>
      <c r="I46" s="697"/>
      <c r="J46" s="697"/>
      <c r="K46" s="697"/>
      <c r="L46" s="697"/>
      <c r="M46" s="697"/>
      <c r="N46" s="697"/>
      <c r="O46" s="697"/>
      <c r="P46" s="697"/>
      <c r="Q46" s="697"/>
      <c r="R46" s="697"/>
      <c r="S46" s="697"/>
      <c r="T46" s="697"/>
      <c r="U46" s="697"/>
      <c r="V46" s="697"/>
      <c r="W46" s="697"/>
      <c r="X46" s="697"/>
      <c r="Y46" s="103"/>
    </row>
    <row r="47" spans="1:25" ht="37.5" hidden="1" customHeight="1">
      <c r="A47" s="100"/>
      <c r="B47" s="100"/>
      <c r="C47" s="104"/>
      <c r="D47" s="101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697"/>
      <c r="R47" s="697"/>
      <c r="S47" s="697"/>
      <c r="T47" s="697"/>
      <c r="U47" s="697"/>
      <c r="V47" s="697"/>
      <c r="W47" s="697"/>
      <c r="X47" s="697"/>
      <c r="Y47" s="103"/>
    </row>
    <row r="48" spans="1:25" ht="24" hidden="1" customHeight="1">
      <c r="A48" s="100"/>
      <c r="B48" s="100"/>
      <c r="C48" s="104"/>
      <c r="D48" s="101"/>
      <c r="E48" s="697"/>
      <c r="F48" s="697"/>
      <c r="G48" s="697"/>
      <c r="H48" s="697"/>
      <c r="I48" s="697"/>
      <c r="J48" s="697"/>
      <c r="K48" s="697"/>
      <c r="L48" s="697"/>
      <c r="M48" s="697"/>
      <c r="N48" s="697"/>
      <c r="O48" s="697"/>
      <c r="P48" s="697"/>
      <c r="Q48" s="697"/>
      <c r="R48" s="697"/>
      <c r="S48" s="697"/>
      <c r="T48" s="697"/>
      <c r="U48" s="697"/>
      <c r="V48" s="697"/>
      <c r="W48" s="697"/>
      <c r="X48" s="697"/>
      <c r="Y48" s="103"/>
    </row>
    <row r="49" spans="1:25" ht="51" hidden="1" customHeight="1">
      <c r="A49" s="100"/>
      <c r="B49" s="100"/>
      <c r="C49" s="104"/>
      <c r="D49" s="101"/>
      <c r="E49" s="697"/>
      <c r="F49" s="697"/>
      <c r="G49" s="697"/>
      <c r="H49" s="697"/>
      <c r="I49" s="697"/>
      <c r="J49" s="697"/>
      <c r="K49" s="697"/>
      <c r="L49" s="697"/>
      <c r="M49" s="697"/>
      <c r="N49" s="697"/>
      <c r="O49" s="697"/>
      <c r="P49" s="697"/>
      <c r="Q49" s="697"/>
      <c r="R49" s="697"/>
      <c r="S49" s="697"/>
      <c r="T49" s="697"/>
      <c r="U49" s="697"/>
      <c r="V49" s="697"/>
      <c r="W49" s="697"/>
      <c r="X49" s="697"/>
      <c r="Y49" s="103"/>
    </row>
    <row r="50" spans="1:25" ht="15" hidden="1">
      <c r="A50" s="100"/>
      <c r="B50" s="100"/>
      <c r="C50" s="104"/>
      <c r="D50" s="101"/>
      <c r="E50" s="697"/>
      <c r="F50" s="697"/>
      <c r="G50" s="697"/>
      <c r="H50" s="697"/>
      <c r="I50" s="697"/>
      <c r="J50" s="697"/>
      <c r="K50" s="697"/>
      <c r="L50" s="697"/>
      <c r="M50" s="697"/>
      <c r="N50" s="697"/>
      <c r="O50" s="697"/>
      <c r="P50" s="697"/>
      <c r="Q50" s="697"/>
      <c r="R50" s="697"/>
      <c r="S50" s="697"/>
      <c r="T50" s="697"/>
      <c r="U50" s="697"/>
      <c r="V50" s="697"/>
      <c r="W50" s="697"/>
      <c r="X50" s="697"/>
      <c r="Y50" s="103"/>
    </row>
    <row r="51" spans="1:25" ht="15" hidden="1">
      <c r="A51" s="100"/>
      <c r="B51" s="100"/>
      <c r="C51" s="104"/>
      <c r="D51" s="101"/>
      <c r="E51" s="697"/>
      <c r="F51" s="697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7"/>
      <c r="S51" s="697"/>
      <c r="T51" s="697"/>
      <c r="U51" s="697"/>
      <c r="V51" s="697"/>
      <c r="W51" s="697"/>
      <c r="X51" s="697"/>
      <c r="Y51" s="103"/>
    </row>
    <row r="52" spans="1:25" ht="15" hidden="1">
      <c r="A52" s="100"/>
      <c r="B52" s="100"/>
      <c r="C52" s="104"/>
      <c r="D52" s="101"/>
      <c r="E52" s="697"/>
      <c r="F52" s="697"/>
      <c r="G52" s="697"/>
      <c r="H52" s="697"/>
      <c r="I52" s="697"/>
      <c r="J52" s="697"/>
      <c r="K52" s="697"/>
      <c r="L52" s="697"/>
      <c r="M52" s="697"/>
      <c r="N52" s="697"/>
      <c r="O52" s="697"/>
      <c r="P52" s="697"/>
      <c r="Q52" s="697"/>
      <c r="R52" s="697"/>
      <c r="S52" s="697"/>
      <c r="T52" s="697"/>
      <c r="U52" s="697"/>
      <c r="V52" s="697"/>
      <c r="W52" s="697"/>
      <c r="X52" s="697"/>
      <c r="Y52" s="103"/>
    </row>
    <row r="53" spans="1:25" ht="15" hidden="1">
      <c r="A53" s="100"/>
      <c r="B53" s="100"/>
      <c r="C53" s="104"/>
      <c r="D53" s="101"/>
      <c r="E53" s="697"/>
      <c r="F53" s="697"/>
      <c r="G53" s="697"/>
      <c r="H53" s="697"/>
      <c r="I53" s="697"/>
      <c r="J53" s="697"/>
      <c r="K53" s="697"/>
      <c r="L53" s="697"/>
      <c r="M53" s="697"/>
      <c r="N53" s="697"/>
      <c r="O53" s="697"/>
      <c r="P53" s="697"/>
      <c r="Q53" s="697"/>
      <c r="R53" s="697"/>
      <c r="S53" s="697"/>
      <c r="T53" s="697"/>
      <c r="U53" s="697"/>
      <c r="V53" s="697"/>
      <c r="W53" s="697"/>
      <c r="X53" s="697"/>
      <c r="Y53" s="103"/>
    </row>
    <row r="54" spans="1:25" ht="15" hidden="1">
      <c r="A54" s="100"/>
      <c r="B54" s="100"/>
      <c r="C54" s="104"/>
      <c r="D54" s="101"/>
      <c r="E54" s="697"/>
      <c r="F54" s="697"/>
      <c r="G54" s="697"/>
      <c r="H54" s="697"/>
      <c r="I54" s="697"/>
      <c r="J54" s="697"/>
      <c r="K54" s="697"/>
      <c r="L54" s="697"/>
      <c r="M54" s="697"/>
      <c r="N54" s="697"/>
      <c r="O54" s="697"/>
      <c r="P54" s="697"/>
      <c r="Q54" s="697"/>
      <c r="R54" s="697"/>
      <c r="S54" s="697"/>
      <c r="T54" s="697"/>
      <c r="U54" s="697"/>
      <c r="V54" s="697"/>
      <c r="W54" s="697"/>
      <c r="X54" s="697"/>
      <c r="Y54" s="103"/>
    </row>
    <row r="55" spans="1:25" ht="15" hidden="1">
      <c r="A55" s="100"/>
      <c r="B55" s="100"/>
      <c r="C55" s="104"/>
      <c r="D55" s="101"/>
      <c r="E55" s="697"/>
      <c r="F55" s="697"/>
      <c r="G55" s="697"/>
      <c r="H55" s="697"/>
      <c r="I55" s="697"/>
      <c r="J55" s="697"/>
      <c r="K55" s="697"/>
      <c r="L55" s="697"/>
      <c r="M55" s="697"/>
      <c r="N55" s="697"/>
      <c r="O55" s="697"/>
      <c r="P55" s="697"/>
      <c r="Q55" s="697"/>
      <c r="R55" s="697"/>
      <c r="S55" s="697"/>
      <c r="T55" s="697"/>
      <c r="U55" s="697"/>
      <c r="V55" s="697"/>
      <c r="W55" s="697"/>
      <c r="X55" s="697"/>
      <c r="Y55" s="103"/>
    </row>
    <row r="56" spans="1:25" ht="26.25" hidden="1" customHeight="1">
      <c r="A56" s="100"/>
      <c r="B56" s="100"/>
      <c r="C56" s="104"/>
      <c r="D56" s="104"/>
      <c r="E56" s="697"/>
      <c r="F56" s="697"/>
      <c r="G56" s="697"/>
      <c r="H56" s="697"/>
      <c r="I56" s="697"/>
      <c r="J56" s="697"/>
      <c r="K56" s="697"/>
      <c r="L56" s="697"/>
      <c r="M56" s="697"/>
      <c r="N56" s="697"/>
      <c r="O56" s="697"/>
      <c r="P56" s="697"/>
      <c r="Q56" s="697"/>
      <c r="R56" s="697"/>
      <c r="S56" s="697"/>
      <c r="T56" s="697"/>
      <c r="U56" s="697"/>
      <c r="V56" s="697"/>
      <c r="W56" s="697"/>
      <c r="X56" s="697"/>
      <c r="Y56" s="103"/>
    </row>
    <row r="57" spans="1:25" ht="15" hidden="1">
      <c r="A57" s="100"/>
      <c r="B57" s="100"/>
      <c r="C57" s="104"/>
      <c r="D57" s="104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103"/>
    </row>
    <row r="58" spans="1:25" ht="15" hidden="1" customHeight="1">
      <c r="A58" s="100"/>
      <c r="B58" s="100"/>
      <c r="C58" s="104"/>
      <c r="D58" s="101"/>
      <c r="E58" s="192"/>
      <c r="F58" s="192"/>
      <c r="G58" s="192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03"/>
    </row>
    <row r="59" spans="1:25" ht="15" hidden="1" customHeight="1">
      <c r="A59" s="100"/>
      <c r="B59" s="100"/>
      <c r="C59" s="104"/>
      <c r="D59" s="101"/>
      <c r="E59" s="688" t="s">
        <v>16</v>
      </c>
      <c r="F59" s="688"/>
      <c r="G59" s="688"/>
      <c r="H59" s="688"/>
      <c r="I59" s="688"/>
      <c r="J59" s="688"/>
      <c r="K59" s="681" t="s">
        <v>11</v>
      </c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81"/>
      <c r="Y59" s="103"/>
    </row>
    <row r="60" spans="1:25" ht="15" hidden="1" customHeight="1">
      <c r="A60" s="100"/>
      <c r="B60" s="100"/>
      <c r="C60" s="104"/>
      <c r="D60" s="101"/>
      <c r="E60" s="691" t="s">
        <v>118</v>
      </c>
      <c r="F60" s="691"/>
      <c r="G60" s="691"/>
      <c r="H60" s="691"/>
      <c r="I60" s="691"/>
      <c r="J60" s="691"/>
      <c r="K60" s="689" t="s">
        <v>13</v>
      </c>
      <c r="L60" s="689"/>
      <c r="M60" s="689"/>
      <c r="N60" s="689"/>
      <c r="O60" s="689"/>
      <c r="P60" s="689"/>
      <c r="Q60" s="689"/>
      <c r="R60" s="689"/>
      <c r="S60" s="689"/>
      <c r="T60" s="689"/>
      <c r="U60" s="689"/>
      <c r="V60" s="689"/>
      <c r="W60" s="689"/>
      <c r="X60" s="689"/>
      <c r="Y60" s="103"/>
    </row>
    <row r="61" spans="1:25" ht="15" hidden="1" customHeight="1">
      <c r="A61" s="100"/>
      <c r="B61" s="100"/>
      <c r="C61" s="104"/>
      <c r="D61" s="101"/>
      <c r="E61" s="110"/>
      <c r="F61" s="1"/>
      <c r="G61" s="111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03"/>
    </row>
    <row r="62" spans="1:25" ht="27.75" hidden="1" customHeight="1">
      <c r="A62" s="100"/>
      <c r="B62" s="100"/>
      <c r="C62" s="104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3"/>
    </row>
    <row r="63" spans="1:25" ht="15" hidden="1">
      <c r="A63" s="100"/>
      <c r="B63" s="100"/>
      <c r="C63" s="104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3"/>
    </row>
    <row r="64" spans="1:25" ht="15" hidden="1">
      <c r="A64" s="100"/>
      <c r="B64" s="100"/>
      <c r="C64" s="104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3"/>
    </row>
    <row r="65" spans="1:25" ht="15" hidden="1">
      <c r="A65" s="100"/>
      <c r="B65" s="100"/>
      <c r="C65" s="104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3"/>
    </row>
    <row r="66" spans="1:25" ht="15" hidden="1">
      <c r="A66" s="100"/>
      <c r="B66" s="100"/>
      <c r="C66" s="104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3"/>
    </row>
    <row r="67" spans="1:25" ht="15" hidden="1">
      <c r="A67" s="100"/>
      <c r="B67" s="100"/>
      <c r="C67" s="104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3"/>
    </row>
    <row r="68" spans="1:25" ht="90" hidden="1" customHeight="1">
      <c r="A68" s="100"/>
      <c r="B68" s="100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3"/>
    </row>
    <row r="69" spans="1:25" ht="15" hidden="1">
      <c r="A69" s="100"/>
      <c r="B69" s="100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3"/>
    </row>
    <row r="70" spans="1:25" ht="26.25" hidden="1" customHeight="1">
      <c r="A70" s="100"/>
      <c r="B70" s="100"/>
      <c r="C70" s="104"/>
      <c r="D70" s="10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03"/>
    </row>
    <row r="71" spans="1:25" ht="29.25" hidden="1" customHeight="1">
      <c r="A71" s="100"/>
      <c r="B71" s="100"/>
      <c r="C71" s="104"/>
      <c r="D71" s="10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03"/>
    </row>
    <row r="72" spans="1:25" ht="27" hidden="1" customHeight="1">
      <c r="A72" s="100"/>
      <c r="B72" s="100"/>
      <c r="C72" s="104"/>
      <c r="D72" s="10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03"/>
    </row>
    <row r="73" spans="1:25" ht="38.25" hidden="1" customHeight="1">
      <c r="A73" s="100"/>
      <c r="B73" s="100"/>
      <c r="C73" s="104"/>
      <c r="D73" s="10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03"/>
    </row>
    <row r="74" spans="1:25" ht="15" hidden="1">
      <c r="A74" s="100"/>
      <c r="B74" s="100"/>
      <c r="C74" s="104"/>
      <c r="D74" s="101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03"/>
    </row>
    <row r="75" spans="1:25" ht="132" hidden="1" customHeight="1">
      <c r="A75" s="100"/>
      <c r="B75" s="100"/>
      <c r="C75" s="104"/>
      <c r="D75" s="101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03"/>
    </row>
    <row r="76" spans="1:25" ht="15" hidden="1">
      <c r="A76" s="100"/>
      <c r="B76" s="100"/>
      <c r="C76" s="104"/>
      <c r="D76" s="101"/>
      <c r="E76" s="685"/>
      <c r="F76" s="685"/>
      <c r="G76" s="685"/>
      <c r="H76" s="686"/>
      <c r="I76" s="687"/>
      <c r="J76" s="687"/>
      <c r="K76" s="687"/>
      <c r="L76" s="687"/>
      <c r="M76" s="687"/>
      <c r="N76" s="687"/>
      <c r="O76" s="687"/>
      <c r="P76" s="687"/>
      <c r="Q76" s="687"/>
      <c r="R76" s="687"/>
      <c r="S76" s="687"/>
      <c r="T76" s="687"/>
      <c r="U76" s="687"/>
      <c r="V76" s="687"/>
      <c r="W76" s="687"/>
      <c r="X76" s="687"/>
      <c r="Y76" s="103"/>
    </row>
    <row r="77" spans="1:25" ht="15" hidden="1" customHeight="1">
      <c r="A77" s="100"/>
      <c r="B77" s="100"/>
      <c r="C77" s="104"/>
      <c r="D77" s="101"/>
      <c r="E77" s="688" t="s">
        <v>10</v>
      </c>
      <c r="F77" s="688"/>
      <c r="G77" s="688"/>
      <c r="H77" s="688"/>
      <c r="I77" s="688"/>
      <c r="J77" s="688"/>
      <c r="K77" s="681" t="s">
        <v>11</v>
      </c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681"/>
      <c r="W77" s="681"/>
      <c r="X77" s="681"/>
      <c r="Y77" s="103"/>
    </row>
    <row r="78" spans="1:25" ht="15" hidden="1" customHeight="1">
      <c r="A78" s="100"/>
      <c r="B78" s="100"/>
      <c r="C78" s="104"/>
      <c r="D78" s="101"/>
      <c r="E78" s="691" t="s">
        <v>12</v>
      </c>
      <c r="F78" s="691"/>
      <c r="G78" s="691"/>
      <c r="H78" s="691"/>
      <c r="I78" s="691"/>
      <c r="J78" s="691"/>
      <c r="K78" s="689" t="s">
        <v>872</v>
      </c>
      <c r="L78" s="689"/>
      <c r="M78" s="689"/>
      <c r="N78" s="689"/>
      <c r="O78" s="689"/>
      <c r="P78" s="689"/>
      <c r="Q78" s="689"/>
      <c r="R78" s="689"/>
      <c r="S78" s="689"/>
      <c r="T78" s="689"/>
      <c r="U78" s="689"/>
      <c r="V78" s="689"/>
      <c r="W78" s="689"/>
      <c r="X78" s="689"/>
      <c r="Y78" s="103"/>
    </row>
    <row r="79" spans="1:25" ht="15" hidden="1" customHeight="1">
      <c r="A79" s="100"/>
      <c r="B79" s="100"/>
      <c r="C79" s="104"/>
      <c r="D79" s="101"/>
      <c r="E79" s="690" t="s">
        <v>14</v>
      </c>
      <c r="F79" s="690"/>
      <c r="G79" s="690"/>
      <c r="H79" s="690"/>
      <c r="I79" s="690"/>
      <c r="J79" s="690"/>
      <c r="K79" s="689" t="s">
        <v>15</v>
      </c>
      <c r="L79" s="689"/>
      <c r="M79" s="689"/>
      <c r="N79" s="689"/>
      <c r="O79" s="689"/>
      <c r="P79" s="689"/>
      <c r="Q79" s="689"/>
      <c r="R79" s="689"/>
      <c r="S79" s="689"/>
      <c r="T79" s="689"/>
      <c r="U79" s="689"/>
      <c r="V79" s="689"/>
      <c r="W79" s="689"/>
      <c r="X79" s="689"/>
      <c r="Y79" s="103"/>
    </row>
    <row r="80" spans="1:25" ht="15" hidden="1">
      <c r="A80" s="100"/>
      <c r="B80" s="100"/>
      <c r="C80" s="104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3"/>
    </row>
    <row r="81" spans="1:27" ht="15" hidden="1">
      <c r="A81" s="100"/>
      <c r="B81" s="100"/>
      <c r="C81" s="104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3"/>
    </row>
    <row r="82" spans="1:27" ht="15" hidden="1">
      <c r="A82" s="100"/>
      <c r="B82" s="100"/>
      <c r="C82" s="104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3"/>
    </row>
    <row r="83" spans="1:27" ht="15" hidden="1">
      <c r="A83" s="100"/>
      <c r="B83" s="100"/>
      <c r="C83" s="104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3"/>
    </row>
    <row r="84" spans="1:27" ht="15" hidden="1">
      <c r="A84" s="100"/>
      <c r="B84" s="100"/>
      <c r="C84" s="104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3"/>
    </row>
    <row r="85" spans="1:27" ht="15" hidden="1">
      <c r="A85" s="100"/>
      <c r="B85" s="100"/>
      <c r="C85" s="104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3"/>
    </row>
    <row r="86" spans="1:27" ht="15" hidden="1">
      <c r="A86" s="100"/>
      <c r="B86" s="100"/>
      <c r="C86" s="104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3"/>
    </row>
    <row r="87" spans="1:27" ht="15" hidden="1">
      <c r="A87" s="100"/>
      <c r="B87" s="100"/>
      <c r="C87" s="104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3"/>
    </row>
    <row r="88" spans="1:27" ht="15" hidden="1">
      <c r="A88" s="100"/>
      <c r="B88" s="100"/>
      <c r="C88" s="104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3"/>
    </row>
    <row r="89" spans="1:27" ht="15" hidden="1">
      <c r="A89" s="100"/>
      <c r="B89" s="100"/>
      <c r="C89" s="104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3"/>
    </row>
    <row r="90" spans="1:27" ht="15" hidden="1">
      <c r="A90" s="100"/>
      <c r="B90" s="100"/>
      <c r="C90" s="104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3"/>
    </row>
    <row r="91" spans="1:27" ht="27.75" hidden="1" customHeight="1">
      <c r="A91" s="100"/>
      <c r="B91" s="100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3"/>
    </row>
    <row r="92" spans="1:27" ht="15" hidden="1">
      <c r="A92" s="100"/>
      <c r="B92" s="100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3"/>
    </row>
    <row r="93" spans="1:27" ht="25.5" hidden="1" customHeight="1">
      <c r="A93" s="100"/>
      <c r="B93" s="100"/>
      <c r="C93" s="104"/>
      <c r="D93" s="101"/>
      <c r="E93" s="682" t="s">
        <v>447</v>
      </c>
      <c r="F93" s="682"/>
      <c r="G93" s="682"/>
      <c r="H93" s="682"/>
      <c r="I93" s="682"/>
      <c r="J93" s="682"/>
      <c r="K93" s="682"/>
      <c r="L93" s="682"/>
      <c r="M93" s="682"/>
      <c r="N93" s="682"/>
      <c r="O93" s="682"/>
      <c r="P93" s="682"/>
      <c r="Q93" s="682"/>
      <c r="R93" s="682"/>
      <c r="S93" s="682"/>
      <c r="T93" s="682"/>
      <c r="U93" s="682"/>
      <c r="V93" s="682"/>
      <c r="W93" s="682"/>
      <c r="X93" s="682"/>
      <c r="Y93" s="103"/>
    </row>
    <row r="94" spans="1:27" ht="15" hidden="1" customHeight="1">
      <c r="A94" s="100"/>
      <c r="B94" s="100"/>
      <c r="C94" s="104"/>
      <c r="D94" s="101"/>
      <c r="E94" s="101"/>
      <c r="F94" s="101"/>
      <c r="G94" s="101"/>
      <c r="H94" s="114"/>
      <c r="I94" s="114"/>
      <c r="J94" s="114"/>
      <c r="K94" s="114"/>
      <c r="L94" s="114"/>
      <c r="M94" s="114"/>
      <c r="N94" s="114"/>
      <c r="O94" s="115"/>
      <c r="P94" s="115"/>
      <c r="Q94" s="115"/>
      <c r="R94" s="115"/>
      <c r="S94" s="115"/>
      <c r="T94" s="115"/>
      <c r="U94" s="101"/>
      <c r="V94" s="101"/>
      <c r="W94" s="101"/>
      <c r="X94" s="101"/>
      <c r="Y94" s="103"/>
    </row>
    <row r="95" spans="1:27" ht="15" hidden="1" customHeight="1">
      <c r="A95" s="100"/>
      <c r="B95" s="100"/>
      <c r="C95" s="104"/>
      <c r="D95" s="101"/>
      <c r="E95" s="116"/>
      <c r="F95" s="680" t="s">
        <v>448</v>
      </c>
      <c r="G95" s="680"/>
      <c r="H95" s="680"/>
      <c r="I95" s="680"/>
      <c r="J95" s="680"/>
      <c r="K95" s="680"/>
      <c r="L95" s="680"/>
      <c r="M95" s="680"/>
      <c r="N95" s="680"/>
      <c r="O95" s="680"/>
      <c r="P95" s="680"/>
      <c r="Q95" s="680"/>
      <c r="R95" s="680"/>
      <c r="S95" s="680"/>
      <c r="T95" s="115"/>
      <c r="U95" s="101"/>
      <c r="V95" s="101"/>
      <c r="W95" s="101"/>
      <c r="X95" s="101"/>
      <c r="Y95" s="103"/>
      <c r="AA95" s="94" t="s">
        <v>449</v>
      </c>
    </row>
    <row r="96" spans="1:27" ht="15" hidden="1" customHeight="1">
      <c r="A96" s="100"/>
      <c r="B96" s="100"/>
      <c r="C96" s="104"/>
      <c r="D96" s="101"/>
      <c r="E96" s="101"/>
      <c r="F96" s="101"/>
      <c r="G96" s="101"/>
      <c r="H96" s="114"/>
      <c r="I96" s="114"/>
      <c r="J96" s="114"/>
      <c r="K96" s="114"/>
      <c r="L96" s="114"/>
      <c r="M96" s="114"/>
      <c r="N96" s="114"/>
      <c r="O96" s="115"/>
      <c r="P96" s="115"/>
      <c r="Q96" s="115"/>
      <c r="R96" s="115"/>
      <c r="S96" s="115"/>
      <c r="T96" s="115"/>
      <c r="U96" s="101"/>
      <c r="V96" s="101"/>
      <c r="W96" s="101"/>
      <c r="X96" s="101"/>
      <c r="Y96" s="103"/>
    </row>
    <row r="97" spans="1:25" ht="15" hidden="1">
      <c r="A97" s="100"/>
      <c r="B97" s="100"/>
      <c r="C97" s="104"/>
      <c r="D97" s="101"/>
      <c r="E97" s="101"/>
      <c r="F97" s="680" t="s">
        <v>450</v>
      </c>
      <c r="G97" s="680"/>
      <c r="H97" s="680"/>
      <c r="I97" s="680"/>
      <c r="J97" s="680"/>
      <c r="K97" s="680"/>
      <c r="L97" s="680"/>
      <c r="M97" s="680"/>
      <c r="N97" s="680"/>
      <c r="O97" s="680"/>
      <c r="P97" s="680"/>
      <c r="Q97" s="680"/>
      <c r="R97" s="680"/>
      <c r="S97" s="680"/>
      <c r="T97" s="680"/>
      <c r="U97" s="680"/>
      <c r="V97" s="680"/>
      <c r="W97" s="680"/>
      <c r="X97" s="680"/>
      <c r="Y97" s="103"/>
    </row>
    <row r="98" spans="1:25" ht="15" hidden="1">
      <c r="A98" s="100"/>
      <c r="B98" s="100"/>
      <c r="C98" s="104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3"/>
    </row>
    <row r="99" spans="1:25" ht="15" hidden="1">
      <c r="A99" s="100"/>
      <c r="B99" s="100"/>
      <c r="C99" s="104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3"/>
    </row>
    <row r="100" spans="1:25" ht="15" hidden="1">
      <c r="A100" s="100"/>
      <c r="B100" s="100"/>
      <c r="C100" s="104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3"/>
    </row>
    <row r="101" spans="1:25" ht="15" hidden="1">
      <c r="A101" s="100"/>
      <c r="B101" s="100"/>
      <c r="C101" s="104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3"/>
    </row>
    <row r="102" spans="1:25" ht="15" hidden="1">
      <c r="A102" s="100"/>
      <c r="B102" s="100"/>
      <c r="C102" s="104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3"/>
    </row>
    <row r="103" spans="1:25" hidden="1">
      <c r="A103" s="100"/>
      <c r="B103" s="100"/>
      <c r="C103" s="104"/>
      <c r="D103" s="101"/>
      <c r="E103" s="683" t="s">
        <v>877</v>
      </c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4" t="s">
        <v>130</v>
      </c>
      <c r="S103" s="684"/>
      <c r="T103" s="684"/>
      <c r="U103" s="684"/>
      <c r="V103" s="684"/>
      <c r="W103" s="684"/>
      <c r="X103" s="684"/>
      <c r="Y103" s="684"/>
    </row>
    <row r="104" spans="1:25" hidden="1">
      <c r="A104" s="100"/>
      <c r="B104" s="100"/>
      <c r="C104" s="104"/>
      <c r="D104" s="101"/>
      <c r="E104" s="683" t="s">
        <v>878</v>
      </c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4"/>
      <c r="S104" s="684"/>
      <c r="T104" s="684"/>
      <c r="U104" s="684"/>
      <c r="V104" s="684"/>
      <c r="W104" s="684"/>
      <c r="X104" s="684"/>
      <c r="Y104" s="684"/>
    </row>
    <row r="105" spans="1:25" hidden="1">
      <c r="A105" s="100"/>
      <c r="B105" s="100"/>
      <c r="C105" s="104"/>
      <c r="D105" s="101"/>
      <c r="E105" s="683" t="s">
        <v>879</v>
      </c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4"/>
      <c r="S105" s="684"/>
      <c r="T105" s="684"/>
      <c r="U105" s="684"/>
      <c r="V105" s="684"/>
      <c r="W105" s="684"/>
      <c r="X105" s="684"/>
      <c r="Y105" s="684"/>
    </row>
    <row r="106" spans="1:25" ht="30" hidden="1" customHeight="1">
      <c r="A106" s="100"/>
      <c r="B106" s="100"/>
      <c r="C106" s="104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3"/>
    </row>
    <row r="107" spans="1:25" ht="32.25" hidden="1" customHeight="1">
      <c r="A107" s="100"/>
      <c r="B107" s="100"/>
      <c r="C107" s="104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3"/>
    </row>
    <row r="108" spans="1:25" ht="18" customHeight="1">
      <c r="A108" s="100"/>
      <c r="B108" s="100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3"/>
    </row>
  </sheetData>
  <sheetProtection password="F421" sheet="1" objects="1" scenarios="1" formatColumns="0" formatRows="0"/>
  <dataConsolidate/>
  <mergeCells count="33">
    <mergeCell ref="E46:X57"/>
    <mergeCell ref="K78:X78"/>
    <mergeCell ref="E59:J59"/>
    <mergeCell ref="E78:J78"/>
    <mergeCell ref="B2:G2"/>
    <mergeCell ref="B3:C3"/>
    <mergeCell ref="B5:Y5"/>
    <mergeCell ref="E7:X19"/>
    <mergeCell ref="F22:M22"/>
    <mergeCell ref="E35:X39"/>
    <mergeCell ref="E60:J60"/>
    <mergeCell ref="K60:X60"/>
    <mergeCell ref="F21:M21"/>
    <mergeCell ref="P21:X21"/>
    <mergeCell ref="P22:X22"/>
    <mergeCell ref="E41:Q41"/>
    <mergeCell ref="R41:Y41"/>
    <mergeCell ref="F95:S95"/>
    <mergeCell ref="K59:X59"/>
    <mergeCell ref="E93:X93"/>
    <mergeCell ref="E105:Q105"/>
    <mergeCell ref="R105:Y105"/>
    <mergeCell ref="F97:X97"/>
    <mergeCell ref="E76:G76"/>
    <mergeCell ref="H76:X76"/>
    <mergeCell ref="E77:J77"/>
    <mergeCell ref="K77:X77"/>
    <mergeCell ref="K79:X79"/>
    <mergeCell ref="E103:Q103"/>
    <mergeCell ref="R103:Y103"/>
    <mergeCell ref="E104:Q104"/>
    <mergeCell ref="R104:Y104"/>
    <mergeCell ref="E79:J79"/>
  </mergeCells>
  <phoneticPr fontId="0" type="noConversion"/>
  <dataValidations count="1">
    <dataValidation type="list" allowBlank="1" showInputMessage="1" showErrorMessage="1" sqref="R103">
      <formula1>YES_NO</formula1>
    </dataValidation>
  </dataValidations>
  <hyperlinks>
    <hyperlink ref="K59:X59" location="'Инструкция'!A1" tooltip="Обратиться за помощью" display="Обратиться за помощью"/>
    <hyperlink ref="K60:X60" location="'Инструкция'!A1" tooltip="Перейти" display="Перейти"/>
    <hyperlink ref="K79" r:id="rId1" location="'Инструкция'!A1" display="http://eias.ru/files/shablon/manual_loading_through_monitoring.pdf"/>
    <hyperlink ref="K79:X79" location="'Инструкция'!A1" tooltip="Руководство по загрузке документов" display="Руководство по загрузке документов"/>
    <hyperlink ref="K77:X77" location="'Инструкция'!A1" tooltip="Обратиться за помощью" display="Обратиться за помощью"/>
    <hyperlink ref="K78:X78" location="'Инструкция'!A1" tooltip="Перейти к отчётным формам" display="Перейти к разделу"/>
  </hyperlinks>
  <pageMargins left="0.7" right="0.7" top="0.75" bottom="0.75" header="0.3" footer="0.3"/>
  <pageSetup paperSize="9" orientation="portrait" horizontalDpi="180" verticalDpi="18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ECH_VERTICAL">
    <tabColor indexed="47"/>
  </sheetPr>
  <dimension ref="A1:DA3383"/>
  <sheetViews>
    <sheetView zoomScale="85" zoomScaleNormal="85" workbookViewId="0"/>
  </sheetViews>
  <sheetFormatPr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763" t="s">
        <v>413</v>
      </c>
      <c r="AD2" s="763"/>
      <c r="AE2" s="763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63"/>
      <c r="AD5" s="163"/>
      <c r="AE5" s="163"/>
      <c r="AF5" s="31"/>
      <c r="AG5" s="31"/>
      <c r="AH5" s="31"/>
    </row>
    <row r="6" spans="1:91" ht="11.25" customHeight="1">
      <c r="AC6" s="163">
        <v>12</v>
      </c>
      <c r="AD6" s="163">
        <v>6</v>
      </c>
      <c r="AE6" s="163">
        <v>6</v>
      </c>
      <c r="AF6" s="31"/>
      <c r="AG6" s="31"/>
      <c r="AH6" s="31"/>
    </row>
    <row r="7" spans="1:91" ht="11.25" customHeight="1">
      <c r="AC7" s="152"/>
      <c r="AD7" s="152"/>
      <c r="AE7" s="152"/>
      <c r="AF7" s="31"/>
      <c r="AG7" s="31"/>
      <c r="AH7" s="31"/>
    </row>
    <row r="8" spans="1:91" customFormat="1" ht="11.25" customHeight="1">
      <c r="AC8" s="180"/>
      <c r="AD8" s="180"/>
      <c r="AE8" s="180"/>
      <c r="AF8" s="31"/>
      <c r="AG8" s="31"/>
      <c r="AH8" s="31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</row>
    <row r="9" spans="1:91" customFormat="1" ht="11.25" customHeight="1">
      <c r="AC9" s="147" t="s">
        <v>280</v>
      </c>
      <c r="AD9" s="147" t="s">
        <v>195</v>
      </c>
      <c r="AE9" s="147" t="s">
        <v>674</v>
      </c>
      <c r="AF9" s="31"/>
      <c r="AG9" s="31"/>
      <c r="AH9" s="31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</row>
    <row r="10" spans="1:91" customFormat="1" ht="11.25" customHeight="1">
      <c r="AC10" s="224"/>
      <c r="AD10" s="224"/>
      <c r="AE10" s="224"/>
      <c r="AF10" s="31"/>
      <c r="AG10" s="31"/>
      <c r="AH10" s="31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</row>
    <row r="11" spans="1:91" customFormat="1" ht="11.25" customHeight="1">
      <c r="AC11" s="147"/>
      <c r="AD11" s="147"/>
      <c r="AE11" s="147"/>
      <c r="AF11" s="31"/>
      <c r="AG11" s="31"/>
      <c r="AH11" s="31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</row>
    <row r="12" spans="1:91" customFormat="1" ht="11.25" customHeight="1">
      <c r="AC12" s="152"/>
      <c r="AD12" s="152"/>
      <c r="AE12" s="152"/>
      <c r="AF12" s="31"/>
      <c r="AG12" s="31"/>
      <c r="AH12" s="31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</row>
    <row r="13" spans="1:91" customFormat="1" ht="11.25" customHeight="1">
      <c r="AC13" s="223" t="s">
        <v>21</v>
      </c>
      <c r="AD13" s="223" t="s">
        <v>278</v>
      </c>
      <c r="AE13" s="223" t="s">
        <v>279</v>
      </c>
      <c r="AF13" s="31"/>
      <c r="AG13" s="31"/>
      <c r="AH13" s="31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</row>
    <row r="14" spans="1:91" ht="11.25" customHeight="1">
      <c r="AC14" s="769"/>
      <c r="AD14" s="770"/>
      <c r="AE14" s="770"/>
      <c r="AF14" s="31"/>
      <c r="AG14" s="31"/>
      <c r="AH14" s="3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</row>
    <row r="15" spans="1:91" ht="11.25" customHeight="1">
      <c r="AC15" s="175" t="str">
        <f>AC17 &amp; "_" &amp; AC9</f>
        <v>0_Y</v>
      </c>
      <c r="AD15" s="175" t="str">
        <f>AD17 &amp; "_" &amp; AD9</f>
        <v>0_I</v>
      </c>
      <c r="AE15" s="175" t="str">
        <f>AE17 &amp; "_" &amp; AE9</f>
        <v>0_II</v>
      </c>
      <c r="AF15" s="31"/>
      <c r="AG15" s="31"/>
      <c r="AH15" s="31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20"/>
    </row>
    <row r="16" spans="1:91" customFormat="1" ht="11.25" customHeight="1">
      <c r="AC16" s="164"/>
      <c r="AD16" s="164"/>
      <c r="AE16" s="164"/>
      <c r="AF16" s="31"/>
      <c r="AG16" s="31"/>
      <c r="AH16" s="31"/>
    </row>
    <row r="17" spans="12:81" customFormat="1" ht="11.25" customHeight="1">
      <c r="AC17" s="175">
        <f>AC19</f>
        <v>0</v>
      </c>
      <c r="AD17" s="175">
        <f>AC19</f>
        <v>0</v>
      </c>
      <c r="AE17" s="175">
        <f>AC19</f>
        <v>0</v>
      </c>
      <c r="AF17" s="31"/>
      <c r="AG17" s="31"/>
      <c r="AH17" s="31"/>
    </row>
    <row r="18" spans="12:81" customFormat="1" ht="11.25" customHeight="1">
      <c r="AC18" s="779" t="s">
        <v>135</v>
      </c>
      <c r="AD18" s="779"/>
      <c r="AE18" s="779"/>
      <c r="AF18" s="31"/>
      <c r="AG18" s="31"/>
      <c r="AH18" s="31"/>
    </row>
    <row r="19" spans="12:81" ht="11.25" customHeight="1">
      <c r="L19" s="122"/>
      <c r="M19" s="780" t="s">
        <v>105</v>
      </c>
      <c r="N19" s="782" t="s">
        <v>197</v>
      </c>
      <c r="O19" s="784" t="s">
        <v>782</v>
      </c>
      <c r="AC19" s="766"/>
      <c r="AD19" s="766"/>
      <c r="AE19" s="766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22"/>
      <c r="M20" s="781"/>
      <c r="N20" s="783"/>
      <c r="O20" s="785"/>
      <c r="AC20" s="764"/>
      <c r="AD20" s="765"/>
      <c r="AE20" s="765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83"/>
      <c r="N21" s="184" t="s">
        <v>198</v>
      </c>
      <c r="O21" s="185"/>
      <c r="AC21" s="764"/>
      <c r="AD21" s="765"/>
      <c r="AE21" s="765"/>
      <c r="AF21" s="31"/>
      <c r="AG21" s="31"/>
      <c r="AH21" s="31"/>
      <c r="AI21" s="763" t="s">
        <v>637</v>
      </c>
      <c r="AJ21" s="763"/>
      <c r="AK21" s="763"/>
      <c r="AL21" s="763"/>
      <c r="AM21" s="763"/>
      <c r="AN21" s="763"/>
      <c r="AO21" s="763"/>
      <c r="AP21" s="763"/>
      <c r="AQ21" s="763"/>
      <c r="AR21" s="763"/>
      <c r="AS21" s="763"/>
      <c r="AT21" s="763"/>
      <c r="AU21" s="763"/>
      <c r="AV21" s="763"/>
      <c r="AW21" s="763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6"/>
      <c r="M22" s="229"/>
      <c r="N22" s="571"/>
      <c r="O22" s="201"/>
      <c r="AC22" s="764"/>
      <c r="AD22" s="765"/>
      <c r="AE22" s="765"/>
      <c r="AF22" s="31"/>
      <c r="AG22" s="31"/>
      <c r="AH22" s="31"/>
      <c r="AI22" s="763" t="s">
        <v>23</v>
      </c>
      <c r="AJ22" s="763"/>
      <c r="AK22" s="763"/>
      <c r="AL22" s="763"/>
      <c r="AM22" s="763"/>
      <c r="AN22" s="763"/>
      <c r="AO22" s="763"/>
      <c r="AP22" s="763"/>
      <c r="AQ22" s="763"/>
      <c r="AR22" s="763"/>
      <c r="AS22" s="763"/>
      <c r="AT22" s="763"/>
      <c r="AU22" s="763"/>
      <c r="AV22" s="763"/>
      <c r="AW22" s="763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6"/>
      <c r="M23" s="660"/>
      <c r="N23" s="173"/>
      <c r="O23" s="166"/>
      <c r="AC23" s="268"/>
      <c r="AD23" s="268"/>
      <c r="AE23" s="268"/>
      <c r="AF23" s="257"/>
      <c r="AG23" s="257"/>
      <c r="AH23" s="25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/>
      <c r="CC23"/>
    </row>
    <row r="24" spans="12:81" ht="11.25" hidden="1" customHeight="1">
      <c r="L24" s="156"/>
      <c r="M24" s="248"/>
      <c r="N24" s="173"/>
      <c r="O24" s="166"/>
      <c r="AC24" s="268"/>
      <c r="AD24" s="268"/>
      <c r="AE24" s="268"/>
      <c r="AF24" s="257"/>
      <c r="AG24" s="257"/>
      <c r="AH24" s="25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/>
      <c r="CC24"/>
    </row>
    <row r="25" spans="12:81" ht="11.25" hidden="1" customHeight="1">
      <c r="L25" s="156"/>
      <c r="M25" s="248"/>
      <c r="N25" s="173"/>
      <c r="O25" s="166"/>
      <c r="AC25" s="268"/>
      <c r="AD25" s="268"/>
      <c r="AE25" s="268"/>
      <c r="AF25" s="257"/>
      <c r="AG25" s="257"/>
      <c r="AH25" s="25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/>
      <c r="CC25"/>
    </row>
    <row r="26" spans="12:81" ht="11.25" hidden="1" customHeight="1">
      <c r="L26" s="156"/>
      <c r="M26" s="248"/>
      <c r="N26" s="173"/>
      <c r="O26" s="166"/>
      <c r="AC26" s="268"/>
      <c r="AD26" s="268"/>
      <c r="AE26" s="268"/>
      <c r="AF26" s="257"/>
      <c r="AG26" s="257"/>
      <c r="AH26" s="25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/>
      <c r="CC26"/>
    </row>
    <row r="27" spans="12:81" ht="11.25" hidden="1" customHeight="1">
      <c r="L27" s="156"/>
      <c r="M27" s="248"/>
      <c r="N27" s="173"/>
      <c r="O27" s="166"/>
      <c r="AC27" s="268"/>
      <c r="AD27" s="268"/>
      <c r="AE27" s="268"/>
      <c r="AF27" s="257"/>
      <c r="AG27" s="257"/>
      <c r="AH27" s="25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/>
      <c r="CC27"/>
    </row>
    <row r="28" spans="12:81" ht="11.25" hidden="1" customHeight="1">
      <c r="L28" s="156"/>
      <c r="M28" s="248"/>
      <c r="N28" s="173"/>
      <c r="O28" s="166"/>
      <c r="AC28" s="268"/>
      <c r="AD28" s="268"/>
      <c r="AE28" s="268"/>
      <c r="AF28" s="257"/>
      <c r="AG28" s="257"/>
      <c r="AH28" s="25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/>
      <c r="CC28"/>
    </row>
    <row r="29" spans="12:81" ht="11.25" hidden="1" customHeight="1">
      <c r="L29" s="156"/>
      <c r="M29" s="248"/>
      <c r="N29" s="173"/>
      <c r="O29" s="166"/>
      <c r="AC29" s="268"/>
      <c r="AD29" s="268"/>
      <c r="AE29" s="268"/>
      <c r="AF29" s="257"/>
      <c r="AG29" s="257"/>
      <c r="AH29" s="25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/>
      <c r="CC29"/>
    </row>
    <row r="30" spans="12:81" ht="11.25" hidden="1" customHeight="1">
      <c r="L30" s="156"/>
      <c r="M30" s="248"/>
      <c r="N30" s="173"/>
      <c r="O30" s="166"/>
      <c r="AC30" s="268"/>
      <c r="AD30" s="268"/>
      <c r="AE30" s="268"/>
      <c r="AF30" s="257"/>
      <c r="AG30" s="257"/>
      <c r="AH30" s="25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/>
      <c r="CC30"/>
    </row>
    <row r="31" spans="12:81" ht="11.25" hidden="1" customHeight="1">
      <c r="L31" s="156"/>
      <c r="M31" s="248"/>
      <c r="N31" s="173"/>
      <c r="O31" s="166"/>
      <c r="AC31" s="268"/>
      <c r="AD31" s="268"/>
      <c r="AE31" s="268"/>
      <c r="AF31" s="257"/>
      <c r="AG31" s="257"/>
      <c r="AH31" s="25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/>
      <c r="CC31"/>
    </row>
    <row r="32" spans="12:81" ht="11.25" hidden="1" customHeight="1">
      <c r="L32" s="156"/>
      <c r="M32" s="248"/>
      <c r="N32" s="173"/>
      <c r="O32" s="166"/>
      <c r="AC32" s="268"/>
      <c r="AD32" s="268"/>
      <c r="AE32" s="268"/>
      <c r="AF32" s="257"/>
      <c r="AG32" s="257"/>
      <c r="AH32" s="25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/>
      <c r="CC32"/>
    </row>
    <row r="33" spans="12:105" ht="11.25" hidden="1" customHeight="1">
      <c r="L33" s="156"/>
      <c r="M33" s="248"/>
      <c r="N33" s="173"/>
      <c r="O33" s="166"/>
      <c r="AC33" s="268"/>
      <c r="AD33" s="268"/>
      <c r="AE33" s="268"/>
      <c r="AF33" s="257"/>
      <c r="AG33" s="257"/>
      <c r="AH33" s="25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/>
      <c r="CC33"/>
    </row>
    <row r="34" spans="12:105" ht="11.25" hidden="1" customHeight="1">
      <c r="L34" s="156"/>
      <c r="M34" s="248"/>
      <c r="N34" s="173"/>
      <c r="O34" s="166"/>
      <c r="AC34" s="268"/>
      <c r="AD34" s="268"/>
      <c r="AE34" s="268"/>
      <c r="AF34" s="257"/>
      <c r="AG34" s="257"/>
      <c r="AH34" s="25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/>
      <c r="CC34"/>
    </row>
    <row r="35" spans="12:105" ht="11.25" customHeight="1">
      <c r="L35" s="156"/>
      <c r="M35" s="474"/>
      <c r="N35" s="173"/>
      <c r="O35" s="166"/>
      <c r="AC35" s="268"/>
      <c r="AD35" s="268"/>
      <c r="AE35" s="268"/>
      <c r="AF35" s="257"/>
      <c r="AG35" s="257"/>
      <c r="AH35" s="25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6"/>
      <c r="M36" s="538" t="s">
        <v>167</v>
      </c>
      <c r="N36" s="547" t="s">
        <v>853</v>
      </c>
      <c r="O36" s="171" t="s">
        <v>196</v>
      </c>
      <c r="AC36" s="268"/>
      <c r="AD36" s="268"/>
      <c r="AE36" s="268"/>
      <c r="AF36" s="269">
        <f>ТС.Т!AF36</f>
        <v>0</v>
      </c>
      <c r="AG36" s="269">
        <f>ТС.Т!AG36</f>
        <v>0</v>
      </c>
      <c r="AH36" s="269">
        <f>ТС.Т!AH36</f>
        <v>0</v>
      </c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6"/>
      <c r="M37" s="539" t="s">
        <v>1508</v>
      </c>
      <c r="N37" s="483" t="s">
        <v>1427</v>
      </c>
      <c r="O37" s="198" t="s">
        <v>196</v>
      </c>
      <c r="AC37" s="268"/>
      <c r="AD37" s="268"/>
      <c r="AE37" s="268"/>
      <c r="AF37" s="269" t="str">
        <f>ТС.Т!AF37</f>
        <v>NG</v>
      </c>
      <c r="AG37" s="269">
        <f>ТС.Т!AG37</f>
        <v>0</v>
      </c>
      <c r="AH37" s="269">
        <f>ТС.Т!AH37</f>
        <v>0</v>
      </c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6"/>
      <c r="M38" s="539" t="s">
        <v>1509</v>
      </c>
      <c r="N38" s="487" t="s">
        <v>818</v>
      </c>
      <c r="O38" s="198" t="s">
        <v>196</v>
      </c>
      <c r="AC38" s="268"/>
      <c r="AD38" s="268"/>
      <c r="AE38" s="268"/>
      <c r="AF38" s="269" t="str">
        <f>ТС.Т!AF38</f>
        <v>NGL</v>
      </c>
      <c r="AG38" s="269">
        <f>ТС.Т!AG38</f>
        <v>0</v>
      </c>
      <c r="AH38" s="269">
        <f>ТС.Т!AH38</f>
        <v>0</v>
      </c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6"/>
      <c r="M39" s="539" t="s">
        <v>1510</v>
      </c>
      <c r="N39" s="487" t="s">
        <v>820</v>
      </c>
      <c r="O39" s="198" t="s">
        <v>196</v>
      </c>
      <c r="AC39" s="268"/>
      <c r="AD39" s="268"/>
      <c r="AE39" s="268"/>
      <c r="AF39" s="269" t="str">
        <f>ТС.Т!AF39</f>
        <v>NGU</v>
      </c>
      <c r="AG39" s="269">
        <f>ТС.Т!AG39</f>
        <v>0</v>
      </c>
      <c r="AH39" s="269">
        <f>ТС.Т!AH39</f>
        <v>0</v>
      </c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6"/>
      <c r="M40" s="539" t="s">
        <v>1511</v>
      </c>
      <c r="N40" s="487" t="s">
        <v>821</v>
      </c>
      <c r="O40" s="198" t="s">
        <v>196</v>
      </c>
      <c r="AC40" s="268"/>
      <c r="AD40" s="268"/>
      <c r="AE40" s="268"/>
      <c r="AF40" s="269" t="str">
        <f>ТС.Т!AF40</f>
        <v>NGC</v>
      </c>
      <c r="AG40" s="269">
        <f>ТС.Т!AG40</f>
        <v>0</v>
      </c>
      <c r="AH40" s="269">
        <f>ТС.Т!AH40</f>
        <v>0</v>
      </c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6"/>
      <c r="M41" s="539" t="s">
        <v>1512</v>
      </c>
      <c r="N41" s="488" t="s">
        <v>1428</v>
      </c>
      <c r="O41" s="198" t="s">
        <v>196</v>
      </c>
      <c r="AC41" s="268"/>
      <c r="AD41" s="268"/>
      <c r="AE41" s="268"/>
      <c r="AF41" s="269" t="str">
        <f>ТС.Т!AF41</f>
        <v>GBL</v>
      </c>
      <c r="AG41" s="269">
        <f>ТС.Т!AG41</f>
        <v>0</v>
      </c>
      <c r="AH41" s="269">
        <f>ТС.Т!AH41</f>
        <v>0</v>
      </c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6"/>
      <c r="M42" s="539" t="s">
        <v>1513</v>
      </c>
      <c r="N42" s="488" t="s">
        <v>1429</v>
      </c>
      <c r="O42" s="198" t="s">
        <v>196</v>
      </c>
      <c r="AC42" s="268"/>
      <c r="AD42" s="268"/>
      <c r="AE42" s="268"/>
      <c r="AF42" s="269" t="str">
        <f>ТС.Т!AF42</f>
        <v>GCK</v>
      </c>
      <c r="AG42" s="269">
        <f>ТС.Т!AG42</f>
        <v>0</v>
      </c>
      <c r="AH42" s="269">
        <f>ТС.Т!AH42</f>
        <v>0</v>
      </c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6"/>
      <c r="M43" s="539" t="s">
        <v>1514</v>
      </c>
      <c r="N43" s="488" t="s">
        <v>1430</v>
      </c>
      <c r="O43" s="198" t="s">
        <v>196</v>
      </c>
      <c r="AC43" s="268"/>
      <c r="AD43" s="268"/>
      <c r="AE43" s="268"/>
      <c r="AF43" s="269" t="str">
        <f>ТС.Т!AF43</f>
        <v>GOA</v>
      </c>
      <c r="AG43" s="269">
        <f>ТС.Т!AG43</f>
        <v>0</v>
      </c>
      <c r="AH43" s="269">
        <f>ТС.Т!AH43</f>
        <v>0</v>
      </c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6"/>
      <c r="M44" s="539" t="s">
        <v>1515</v>
      </c>
      <c r="N44" s="488" t="s">
        <v>1431</v>
      </c>
      <c r="O44" s="198" t="s">
        <v>196</v>
      </c>
      <c r="AC44" s="268"/>
      <c r="AD44" s="268"/>
      <c r="AE44" s="268"/>
      <c r="AF44" s="269" t="str">
        <f>ТС.Т!AF44</f>
        <v>DSG</v>
      </c>
      <c r="AG44" s="269">
        <f>ТС.Т!AG44</f>
        <v>0</v>
      </c>
      <c r="AH44" s="269">
        <f>ТС.Т!AH44</f>
        <v>0</v>
      </c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6"/>
      <c r="M45" s="539" t="s">
        <v>1516</v>
      </c>
      <c r="N45" s="489" t="s">
        <v>783</v>
      </c>
      <c r="O45" s="198" t="s">
        <v>196</v>
      </c>
      <c r="AC45" s="268"/>
      <c r="AD45" s="268"/>
      <c r="AE45" s="268"/>
      <c r="AF45" s="269" t="str">
        <f>ТС.Т!AF45</f>
        <v>GCN</v>
      </c>
      <c r="AG45" s="269">
        <f>ТС.Т!AG45</f>
        <v>0</v>
      </c>
      <c r="AH45" s="269">
        <f>ТС.Т!AH45</f>
        <v>0</v>
      </c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6"/>
      <c r="M46" s="539" t="s">
        <v>1517</v>
      </c>
      <c r="N46" s="490" t="s">
        <v>823</v>
      </c>
      <c r="O46" s="198" t="s">
        <v>196</v>
      </c>
      <c r="AC46" s="268"/>
      <c r="AD46" s="268"/>
      <c r="AE46" s="268"/>
      <c r="AF46" s="269" t="str">
        <f>ТС.Т!AF46</f>
        <v>LNG</v>
      </c>
      <c r="AG46" s="269">
        <f>ТС.Т!AG46</f>
        <v>0</v>
      </c>
      <c r="AH46" s="269">
        <f>ТС.Т!AH46</f>
        <v>0</v>
      </c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6"/>
      <c r="M47" s="539" t="s">
        <v>1518</v>
      </c>
      <c r="N47" s="484" t="s">
        <v>827</v>
      </c>
      <c r="O47" s="198" t="s">
        <v>196</v>
      </c>
      <c r="AC47" s="268"/>
      <c r="AD47" s="268"/>
      <c r="AE47" s="268"/>
      <c r="AF47" s="269" t="str">
        <f>ТС.Т!AF47</f>
        <v>DSL</v>
      </c>
      <c r="AG47" s="269">
        <f>ТС.Т!AG47</f>
        <v>0</v>
      </c>
      <c r="AH47" s="269">
        <f>ТС.Т!AH47</f>
        <v>0</v>
      </c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6"/>
      <c r="M48" s="539" t="s">
        <v>1519</v>
      </c>
      <c r="N48" s="491" t="s">
        <v>1432</v>
      </c>
      <c r="O48" s="198" t="s">
        <v>196</v>
      </c>
      <c r="AC48" s="268"/>
      <c r="AD48" s="268"/>
      <c r="AE48" s="268"/>
      <c r="AF48" s="269" t="str">
        <f>ТС.Т!AF48</f>
        <v>DSLA</v>
      </c>
      <c r="AG48" s="269">
        <f>ТС.Т!AG48</f>
        <v>0</v>
      </c>
      <c r="AH48" s="269">
        <f>ТС.Т!AH48</f>
        <v>0</v>
      </c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6"/>
      <c r="M49" s="539" t="s">
        <v>1520</v>
      </c>
      <c r="N49" s="491" t="s">
        <v>1433</v>
      </c>
      <c r="O49" s="198" t="s">
        <v>196</v>
      </c>
      <c r="AC49" s="268"/>
      <c r="AD49" s="268"/>
      <c r="AE49" s="268"/>
      <c r="AF49" s="269" t="str">
        <f>ТС.Т!AF49</f>
        <v>DSLW</v>
      </c>
      <c r="AG49" s="269">
        <f>ТС.Т!AG49</f>
        <v>0</v>
      </c>
      <c r="AH49" s="269">
        <f>ТС.Т!AH49</f>
        <v>0</v>
      </c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6"/>
      <c r="M50" s="539" t="s">
        <v>1521</v>
      </c>
      <c r="N50" s="491" t="s">
        <v>1434</v>
      </c>
      <c r="O50" s="198" t="s">
        <v>196</v>
      </c>
      <c r="AC50" s="268"/>
      <c r="AD50" s="268"/>
      <c r="AE50" s="268"/>
      <c r="AF50" s="269" t="str">
        <f>ТС.Т!AF50</f>
        <v>DSLS</v>
      </c>
      <c r="AG50" s="269">
        <f>ТС.Т!AG50</f>
        <v>0</v>
      </c>
      <c r="AH50" s="269">
        <f>ТС.Т!AH50</f>
        <v>0</v>
      </c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6"/>
      <c r="M51" s="539" t="s">
        <v>1522</v>
      </c>
      <c r="N51" s="491" t="s">
        <v>1435</v>
      </c>
      <c r="O51" s="198" t="s">
        <v>196</v>
      </c>
      <c r="AC51" s="268"/>
      <c r="AD51" s="268"/>
      <c r="AE51" s="268"/>
      <c r="AF51" s="269" t="str">
        <f>ТС.Т!AF51</f>
        <v>DSLO</v>
      </c>
      <c r="AG51" s="269">
        <f>ТС.Т!AG51</f>
        <v>0</v>
      </c>
      <c r="AH51" s="269">
        <f>ТС.Т!AH51</f>
        <v>0</v>
      </c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6"/>
      <c r="M52" s="539" t="s">
        <v>1523</v>
      </c>
      <c r="N52" s="485" t="s">
        <v>825</v>
      </c>
      <c r="O52" s="198" t="s">
        <v>196</v>
      </c>
      <c r="AC52" s="268"/>
      <c r="AD52" s="268"/>
      <c r="AE52" s="268"/>
      <c r="AF52" s="269" t="str">
        <f>ТС.Т!AF52</f>
        <v>MST</v>
      </c>
      <c r="AG52" s="269">
        <f>ТС.Т!AG52</f>
        <v>0</v>
      </c>
      <c r="AH52" s="269">
        <f>ТС.Т!AH52</f>
        <v>0</v>
      </c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6"/>
      <c r="M53" s="539" t="s">
        <v>2159</v>
      </c>
      <c r="N53" s="492" t="s">
        <v>1436</v>
      </c>
      <c r="O53" s="198" t="s">
        <v>196</v>
      </c>
      <c r="AC53" s="268"/>
      <c r="AD53" s="268"/>
      <c r="AE53" s="268"/>
      <c r="AF53" s="269" t="str">
        <f>ТС.Т!AF53</f>
        <v>MSTM40</v>
      </c>
      <c r="AG53" s="269">
        <f>ТС.Т!AG53</f>
        <v>0</v>
      </c>
      <c r="AH53" s="269">
        <f>ТС.Т!AH53</f>
        <v>0</v>
      </c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6"/>
      <c r="M54" s="539" t="s">
        <v>2140</v>
      </c>
      <c r="N54" s="492" t="s">
        <v>1437</v>
      </c>
      <c r="O54" s="198" t="s">
        <v>196</v>
      </c>
      <c r="AC54" s="268"/>
      <c r="AD54" s="268"/>
      <c r="AE54" s="268"/>
      <c r="AF54" s="269" t="str">
        <f>ТС.Т!AF54</f>
        <v>MSTM100</v>
      </c>
      <c r="AG54" s="269">
        <f>ТС.Т!AG54</f>
        <v>0</v>
      </c>
      <c r="AH54" s="269">
        <f>ТС.Т!AH54</f>
        <v>0</v>
      </c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6"/>
      <c r="M55" s="539" t="s">
        <v>2122</v>
      </c>
      <c r="N55" s="492" t="s">
        <v>1438</v>
      </c>
      <c r="O55" s="198" t="s">
        <v>196</v>
      </c>
      <c r="AC55" s="268"/>
      <c r="AD55" s="268"/>
      <c r="AE55" s="268"/>
      <c r="AF55" s="269" t="str">
        <f>ТС.Т!AF55</f>
        <v>MSTM200</v>
      </c>
      <c r="AG55" s="269">
        <f>ТС.Т!AG55</f>
        <v>0</v>
      </c>
      <c r="AH55" s="269">
        <f>ТС.Т!AH55</f>
        <v>0</v>
      </c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6"/>
      <c r="M56" s="539" t="s">
        <v>1524</v>
      </c>
      <c r="N56" s="492" t="s">
        <v>1439</v>
      </c>
      <c r="O56" s="198" t="s">
        <v>196</v>
      </c>
      <c r="AC56" s="268"/>
      <c r="AD56" s="268"/>
      <c r="AE56" s="268"/>
      <c r="AF56" s="269" t="str">
        <f>ТС.Т!AF56</f>
        <v>MSTT</v>
      </c>
      <c r="AG56" s="269">
        <f>ТС.Т!AG56</f>
        <v>0</v>
      </c>
      <c r="AH56" s="269">
        <f>ТС.Т!AH56</f>
        <v>0</v>
      </c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6"/>
      <c r="M57" s="539" t="s">
        <v>1525</v>
      </c>
      <c r="N57" s="492" t="s">
        <v>1440</v>
      </c>
      <c r="O57" s="198" t="s">
        <v>196</v>
      </c>
      <c r="AC57" s="268"/>
      <c r="AD57" s="268"/>
      <c r="AE57" s="268"/>
      <c r="AF57" s="269" t="str">
        <f>ТС.Т!AF57</f>
        <v>MSTF5</v>
      </c>
      <c r="AG57" s="269">
        <f>ТС.Т!AG57</f>
        <v>0</v>
      </c>
      <c r="AH57" s="269">
        <f>ТС.Т!AH57</f>
        <v>0</v>
      </c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6"/>
      <c r="M58" s="539" t="s">
        <v>1526</v>
      </c>
      <c r="N58" s="492" t="s">
        <v>1441</v>
      </c>
      <c r="O58" s="198" t="s">
        <v>196</v>
      </c>
      <c r="AC58" s="268"/>
      <c r="AD58" s="268"/>
      <c r="AE58" s="268"/>
      <c r="AF58" s="269" t="str">
        <f>ТС.Т!AF58</f>
        <v>MSTF12</v>
      </c>
      <c r="AG58" s="269">
        <f>ТС.Т!AG58</f>
        <v>0</v>
      </c>
      <c r="AH58" s="269">
        <f>ТС.Т!AH58</f>
        <v>0</v>
      </c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6"/>
      <c r="M59" s="539" t="s">
        <v>1527</v>
      </c>
      <c r="N59" s="493" t="s">
        <v>826</v>
      </c>
      <c r="O59" s="198" t="s">
        <v>196</v>
      </c>
      <c r="AC59" s="268"/>
      <c r="AD59" s="268"/>
      <c r="AE59" s="268"/>
      <c r="AF59" s="269" t="str">
        <f>ТС.Т!AF59</f>
        <v>OIL</v>
      </c>
      <c r="AG59" s="269">
        <f>ТС.Т!AG59</f>
        <v>0</v>
      </c>
      <c r="AH59" s="269">
        <f>ТС.Т!AH59</f>
        <v>0</v>
      </c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6"/>
      <c r="M60" s="539" t="s">
        <v>1528</v>
      </c>
      <c r="N60" s="486" t="s">
        <v>817</v>
      </c>
      <c r="O60" s="198" t="s">
        <v>196</v>
      </c>
      <c r="AC60" s="268"/>
      <c r="AD60" s="268"/>
      <c r="AE60" s="268"/>
      <c r="AF60" s="269" t="str">
        <f>ТС.Т!AF60</f>
        <v>COA</v>
      </c>
      <c r="AG60" s="269">
        <f>ТС.Т!AG60</f>
        <v>0</v>
      </c>
      <c r="AH60" s="269">
        <f>ТС.Т!AH60</f>
        <v>0</v>
      </c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6"/>
      <c r="M61" s="539" t="s">
        <v>1529</v>
      </c>
      <c r="N61" s="494" t="s">
        <v>1442</v>
      </c>
      <c r="O61" s="198" t="s">
        <v>196</v>
      </c>
      <c r="AC61" s="268"/>
      <c r="AD61" s="268"/>
      <c r="AE61" s="268"/>
      <c r="AF61" s="269" t="str">
        <f>ТС.Т!AF61</f>
        <v>COAA</v>
      </c>
      <c r="AG61" s="269">
        <f>ТС.Т!AG61</f>
        <v>0</v>
      </c>
      <c r="AH61" s="269">
        <f>ТС.Т!AH61</f>
        <v>0</v>
      </c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6"/>
      <c r="M62" s="539" t="s">
        <v>1530</v>
      </c>
      <c r="N62" s="494" t="s">
        <v>1443</v>
      </c>
      <c r="O62" s="198" t="s">
        <v>196</v>
      </c>
      <c r="AC62" s="268"/>
      <c r="AD62" s="268"/>
      <c r="AE62" s="268"/>
      <c r="AF62" s="269" t="str">
        <f>ТС.Т!AF62</f>
        <v>COAB</v>
      </c>
      <c r="AG62" s="269">
        <f>ТС.Т!AG62</f>
        <v>0</v>
      </c>
      <c r="AH62" s="269">
        <f>ТС.Т!AH62</f>
        <v>0</v>
      </c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6"/>
      <c r="M63" s="539" t="s">
        <v>1531</v>
      </c>
      <c r="N63" s="494" t="s">
        <v>1444</v>
      </c>
      <c r="O63" s="198" t="s">
        <v>196</v>
      </c>
      <c r="AC63" s="268"/>
      <c r="AD63" s="268"/>
      <c r="AE63" s="268"/>
      <c r="AF63" s="269" t="str">
        <f>ТС.Т!AF63</f>
        <v>COAG</v>
      </c>
      <c r="AG63" s="269">
        <f>ТС.Т!AG63</f>
        <v>0</v>
      </c>
      <c r="AH63" s="269">
        <f>ТС.Т!AH63</f>
        <v>0</v>
      </c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6"/>
      <c r="M64" s="539" t="s">
        <v>1532</v>
      </c>
      <c r="N64" s="494" t="s">
        <v>1445</v>
      </c>
      <c r="O64" s="198" t="s">
        <v>196</v>
      </c>
      <c r="AC64" s="268"/>
      <c r="AD64" s="268"/>
      <c r="AE64" s="268"/>
      <c r="AF64" s="269" t="str">
        <f>ТС.Т!AF64</f>
        <v>COALF</v>
      </c>
      <c r="AG64" s="269">
        <f>ТС.Т!AG64</f>
        <v>0</v>
      </c>
      <c r="AH64" s="269">
        <f>ТС.Т!AH64</f>
        <v>0</v>
      </c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6"/>
      <c r="M65" s="539" t="s">
        <v>1533</v>
      </c>
      <c r="N65" s="494" t="s">
        <v>1446</v>
      </c>
      <c r="O65" s="198" t="s">
        <v>196</v>
      </c>
      <c r="AC65" s="268"/>
      <c r="AD65" s="268"/>
      <c r="AE65" s="268"/>
      <c r="AF65" s="269" t="str">
        <f>ТС.Т!AF65</f>
        <v>COAF</v>
      </c>
      <c r="AG65" s="269">
        <f>ТС.Т!AG65</f>
        <v>0</v>
      </c>
      <c r="AH65" s="269">
        <f>ТС.Т!AH65</f>
        <v>0</v>
      </c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6"/>
      <c r="M66" s="539" t="s">
        <v>1534</v>
      </c>
      <c r="N66" s="494" t="s">
        <v>1447</v>
      </c>
      <c r="O66" s="198" t="s">
        <v>196</v>
      </c>
      <c r="AC66" s="268"/>
      <c r="AD66" s="268"/>
      <c r="AE66" s="268"/>
      <c r="AF66" s="269" t="str">
        <f>ТС.Т!AF66</f>
        <v>COAC</v>
      </c>
      <c r="AG66" s="269">
        <f>ТС.Т!AG66</f>
        <v>0</v>
      </c>
      <c r="AH66" s="269">
        <f>ТС.Т!AH66</f>
        <v>0</v>
      </c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6"/>
      <c r="M67" s="539" t="s">
        <v>1535</v>
      </c>
      <c r="N67" s="494" t="s">
        <v>1448</v>
      </c>
      <c r="O67" s="198" t="s">
        <v>196</v>
      </c>
      <c r="AC67" s="268"/>
      <c r="AD67" s="268"/>
      <c r="AE67" s="268"/>
      <c r="AF67" s="269" t="str">
        <f>ТС.Т!AF67</f>
        <v>COASC</v>
      </c>
      <c r="AG67" s="269">
        <f>ТС.Т!AG67</f>
        <v>0</v>
      </c>
      <c r="AH67" s="269">
        <f>ТС.Т!AH67</f>
        <v>0</v>
      </c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6"/>
      <c r="M68" s="539" t="s">
        <v>1536</v>
      </c>
      <c r="N68" s="494" t="s">
        <v>1449</v>
      </c>
      <c r="O68" s="198" t="s">
        <v>196</v>
      </c>
      <c r="AC68" s="268"/>
      <c r="AD68" s="268"/>
      <c r="AE68" s="268"/>
      <c r="AF68" s="269" t="str">
        <f>ТС.Т!AF68</f>
        <v>COAWC</v>
      </c>
      <c r="AG68" s="269">
        <f>ТС.Т!AG68</f>
        <v>0</v>
      </c>
      <c r="AH68" s="269">
        <f>ТС.Т!AH68</f>
        <v>0</v>
      </c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6"/>
      <c r="M69" s="539" t="s">
        <v>1537</v>
      </c>
      <c r="N69" s="502" t="s">
        <v>1450</v>
      </c>
      <c r="O69" s="198" t="s">
        <v>196</v>
      </c>
      <c r="AC69" s="268"/>
      <c r="AD69" s="268"/>
      <c r="AE69" s="268"/>
      <c r="AF69" s="269" t="str">
        <f>ТС.Т!AF69</f>
        <v>COAS</v>
      </c>
      <c r="AG69" s="269">
        <f>ТС.Т!AG69</f>
        <v>0</v>
      </c>
      <c r="AH69" s="269">
        <f>ТС.Т!AH69</f>
        <v>0</v>
      </c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6"/>
      <c r="M70" s="539" t="s">
        <v>1538</v>
      </c>
      <c r="N70" s="504" t="s">
        <v>1496</v>
      </c>
      <c r="O70" s="198" t="s">
        <v>196</v>
      </c>
      <c r="AC70" s="268"/>
      <c r="AD70" s="268"/>
      <c r="AE70" s="268"/>
      <c r="AF70" s="269" t="str">
        <f>ТС.Т!AF70</f>
        <v>ENR</v>
      </c>
      <c r="AG70" s="269">
        <f>ТС.Т!AG70</f>
        <v>0</v>
      </c>
      <c r="AH70" s="269">
        <f>ТС.Т!AH70</f>
        <v>0</v>
      </c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6"/>
      <c r="M71" s="539" t="s">
        <v>1539</v>
      </c>
      <c r="N71" s="504" t="s">
        <v>1497</v>
      </c>
      <c r="O71" s="198" t="s">
        <v>196</v>
      </c>
      <c r="AC71" s="268"/>
      <c r="AD71" s="268"/>
      <c r="AE71" s="268"/>
      <c r="AF71" s="269" t="str">
        <f>ТС.Т!AF71</f>
        <v>PWR</v>
      </c>
      <c r="AG71" s="269">
        <f>ТС.Т!AG71</f>
        <v>0</v>
      </c>
      <c r="AH71" s="269">
        <f>ТС.Т!AH71</f>
        <v>0</v>
      </c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6"/>
      <c r="M72" s="539" t="s">
        <v>1540</v>
      </c>
      <c r="N72" s="503" t="s">
        <v>1451</v>
      </c>
      <c r="O72" s="198" t="s">
        <v>196</v>
      </c>
      <c r="AC72" s="268"/>
      <c r="AD72" s="268"/>
      <c r="AE72" s="268"/>
      <c r="AF72" s="269" t="str">
        <f>ТС.Т!AF72</f>
        <v>CWD</v>
      </c>
      <c r="AG72" s="269">
        <f>ТС.Т!AG72</f>
        <v>0</v>
      </c>
      <c r="AH72" s="269">
        <f>ТС.Т!AH72</f>
        <v>0</v>
      </c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6"/>
      <c r="M73" s="539" t="s">
        <v>1541</v>
      </c>
      <c r="N73" s="496" t="s">
        <v>828</v>
      </c>
      <c r="O73" s="198" t="s">
        <v>196</v>
      </c>
      <c r="AC73" s="268"/>
      <c r="AD73" s="268"/>
      <c r="AE73" s="268"/>
      <c r="AF73" s="269" t="str">
        <f>ТС.Т!AF73</f>
        <v>WDS</v>
      </c>
      <c r="AG73" s="269">
        <f>ТС.Т!AG73</f>
        <v>0</v>
      </c>
      <c r="AH73" s="269">
        <f>ТС.Т!AH73</f>
        <v>0</v>
      </c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6"/>
      <c r="M74" s="539" t="s">
        <v>1542</v>
      </c>
      <c r="N74" s="497" t="s">
        <v>854</v>
      </c>
      <c r="O74" s="198" t="s">
        <v>196</v>
      </c>
      <c r="AC74" s="268"/>
      <c r="AD74" s="268"/>
      <c r="AE74" s="268"/>
      <c r="AF74" s="269" t="str">
        <f>ТС.Т!AF74</f>
        <v>PLT</v>
      </c>
      <c r="AG74" s="269">
        <f>ТС.Т!AG74</f>
        <v>0</v>
      </c>
      <c r="AH74" s="269">
        <f>ТС.Т!AH74</f>
        <v>0</v>
      </c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6"/>
      <c r="M75" s="539" t="s">
        <v>1543</v>
      </c>
      <c r="N75" s="498" t="s">
        <v>333</v>
      </c>
      <c r="O75" s="198" t="s">
        <v>196</v>
      </c>
      <c r="AC75" s="268"/>
      <c r="AD75" s="268"/>
      <c r="AE75" s="268"/>
      <c r="AF75" s="269" t="str">
        <f>ТС.Т!AF75</f>
        <v>SAW</v>
      </c>
      <c r="AG75" s="269">
        <f>ТС.Т!AG75</f>
        <v>0</v>
      </c>
      <c r="AH75" s="269">
        <f>ТС.Т!AH75</f>
        <v>0</v>
      </c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6"/>
      <c r="M76" s="539" t="s">
        <v>1544</v>
      </c>
      <c r="N76" s="499" t="s">
        <v>334</v>
      </c>
      <c r="O76" s="198" t="s">
        <v>196</v>
      </c>
      <c r="AC76" s="268"/>
      <c r="AD76" s="268"/>
      <c r="AE76" s="268"/>
      <c r="AF76" s="269" t="str">
        <f>ТС.Т!AF76</f>
        <v>PEA</v>
      </c>
      <c r="AG76" s="269">
        <f>ТС.Т!AG76</f>
        <v>0</v>
      </c>
      <c r="AH76" s="269">
        <f>ТС.Т!AH76</f>
        <v>0</v>
      </c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6"/>
      <c r="M77" s="539" t="s">
        <v>1545</v>
      </c>
      <c r="N77" s="500" t="s">
        <v>335</v>
      </c>
      <c r="O77" s="198" t="s">
        <v>196</v>
      </c>
      <c r="AC77" s="268"/>
      <c r="AD77" s="268"/>
      <c r="AE77" s="268"/>
      <c r="AF77" s="269" t="str">
        <f>ТС.Т!AF77</f>
        <v>SHL</v>
      </c>
      <c r="AG77" s="269">
        <f>ТС.Т!AG77</f>
        <v>0</v>
      </c>
      <c r="AH77" s="269">
        <f>ТС.Т!AH77</f>
        <v>0</v>
      </c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6"/>
      <c r="M78" s="539" t="s">
        <v>1546</v>
      </c>
      <c r="N78" s="489" t="s">
        <v>336</v>
      </c>
      <c r="O78" s="198" t="s">
        <v>196</v>
      </c>
      <c r="AC78" s="268"/>
      <c r="AD78" s="268"/>
      <c r="AE78" s="268"/>
      <c r="AF78" s="269" t="str">
        <f>ТС.Т!AF78</f>
        <v>STF</v>
      </c>
      <c r="AG78" s="269">
        <f>ТС.Т!AG78</f>
        <v>0</v>
      </c>
      <c r="AH78" s="269">
        <f>ТС.Т!AH78</f>
        <v>0</v>
      </c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6"/>
      <c r="M79" s="539" t="s">
        <v>1547</v>
      </c>
      <c r="N79" s="501" t="s">
        <v>339</v>
      </c>
      <c r="O79" s="198" t="s">
        <v>196</v>
      </c>
      <c r="AC79" s="268"/>
      <c r="AD79" s="268"/>
      <c r="AE79" s="268"/>
      <c r="AF79" s="269" t="str">
        <f>ТС.Т!AF79</f>
        <v>OTH</v>
      </c>
      <c r="AG79" s="269">
        <f>ТС.Т!AG79</f>
        <v>0</v>
      </c>
      <c r="AH79" s="269">
        <f>ТС.Т!AH79</f>
        <v>0</v>
      </c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6"/>
      <c r="M80" s="548"/>
      <c r="N80" s="549"/>
      <c r="O80" s="174"/>
      <c r="AC80" s="268"/>
      <c r="AD80" s="268"/>
      <c r="AE80" s="268"/>
      <c r="AF80" s="257"/>
      <c r="AG80" s="257"/>
      <c r="AH80" s="25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6"/>
      <c r="M81" s="548"/>
      <c r="N81" s="549"/>
      <c r="O81" s="174"/>
      <c r="AC81" s="268"/>
      <c r="AD81" s="268"/>
      <c r="AE81" s="268"/>
      <c r="AF81" s="257"/>
      <c r="AG81" s="257"/>
      <c r="AH81" s="25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6"/>
      <c r="M82" s="548"/>
      <c r="N82" s="549"/>
      <c r="O82" s="174"/>
      <c r="AC82" s="268"/>
      <c r="AD82" s="268"/>
      <c r="AE82" s="268"/>
      <c r="AF82" s="257"/>
      <c r="AG82" s="257"/>
      <c r="AH82" s="25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6"/>
      <c r="M83" s="548"/>
      <c r="N83" s="549"/>
      <c r="O83" s="174"/>
      <c r="AC83" s="268"/>
      <c r="AD83" s="268"/>
      <c r="AE83" s="268"/>
      <c r="AF83" s="257"/>
      <c r="AG83" s="257"/>
      <c r="AH83" s="25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6"/>
      <c r="M84" s="548"/>
      <c r="N84" s="549"/>
      <c r="O84" s="174"/>
      <c r="AC84" s="268"/>
      <c r="AD84" s="268"/>
      <c r="AE84" s="268"/>
      <c r="AF84" s="257"/>
      <c r="AG84" s="257"/>
      <c r="AH84" s="25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6"/>
      <c r="M85" s="548"/>
      <c r="N85" s="549"/>
      <c r="O85" s="174"/>
      <c r="AC85" s="268"/>
      <c r="AD85" s="268"/>
      <c r="AE85" s="268"/>
      <c r="AF85" s="257"/>
      <c r="AG85" s="257"/>
      <c r="AH85" s="25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6"/>
      <c r="M86" s="548"/>
      <c r="N86" s="549"/>
      <c r="O86" s="174"/>
      <c r="AC86" s="268"/>
      <c r="AD86" s="268"/>
      <c r="AE86" s="268"/>
      <c r="AF86" s="257"/>
      <c r="AG86" s="257"/>
      <c r="AH86" s="25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6"/>
      <c r="M87" s="548"/>
      <c r="N87" s="549"/>
      <c r="O87" s="174"/>
      <c r="AC87" s="268"/>
      <c r="AD87" s="268"/>
      <c r="AE87" s="268"/>
      <c r="AF87" s="257"/>
      <c r="AG87" s="257"/>
      <c r="AH87" s="25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6"/>
      <c r="M88" s="548"/>
      <c r="N88" s="549"/>
      <c r="O88" s="174"/>
      <c r="AC88" s="268"/>
      <c r="AD88" s="268"/>
      <c r="AE88" s="268"/>
      <c r="AF88" s="257"/>
      <c r="AG88" s="257"/>
      <c r="AH88" s="25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6"/>
      <c r="M89" s="548"/>
      <c r="N89" s="549"/>
      <c r="O89" s="174"/>
      <c r="AC89" s="268"/>
      <c r="AD89" s="268"/>
      <c r="AE89" s="268"/>
      <c r="AF89" s="257"/>
      <c r="AG89" s="257"/>
      <c r="AH89" s="25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6"/>
      <c r="M90" s="538" t="s">
        <v>181</v>
      </c>
      <c r="N90" s="547" t="s">
        <v>340</v>
      </c>
      <c r="O90" s="171" t="s">
        <v>196</v>
      </c>
      <c r="AC90" s="268"/>
      <c r="AD90" s="268"/>
      <c r="AE90" s="268"/>
      <c r="AF90" s="263">
        <f>SUM(AF91,AF154)</f>
        <v>0</v>
      </c>
      <c r="AG90" s="263">
        <f>SUM(AG91,AG154)</f>
        <v>0</v>
      </c>
      <c r="AH90" s="263">
        <f>SUM(AH91,AH154)</f>
        <v>0</v>
      </c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6"/>
      <c r="M91" s="538" t="s">
        <v>182</v>
      </c>
      <c r="N91" s="550" t="s">
        <v>341</v>
      </c>
      <c r="O91" s="171" t="s">
        <v>196</v>
      </c>
      <c r="AC91" s="268"/>
      <c r="AD91" s="268"/>
      <c r="AE91" s="268"/>
      <c r="AF91" s="270">
        <f>SUM(AF92,AF126,AF127)</f>
        <v>0</v>
      </c>
      <c r="AG91" s="270">
        <f>SUM(AG92,AG126,AG127)</f>
        <v>0</v>
      </c>
      <c r="AH91" s="270">
        <f>SUM(AH92,AH126,AH127)</f>
        <v>0</v>
      </c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6"/>
      <c r="M92" s="538" t="s">
        <v>342</v>
      </c>
      <c r="N92" s="551" t="s">
        <v>343</v>
      </c>
      <c r="O92" s="171" t="s">
        <v>196</v>
      </c>
      <c r="AC92" s="268"/>
      <c r="AD92" s="268"/>
      <c r="AE92" s="268"/>
      <c r="AF92" s="263">
        <f>SUM(AF93,AF109)</f>
        <v>0</v>
      </c>
      <c r="AG92" s="263">
        <f>SUM(AG93,AG109)</f>
        <v>0</v>
      </c>
      <c r="AH92" s="263">
        <f>SUM(AH93,AH109)</f>
        <v>0</v>
      </c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6"/>
      <c r="M93" s="552" t="str">
        <f>M92 &amp; ".1"</f>
        <v>5.1.1.1</v>
      </c>
      <c r="N93" s="518" t="s">
        <v>299</v>
      </c>
      <c r="O93" s="171" t="s">
        <v>196</v>
      </c>
      <c r="AC93" s="268"/>
      <c r="AD93" s="268"/>
      <c r="AE93" s="268"/>
      <c r="AF93" s="271">
        <f>SUM(AF94,AF98,AF102)</f>
        <v>0</v>
      </c>
      <c r="AG93" s="272">
        <f>SUM(AG94,AG98,AG102)</f>
        <v>0</v>
      </c>
      <c r="AH93" s="273">
        <f>SUM(AH94,AH98,AH102)</f>
        <v>0</v>
      </c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6"/>
      <c r="M94" s="552" t="str">
        <f>M92 &amp; ".1.1"</f>
        <v>5.1.1.1.1</v>
      </c>
      <c r="N94" s="517" t="s">
        <v>843</v>
      </c>
      <c r="O94" s="171" t="s">
        <v>196</v>
      </c>
      <c r="AC94" s="268"/>
      <c r="AD94" s="268"/>
      <c r="AE94" s="268"/>
      <c r="AF94" s="273">
        <f>AG94+AH94</f>
        <v>0</v>
      </c>
      <c r="AG94" s="659"/>
      <c r="AH94" s="659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6"/>
      <c r="M95" s="552" t="str">
        <f>M92 &amp; ".1.1.0.1"</f>
        <v>5.1.1.1.1.0.1</v>
      </c>
      <c r="N95" s="519" t="s">
        <v>290</v>
      </c>
      <c r="O95" s="171" t="s">
        <v>291</v>
      </c>
      <c r="AC95" s="268"/>
      <c r="AD95" s="268"/>
      <c r="AE95" s="268"/>
      <c r="AF95" s="260">
        <f>AG95+AH95</f>
        <v>0</v>
      </c>
      <c r="AG95" s="659"/>
      <c r="AH95" s="231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6"/>
      <c r="M96" s="552" t="str">
        <f>M92 &amp; ".1.1.0.2"</f>
        <v>5.1.1.1.1.0.2</v>
      </c>
      <c r="N96" s="519" t="s">
        <v>292</v>
      </c>
      <c r="O96" s="171" t="s">
        <v>293</v>
      </c>
      <c r="AC96" s="268"/>
      <c r="AD96" s="268"/>
      <c r="AE96" s="268"/>
      <c r="AF96" s="260">
        <f>IF(AF95=0,0,AF94/AF95)</f>
        <v>0</v>
      </c>
      <c r="AG96" s="260">
        <f>IF(AG95=0,0,AG94/AG95)</f>
        <v>0</v>
      </c>
      <c r="AH96" s="260">
        <f>IF(AH95=0,0,AH94/AH95)</f>
        <v>0</v>
      </c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6"/>
      <c r="M97" s="553"/>
      <c r="N97" s="520"/>
      <c r="O97" s="174"/>
      <c r="AC97" s="268"/>
      <c r="AD97" s="268"/>
      <c r="AE97" s="268"/>
      <c r="AF97" s="258"/>
      <c r="AG97" s="277"/>
      <c r="AH97" s="25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6"/>
      <c r="M98" s="552" t="str">
        <f>M92 &amp; ".1.2"</f>
        <v>5.1.1.1.2</v>
      </c>
      <c r="N98" s="517" t="s">
        <v>844</v>
      </c>
      <c r="O98" s="171" t="s">
        <v>196</v>
      </c>
      <c r="AC98" s="268"/>
      <c r="AD98" s="268"/>
      <c r="AE98" s="268"/>
      <c r="AF98" s="273">
        <f>AG98+AH98</f>
        <v>0</v>
      </c>
      <c r="AG98" s="659"/>
      <c r="AH98" s="659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6"/>
      <c r="M99" s="552" t="str">
        <f>M92 &amp; ".1.2.0.1"</f>
        <v>5.1.1.1.2.0.1</v>
      </c>
      <c r="N99" s="519" t="s">
        <v>290</v>
      </c>
      <c r="O99" s="171" t="s">
        <v>291</v>
      </c>
      <c r="AC99" s="268"/>
      <c r="AD99" s="268"/>
      <c r="AE99" s="268"/>
      <c r="AF99" s="260">
        <f>AG99+AH99</f>
        <v>0</v>
      </c>
      <c r="AG99" s="659"/>
      <c r="AH99" s="231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6"/>
      <c r="M100" s="552" t="str">
        <f>M92 &amp; ".1.2.0.2"</f>
        <v>5.1.1.1.2.0.2</v>
      </c>
      <c r="N100" s="519" t="s">
        <v>292</v>
      </c>
      <c r="O100" s="171" t="s">
        <v>293</v>
      </c>
      <c r="AC100" s="268"/>
      <c r="AD100" s="268"/>
      <c r="AE100" s="268"/>
      <c r="AF100" s="260">
        <f>IF(AF99=0,0,AF98/AF99)</f>
        <v>0</v>
      </c>
      <c r="AG100" s="260">
        <f>IF(AG99=0,0,AG98/AG99)</f>
        <v>0</v>
      </c>
      <c r="AH100" s="260">
        <f>IF(AH99=0,0,AH98/AH99)</f>
        <v>0</v>
      </c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6"/>
      <c r="M101" s="553"/>
      <c r="N101" s="520"/>
      <c r="O101" s="174"/>
      <c r="AC101" s="268"/>
      <c r="AD101" s="268"/>
      <c r="AE101" s="268"/>
      <c r="AF101" s="258"/>
      <c r="AG101" s="277"/>
      <c r="AH101" s="25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6"/>
      <c r="M102" s="553"/>
      <c r="N102" s="520"/>
      <c r="O102" s="174"/>
      <c r="AC102" s="268"/>
      <c r="AD102" s="268"/>
      <c r="AE102" s="268"/>
      <c r="AF102" s="258"/>
      <c r="AG102" s="277"/>
      <c r="AH102" s="25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6"/>
      <c r="M103" s="553"/>
      <c r="N103" s="520"/>
      <c r="O103" s="174"/>
      <c r="AC103" s="268"/>
      <c r="AD103" s="268"/>
      <c r="AE103" s="268"/>
      <c r="AF103" s="258"/>
      <c r="AG103" s="277"/>
      <c r="AH103" s="25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6"/>
      <c r="M104" s="553"/>
      <c r="N104" s="520"/>
      <c r="O104" s="174"/>
      <c r="AC104" s="268"/>
      <c r="AD104" s="268"/>
      <c r="AE104" s="268"/>
      <c r="AF104" s="258"/>
      <c r="AG104" s="277"/>
      <c r="AH104" s="25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6"/>
      <c r="M105" s="552" t="str">
        <f>M92 &amp; ".2"</f>
        <v>5.1.1.2</v>
      </c>
      <c r="N105" s="518" t="s">
        <v>283</v>
      </c>
      <c r="O105" s="171" t="s">
        <v>196</v>
      </c>
      <c r="AC105" s="268"/>
      <c r="AD105" s="268"/>
      <c r="AE105" s="268"/>
      <c r="AF105" s="260">
        <f>SUM(AF106:AF108)</f>
        <v>0</v>
      </c>
      <c r="AG105" s="274">
        <f>SUM(AG106:AG108)</f>
        <v>0</v>
      </c>
      <c r="AH105" s="263">
        <f>SUM(AH106:AH108)</f>
        <v>0</v>
      </c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6"/>
      <c r="M106" s="552" t="str">
        <f>M92 &amp; ".2.1"</f>
        <v>5.1.1.2.1</v>
      </c>
      <c r="N106" s="517" t="s">
        <v>843</v>
      </c>
      <c r="O106" s="171" t="s">
        <v>196</v>
      </c>
      <c r="AC106" s="268"/>
      <c r="AD106" s="268"/>
      <c r="AE106" s="268"/>
      <c r="AF106" s="273">
        <f>AG106+AH106</f>
        <v>0</v>
      </c>
      <c r="AG106" s="659"/>
      <c r="AH106" s="659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6"/>
      <c r="M107" s="552" t="str">
        <f>M92 &amp; ".2.2"</f>
        <v>5.1.1.2.2</v>
      </c>
      <c r="N107" s="517" t="s">
        <v>844</v>
      </c>
      <c r="O107" s="171" t="s">
        <v>196</v>
      </c>
      <c r="AC107" s="268"/>
      <c r="AD107" s="268"/>
      <c r="AE107" s="268"/>
      <c r="AF107" s="273">
        <f>AG107+AH107</f>
        <v>0</v>
      </c>
      <c r="AG107" s="659"/>
      <c r="AH107" s="231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6"/>
      <c r="M108" s="553"/>
      <c r="N108" s="520"/>
      <c r="O108" s="174"/>
      <c r="AC108" s="268"/>
      <c r="AD108" s="268"/>
      <c r="AE108" s="268"/>
      <c r="AF108" s="258"/>
      <c r="AG108" s="277"/>
      <c r="AH108" s="25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6"/>
      <c r="M109" s="552" t="str">
        <f>M92 &amp; ".3"</f>
        <v>5.1.1.3</v>
      </c>
      <c r="N109" s="518" t="s">
        <v>300</v>
      </c>
      <c r="O109" s="171" t="s">
        <v>196</v>
      </c>
      <c r="AC109" s="268"/>
      <c r="AD109" s="268"/>
      <c r="AE109" s="268"/>
      <c r="AF109" s="260">
        <f>SUM(AF110,AF114,AF118)</f>
        <v>0</v>
      </c>
      <c r="AG109" s="274">
        <f>SUM(AG110,AG114,AG118)</f>
        <v>0</v>
      </c>
      <c r="AH109" s="263">
        <f>SUM(AH110,AH114,AH118)</f>
        <v>0</v>
      </c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6"/>
      <c r="M110" s="552" t="str">
        <f>M92 &amp; ".3.1"</f>
        <v>5.1.1.3.1</v>
      </c>
      <c r="N110" s="517" t="s">
        <v>843</v>
      </c>
      <c r="O110" s="171" t="s">
        <v>196</v>
      </c>
      <c r="AC110" s="268"/>
      <c r="AD110" s="268"/>
      <c r="AE110" s="268"/>
      <c r="AF110" s="273">
        <f>AG110+AH110</f>
        <v>0</v>
      </c>
      <c r="AG110" s="659"/>
      <c r="AH110" s="659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6"/>
      <c r="M111" s="552" t="str">
        <f>M92 &amp; ".1.3.0.1"</f>
        <v>5.1.1.1.3.0.1</v>
      </c>
      <c r="N111" s="519" t="s">
        <v>290</v>
      </c>
      <c r="O111" s="171" t="s">
        <v>291</v>
      </c>
      <c r="AC111" s="268"/>
      <c r="AD111" s="268"/>
      <c r="AE111" s="268"/>
      <c r="AF111" s="273">
        <f>AG111+AH111</f>
        <v>0</v>
      </c>
      <c r="AG111" s="659"/>
      <c r="AH111" s="231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6"/>
      <c r="M112" s="552" t="str">
        <f>M92 &amp; ".1.3.0.2"</f>
        <v>5.1.1.1.3.0.2</v>
      </c>
      <c r="N112" s="519" t="s">
        <v>292</v>
      </c>
      <c r="O112" s="171" t="s">
        <v>293</v>
      </c>
      <c r="AC112" s="268"/>
      <c r="AD112" s="268"/>
      <c r="AE112" s="268"/>
      <c r="AF112" s="260">
        <f>IF(AF111=0,0,AF110/AF111)</f>
        <v>0</v>
      </c>
      <c r="AG112" s="260">
        <f>IF(AG111=0,0,AG110/AG111)</f>
        <v>0</v>
      </c>
      <c r="AH112" s="260">
        <f>IF(AH111=0,0,AH110/AH111)</f>
        <v>0</v>
      </c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6"/>
      <c r="M113" s="553"/>
      <c r="N113" s="520"/>
      <c r="O113" s="174"/>
      <c r="AC113" s="268"/>
      <c r="AD113" s="268"/>
      <c r="AE113" s="268"/>
      <c r="AF113" s="258"/>
      <c r="AG113" s="277"/>
      <c r="AH113" s="25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6"/>
      <c r="M114" s="552" t="str">
        <f>M92 &amp; ".3.2"</f>
        <v>5.1.1.3.2</v>
      </c>
      <c r="N114" s="517" t="s">
        <v>844</v>
      </c>
      <c r="O114" s="171" t="s">
        <v>196</v>
      </c>
      <c r="AC114" s="268"/>
      <c r="AD114" s="268"/>
      <c r="AE114" s="268"/>
      <c r="AF114" s="273">
        <f>AG114+AH114</f>
        <v>0</v>
      </c>
      <c r="AG114" s="659"/>
      <c r="AH114" s="659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6"/>
      <c r="M115" s="552" t="str">
        <f>M92 &amp; ".3.2.0.1"</f>
        <v>5.1.1.3.2.0.1</v>
      </c>
      <c r="N115" s="519" t="s">
        <v>290</v>
      </c>
      <c r="O115" s="171" t="s">
        <v>291</v>
      </c>
      <c r="AC115" s="268"/>
      <c r="AD115" s="268"/>
      <c r="AE115" s="268"/>
      <c r="AF115" s="273">
        <f>AG115+AH115</f>
        <v>0</v>
      </c>
      <c r="AG115" s="659"/>
      <c r="AH115" s="231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6"/>
      <c r="M116" s="552" t="str">
        <f>M92 &amp; ".3.2.0.2"</f>
        <v>5.1.1.3.2.0.2</v>
      </c>
      <c r="N116" s="519" t="s">
        <v>292</v>
      </c>
      <c r="O116" s="171" t="s">
        <v>293</v>
      </c>
      <c r="AC116" s="268"/>
      <c r="AD116" s="268"/>
      <c r="AE116" s="268"/>
      <c r="AF116" s="260">
        <f>IF(AF115=0,0,AF114/AF115)</f>
        <v>0</v>
      </c>
      <c r="AG116" s="260">
        <f>IF(AG115=0,0,AG114/AG115)</f>
        <v>0</v>
      </c>
      <c r="AH116" s="260">
        <f>IF(AH115=0,0,AH114/AH115)</f>
        <v>0</v>
      </c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6"/>
      <c r="M117" s="553"/>
      <c r="N117" s="520"/>
      <c r="O117" s="174"/>
      <c r="AC117" s="268"/>
      <c r="AD117" s="268"/>
      <c r="AE117" s="268"/>
      <c r="AF117" s="258"/>
      <c r="AG117" s="277"/>
      <c r="AH117" s="25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6"/>
      <c r="M118" s="552" t="str">
        <f>M92 &amp; ".3.3"</f>
        <v>5.1.1.3.3</v>
      </c>
      <c r="N118" s="517" t="s">
        <v>842</v>
      </c>
      <c r="O118" s="171" t="s">
        <v>196</v>
      </c>
      <c r="AC118" s="268"/>
      <c r="AD118" s="268"/>
      <c r="AE118" s="268"/>
      <c r="AF118" s="273">
        <f>AG118+AH118</f>
        <v>0</v>
      </c>
      <c r="AG118" s="659"/>
      <c r="AH118" s="659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6"/>
      <c r="M119" s="552" t="str">
        <f>M92 &amp; ".3.3.0.1"</f>
        <v>5.1.1.3.3.0.1</v>
      </c>
      <c r="N119" s="519" t="s">
        <v>290</v>
      </c>
      <c r="O119" s="171" t="s">
        <v>291</v>
      </c>
      <c r="AC119" s="268"/>
      <c r="AD119" s="268"/>
      <c r="AE119" s="268"/>
      <c r="AF119" s="273">
        <f>AG119+AH119</f>
        <v>0</v>
      </c>
      <c r="AG119" s="659"/>
      <c r="AH119" s="231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6"/>
      <c r="M120" s="552" t="str">
        <f>M92 &amp; ".3.3.0.2"</f>
        <v>5.1.1.3.3.0.2</v>
      </c>
      <c r="N120" s="519" t="s">
        <v>292</v>
      </c>
      <c r="O120" s="171" t="s">
        <v>293</v>
      </c>
      <c r="AC120" s="268"/>
      <c r="AD120" s="268"/>
      <c r="AE120" s="268"/>
      <c r="AF120" s="260">
        <f>IF(AF119=0,0,AF118/AF119)</f>
        <v>0</v>
      </c>
      <c r="AG120" s="260">
        <f>IF(AG119=0,0,AG118/AG119)</f>
        <v>0</v>
      </c>
      <c r="AH120" s="260">
        <f>IF(AH119=0,0,AH118/AH119)</f>
        <v>0</v>
      </c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6"/>
      <c r="M121" s="553"/>
      <c r="N121" s="520"/>
      <c r="O121" s="174"/>
      <c r="AC121" s="268"/>
      <c r="AD121" s="268"/>
      <c r="AE121" s="268"/>
      <c r="AF121" s="258"/>
      <c r="AG121" s="277"/>
      <c r="AH121" s="25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6"/>
      <c r="M122" s="552" t="str">
        <f>M92 &amp; ".4"</f>
        <v>5.1.1.4</v>
      </c>
      <c r="N122" s="518" t="s">
        <v>284</v>
      </c>
      <c r="O122" s="171" t="s">
        <v>196</v>
      </c>
      <c r="AC122" s="268"/>
      <c r="AD122" s="268"/>
      <c r="AE122" s="268"/>
      <c r="AF122" s="260">
        <f>SUM(AF123:AF125)</f>
        <v>0</v>
      </c>
      <c r="AG122" s="274">
        <f>SUM(AG123:AG125)</f>
        <v>0</v>
      </c>
      <c r="AH122" s="263">
        <f>SUM(AH123:AH125)</f>
        <v>0</v>
      </c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6"/>
      <c r="M123" s="552" t="str">
        <f>M92 &amp; ".4.1"</f>
        <v>5.1.1.4.1</v>
      </c>
      <c r="N123" s="517" t="s">
        <v>843</v>
      </c>
      <c r="O123" s="171" t="s">
        <v>196</v>
      </c>
      <c r="AC123" s="268"/>
      <c r="AD123" s="268"/>
      <c r="AE123" s="268"/>
      <c r="AF123" s="273">
        <f t="shared" ref="AF123:AF130" si="0">AG123+AH123</f>
        <v>0</v>
      </c>
      <c r="AG123" s="659"/>
      <c r="AH123" s="659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6"/>
      <c r="M124" s="552" t="str">
        <f>M92 &amp; ".4.2"</f>
        <v>5.1.1.4.2</v>
      </c>
      <c r="N124" s="517" t="s">
        <v>844</v>
      </c>
      <c r="O124" s="171" t="s">
        <v>196</v>
      </c>
      <c r="AC124" s="268"/>
      <c r="AD124" s="268"/>
      <c r="AE124" s="268"/>
      <c r="AF124" s="273">
        <f t="shared" si="0"/>
        <v>0</v>
      </c>
      <c r="AG124" s="659"/>
      <c r="AH124" s="659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6"/>
      <c r="M125" s="552" t="str">
        <f>M92 &amp; ".4.3"</f>
        <v>5.1.1.4.3</v>
      </c>
      <c r="N125" s="517" t="s">
        <v>842</v>
      </c>
      <c r="O125" s="171" t="s">
        <v>196</v>
      </c>
      <c r="AC125" s="268"/>
      <c r="AD125" s="268"/>
      <c r="AE125" s="268"/>
      <c r="AF125" s="273">
        <f t="shared" si="0"/>
        <v>0</v>
      </c>
      <c r="AG125" s="659"/>
      <c r="AH125" s="231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6"/>
      <c r="M126" s="538" t="s">
        <v>344</v>
      </c>
      <c r="N126" s="551" t="s">
        <v>345</v>
      </c>
      <c r="O126" s="171" t="s">
        <v>196</v>
      </c>
      <c r="AC126" s="268"/>
      <c r="AD126" s="268"/>
      <c r="AE126" s="268"/>
      <c r="AF126" s="273">
        <f t="shared" si="0"/>
        <v>0</v>
      </c>
      <c r="AG126" s="261"/>
      <c r="AH126" s="261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6"/>
      <c r="M127" s="538" t="s">
        <v>347</v>
      </c>
      <c r="N127" s="551" t="s">
        <v>348</v>
      </c>
      <c r="O127" s="171" t="s">
        <v>196</v>
      </c>
      <c r="AC127" s="268"/>
      <c r="AD127" s="268"/>
      <c r="AE127" s="268"/>
      <c r="AF127" s="263">
        <f t="shared" si="0"/>
        <v>0</v>
      </c>
      <c r="AG127" s="263">
        <f>SUM(AG130,AG133,AG136,AG139,AG142,AG145,AG148,AG151)</f>
        <v>0</v>
      </c>
      <c r="AH127" s="263">
        <f>SUM(AH130,AH133,AH136,AH139,AH142,AH145,AH148,AH151)</f>
        <v>0</v>
      </c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6"/>
      <c r="M128" s="554" t="s">
        <v>349</v>
      </c>
      <c r="N128" s="521" t="s">
        <v>765</v>
      </c>
      <c r="O128" s="171" t="s">
        <v>289</v>
      </c>
      <c r="AC128" s="268"/>
      <c r="AD128" s="268"/>
      <c r="AE128" s="268"/>
      <c r="AF128" s="263">
        <f t="shared" si="0"/>
        <v>0</v>
      </c>
      <c r="AG128" s="263">
        <f>AG132+AG138+AG144+AG150</f>
        <v>0</v>
      </c>
      <c r="AH128" s="263">
        <f>AH132+AH138+AH144+AH150</f>
        <v>0</v>
      </c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6"/>
      <c r="M129" s="554" t="s">
        <v>350</v>
      </c>
      <c r="N129" s="521" t="s">
        <v>767</v>
      </c>
      <c r="O129" s="171" t="s">
        <v>768</v>
      </c>
      <c r="AC129" s="268"/>
      <c r="AD129" s="268"/>
      <c r="AE129" s="268"/>
      <c r="AF129" s="263">
        <f t="shared" si="0"/>
        <v>0</v>
      </c>
      <c r="AG129" s="263">
        <f>AG135+AG141+AG147+AG153</f>
        <v>0</v>
      </c>
      <c r="AH129" s="263">
        <f>AH135+AH141+AH147+AH153</f>
        <v>0</v>
      </c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6"/>
      <c r="M130" s="554" t="s">
        <v>351</v>
      </c>
      <c r="N130" s="521" t="s">
        <v>352</v>
      </c>
      <c r="O130" s="171" t="s">
        <v>196</v>
      </c>
      <c r="AC130" s="268"/>
      <c r="AD130" s="268"/>
      <c r="AE130" s="268"/>
      <c r="AF130" s="263">
        <f t="shared" si="0"/>
        <v>0</v>
      </c>
      <c r="AG130" s="263">
        <f>AG131*AG132</f>
        <v>0</v>
      </c>
      <c r="AH130" s="263">
        <f>AH131*AH132</f>
        <v>0</v>
      </c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  <c r="BV130" s="177"/>
      <c r="BW130" s="177"/>
      <c r="BX130" s="177"/>
      <c r="BY130" s="177"/>
      <c r="BZ130" s="177"/>
      <c r="CA130" s="177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6"/>
      <c r="M131" s="554" t="s">
        <v>353</v>
      </c>
      <c r="N131" s="522" t="s">
        <v>769</v>
      </c>
      <c r="O131" s="171" t="s">
        <v>331</v>
      </c>
      <c r="AC131" s="268"/>
      <c r="AD131" s="268"/>
      <c r="AE131" s="268"/>
      <c r="AF131" s="263">
        <f>IF(AF132=0,0,AF130/AF132)</f>
        <v>0</v>
      </c>
      <c r="AG131" s="261"/>
      <c r="AH131" s="261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  <c r="BV131" s="177"/>
      <c r="BW131" s="177"/>
      <c r="BX131" s="177"/>
      <c r="BY131" s="177"/>
      <c r="BZ131" s="177"/>
      <c r="CA131" s="177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6"/>
      <c r="M132" s="554" t="s">
        <v>354</v>
      </c>
      <c r="N132" s="522" t="s">
        <v>765</v>
      </c>
      <c r="O132" s="171" t="s">
        <v>289</v>
      </c>
      <c r="AC132" s="268"/>
      <c r="AD132" s="268"/>
      <c r="AE132" s="268"/>
      <c r="AF132" s="263">
        <f>AG132+AH132</f>
        <v>0</v>
      </c>
      <c r="AG132" s="261"/>
      <c r="AH132" s="261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6"/>
      <c r="M133" s="554" t="s">
        <v>355</v>
      </c>
      <c r="N133" s="521" t="s">
        <v>356</v>
      </c>
      <c r="O133" s="171" t="s">
        <v>196</v>
      </c>
      <c r="AC133" s="268"/>
      <c r="AD133" s="268"/>
      <c r="AE133" s="268"/>
      <c r="AF133" s="263">
        <f>AG133+AH133</f>
        <v>0</v>
      </c>
      <c r="AG133" s="263">
        <f>AG134*AG135</f>
        <v>0</v>
      </c>
      <c r="AH133" s="263">
        <f>AH134*AH135</f>
        <v>0</v>
      </c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7"/>
      <c r="BV133" s="177"/>
      <c r="BW133" s="177"/>
      <c r="BX133" s="177"/>
      <c r="BY133" s="177"/>
      <c r="BZ133" s="177"/>
      <c r="CA133" s="177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6"/>
      <c r="M134" s="554" t="s">
        <v>357</v>
      </c>
      <c r="N134" s="522" t="s">
        <v>770</v>
      </c>
      <c r="O134" s="171" t="s">
        <v>332</v>
      </c>
      <c r="AC134" s="268"/>
      <c r="AD134" s="268"/>
      <c r="AE134" s="268"/>
      <c r="AF134" s="263">
        <f>IF(AF135=0,0,AF133/AF135)</f>
        <v>0</v>
      </c>
      <c r="AG134" s="261"/>
      <c r="AH134" s="261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6"/>
      <c r="M135" s="554" t="s">
        <v>358</v>
      </c>
      <c r="N135" s="522" t="s">
        <v>771</v>
      </c>
      <c r="O135" s="171" t="s">
        <v>768</v>
      </c>
      <c r="AC135" s="268"/>
      <c r="AD135" s="268"/>
      <c r="AE135" s="268"/>
      <c r="AF135" s="263">
        <f>AG135+AH135</f>
        <v>0</v>
      </c>
      <c r="AG135" s="261"/>
      <c r="AH135" s="261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6"/>
      <c r="M136" s="554" t="s">
        <v>359</v>
      </c>
      <c r="N136" s="521" t="s">
        <v>360</v>
      </c>
      <c r="O136" s="171" t="s">
        <v>196</v>
      </c>
      <c r="AC136" s="268"/>
      <c r="AD136" s="268"/>
      <c r="AE136" s="268"/>
      <c r="AF136" s="263">
        <f>AG136+AH136</f>
        <v>0</v>
      </c>
      <c r="AG136" s="263">
        <f>AG137*AG138</f>
        <v>0</v>
      </c>
      <c r="AH136" s="263">
        <f>AH137*AH138</f>
        <v>0</v>
      </c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/>
      <c r="CC136"/>
    </row>
    <row r="137" spans="12:105" ht="11.25" customHeight="1">
      <c r="L137" s="156"/>
      <c r="M137" s="554" t="s">
        <v>361</v>
      </c>
      <c r="N137" s="522" t="s">
        <v>769</v>
      </c>
      <c r="O137" s="171" t="s">
        <v>331</v>
      </c>
      <c r="AC137" s="268"/>
      <c r="AD137" s="268"/>
      <c r="AE137" s="268"/>
      <c r="AF137" s="263">
        <f>IF(AF138=0,0,AF136/AF138)</f>
        <v>0</v>
      </c>
      <c r="AG137" s="261"/>
      <c r="AH137" s="261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/>
      <c r="CC137"/>
    </row>
    <row r="138" spans="12:105" ht="11.25" customHeight="1">
      <c r="L138" s="156"/>
      <c r="M138" s="554" t="s">
        <v>362</v>
      </c>
      <c r="N138" s="522" t="s">
        <v>765</v>
      </c>
      <c r="O138" s="171" t="s">
        <v>289</v>
      </c>
      <c r="AC138" s="268"/>
      <c r="AD138" s="268"/>
      <c r="AE138" s="268"/>
      <c r="AF138" s="263">
        <f>AG138+AH138</f>
        <v>0</v>
      </c>
      <c r="AG138" s="261"/>
      <c r="AH138" s="261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/>
      <c r="CC138"/>
    </row>
    <row r="139" spans="12:105" ht="11.25" customHeight="1">
      <c r="L139" s="156"/>
      <c r="M139" s="554" t="s">
        <v>363</v>
      </c>
      <c r="N139" s="521" t="s">
        <v>364</v>
      </c>
      <c r="O139" s="171" t="s">
        <v>196</v>
      </c>
      <c r="AC139" s="268"/>
      <c r="AD139" s="268"/>
      <c r="AE139" s="268"/>
      <c r="AF139" s="263">
        <f>AG139+AH139</f>
        <v>0</v>
      </c>
      <c r="AG139" s="263">
        <f>AG140*AG141</f>
        <v>0</v>
      </c>
      <c r="AH139" s="263">
        <f>AH140*AH141</f>
        <v>0</v>
      </c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/>
      <c r="CC139"/>
    </row>
    <row r="140" spans="12:105" ht="11.25" customHeight="1">
      <c r="L140" s="156"/>
      <c r="M140" s="554" t="s">
        <v>365</v>
      </c>
      <c r="N140" s="522" t="s">
        <v>770</v>
      </c>
      <c r="O140" s="171" t="s">
        <v>332</v>
      </c>
      <c r="AC140" s="268"/>
      <c r="AD140" s="268"/>
      <c r="AE140" s="268"/>
      <c r="AF140" s="263">
        <f>IF(AF141=0,0,AF139/AF141)</f>
        <v>0</v>
      </c>
      <c r="AG140" s="261"/>
      <c r="AH140" s="261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/>
      <c r="CC140"/>
    </row>
    <row r="141" spans="12:105" ht="11.25" customHeight="1">
      <c r="L141" s="156"/>
      <c r="M141" s="554" t="s">
        <v>366</v>
      </c>
      <c r="N141" s="522" t="s">
        <v>771</v>
      </c>
      <c r="O141" s="171" t="s">
        <v>768</v>
      </c>
      <c r="AC141" s="268"/>
      <c r="AD141" s="268"/>
      <c r="AE141" s="268"/>
      <c r="AF141" s="263">
        <f>AG141+AH141</f>
        <v>0</v>
      </c>
      <c r="AG141" s="261"/>
      <c r="AH141" s="261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/>
      <c r="CC141"/>
    </row>
    <row r="142" spans="12:105" ht="11.25" customHeight="1">
      <c r="L142" s="156"/>
      <c r="M142" s="554" t="s">
        <v>367</v>
      </c>
      <c r="N142" s="521" t="s">
        <v>368</v>
      </c>
      <c r="O142" s="171" t="s">
        <v>196</v>
      </c>
      <c r="AC142" s="268"/>
      <c r="AD142" s="268"/>
      <c r="AE142" s="268"/>
      <c r="AF142" s="263">
        <f>AG142+AH142</f>
        <v>0</v>
      </c>
      <c r="AG142" s="263">
        <f>AG143*AG144</f>
        <v>0</v>
      </c>
      <c r="AH142" s="263">
        <f>AH143*AH144</f>
        <v>0</v>
      </c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/>
      <c r="CC142"/>
    </row>
    <row r="143" spans="12:105" ht="11.25" customHeight="1">
      <c r="L143" s="156"/>
      <c r="M143" s="554" t="s">
        <v>369</v>
      </c>
      <c r="N143" s="522" t="s">
        <v>769</v>
      </c>
      <c r="O143" s="171" t="s">
        <v>331</v>
      </c>
      <c r="AC143" s="268"/>
      <c r="AD143" s="268"/>
      <c r="AE143" s="268"/>
      <c r="AF143" s="263">
        <f>IF(AF144=0,0,AF142/AF144)</f>
        <v>0</v>
      </c>
      <c r="AG143" s="261"/>
      <c r="AH143" s="261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  <c r="BT143" s="177"/>
      <c r="BU143" s="177"/>
      <c r="BV143" s="177"/>
      <c r="BW143" s="177"/>
      <c r="BX143" s="177"/>
      <c r="BY143" s="177"/>
      <c r="BZ143" s="177"/>
      <c r="CA143" s="177"/>
      <c r="CB143"/>
      <c r="CC143"/>
    </row>
    <row r="144" spans="12:105" ht="11.25" customHeight="1">
      <c r="L144" s="156"/>
      <c r="M144" s="554" t="s">
        <v>370</v>
      </c>
      <c r="N144" s="522" t="s">
        <v>765</v>
      </c>
      <c r="O144" s="171" t="s">
        <v>289</v>
      </c>
      <c r="AC144" s="268"/>
      <c r="AD144" s="268"/>
      <c r="AE144" s="268"/>
      <c r="AF144" s="263">
        <f>AG144+AH144</f>
        <v>0</v>
      </c>
      <c r="AG144" s="261"/>
      <c r="AH144" s="261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/>
      <c r="CC144"/>
    </row>
    <row r="145" spans="12:81" ht="11.25" customHeight="1">
      <c r="L145" s="156"/>
      <c r="M145" s="554" t="s">
        <v>371</v>
      </c>
      <c r="N145" s="521" t="s">
        <v>372</v>
      </c>
      <c r="O145" s="171" t="s">
        <v>196</v>
      </c>
      <c r="AC145" s="268"/>
      <c r="AD145" s="268"/>
      <c r="AE145" s="268"/>
      <c r="AF145" s="263">
        <f>AG145+AH145</f>
        <v>0</v>
      </c>
      <c r="AG145" s="263">
        <f>AG146*AG147</f>
        <v>0</v>
      </c>
      <c r="AH145" s="263">
        <f>AH146*AH147</f>
        <v>0</v>
      </c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/>
      <c r="CC145"/>
    </row>
    <row r="146" spans="12:81" ht="11.25" customHeight="1">
      <c r="L146" s="156"/>
      <c r="M146" s="554" t="s">
        <v>373</v>
      </c>
      <c r="N146" s="522" t="s">
        <v>770</v>
      </c>
      <c r="O146" s="171" t="s">
        <v>332</v>
      </c>
      <c r="AC146" s="268"/>
      <c r="AD146" s="268"/>
      <c r="AE146" s="268"/>
      <c r="AF146" s="263">
        <f>IF(AF147=0,0,AF145/AF147)</f>
        <v>0</v>
      </c>
      <c r="AG146" s="261"/>
      <c r="AH146" s="261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/>
      <c r="CC146"/>
    </row>
    <row r="147" spans="12:81" ht="11.25" customHeight="1">
      <c r="L147" s="156"/>
      <c r="M147" s="554" t="s">
        <v>374</v>
      </c>
      <c r="N147" s="522" t="s">
        <v>771</v>
      </c>
      <c r="O147" s="171" t="s">
        <v>768</v>
      </c>
      <c r="AC147" s="268"/>
      <c r="AD147" s="268"/>
      <c r="AE147" s="268"/>
      <c r="AF147" s="263">
        <f>AG147+AH147</f>
        <v>0</v>
      </c>
      <c r="AG147" s="261"/>
      <c r="AH147" s="261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/>
      <c r="CC147"/>
    </row>
    <row r="148" spans="12:81" ht="11.25" customHeight="1">
      <c r="L148" s="156"/>
      <c r="M148" s="554" t="s">
        <v>375</v>
      </c>
      <c r="N148" s="521" t="s">
        <v>376</v>
      </c>
      <c r="O148" s="171" t="s">
        <v>196</v>
      </c>
      <c r="AC148" s="268"/>
      <c r="AD148" s="268"/>
      <c r="AE148" s="268"/>
      <c r="AF148" s="263">
        <f>AG148+AH148</f>
        <v>0</v>
      </c>
      <c r="AG148" s="263">
        <f>AG149*AG150</f>
        <v>0</v>
      </c>
      <c r="AH148" s="263">
        <f>AH149*AH150</f>
        <v>0</v>
      </c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177"/>
      <c r="BT148" s="177"/>
      <c r="BU148" s="177"/>
      <c r="BV148" s="177"/>
      <c r="BW148" s="177"/>
      <c r="BX148" s="177"/>
      <c r="BY148" s="177"/>
      <c r="BZ148" s="177"/>
      <c r="CA148" s="177"/>
      <c r="CB148"/>
      <c r="CC148"/>
    </row>
    <row r="149" spans="12:81" ht="11.25" customHeight="1">
      <c r="L149" s="156"/>
      <c r="M149" s="554" t="s">
        <v>377</v>
      </c>
      <c r="N149" s="522" t="s">
        <v>769</v>
      </c>
      <c r="O149" s="171" t="s">
        <v>331</v>
      </c>
      <c r="AC149" s="268"/>
      <c r="AD149" s="268"/>
      <c r="AE149" s="268"/>
      <c r="AF149" s="263">
        <f>IF(AF150=0,0,AF148/AF150)</f>
        <v>0</v>
      </c>
      <c r="AG149" s="261"/>
      <c r="AH149" s="261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  <c r="BT149" s="177"/>
      <c r="BU149" s="177"/>
      <c r="BV149" s="177"/>
      <c r="BW149" s="177"/>
      <c r="BX149" s="177"/>
      <c r="BY149" s="177"/>
      <c r="BZ149" s="177"/>
      <c r="CA149" s="177"/>
      <c r="CB149"/>
      <c r="CC149"/>
    </row>
    <row r="150" spans="12:81" ht="11.25" customHeight="1">
      <c r="L150" s="156"/>
      <c r="M150" s="554" t="s">
        <v>378</v>
      </c>
      <c r="N150" s="522" t="s">
        <v>765</v>
      </c>
      <c r="O150" s="171" t="s">
        <v>289</v>
      </c>
      <c r="AC150" s="268"/>
      <c r="AD150" s="268"/>
      <c r="AE150" s="268"/>
      <c r="AF150" s="263">
        <f>AG150+AH150</f>
        <v>0</v>
      </c>
      <c r="AG150" s="261"/>
      <c r="AH150" s="261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/>
      <c r="CC150"/>
    </row>
    <row r="151" spans="12:81" ht="11.25" customHeight="1">
      <c r="L151" s="156"/>
      <c r="M151" s="554" t="s">
        <v>379</v>
      </c>
      <c r="N151" s="521" t="s">
        <v>380</v>
      </c>
      <c r="O151" s="171" t="s">
        <v>196</v>
      </c>
      <c r="AC151" s="268"/>
      <c r="AD151" s="268"/>
      <c r="AE151" s="268"/>
      <c r="AF151" s="263">
        <f>AG151+AH151</f>
        <v>0</v>
      </c>
      <c r="AG151" s="263">
        <f>AG152*AG153</f>
        <v>0</v>
      </c>
      <c r="AH151" s="263">
        <f>AH152*AH153</f>
        <v>0</v>
      </c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/>
      <c r="CC151"/>
    </row>
    <row r="152" spans="12:81" ht="11.25" customHeight="1">
      <c r="L152" s="156"/>
      <c r="M152" s="554" t="s">
        <v>381</v>
      </c>
      <c r="N152" s="522" t="s">
        <v>770</v>
      </c>
      <c r="O152" s="171" t="s">
        <v>332</v>
      </c>
      <c r="AC152" s="268"/>
      <c r="AD152" s="268"/>
      <c r="AE152" s="268"/>
      <c r="AF152" s="263">
        <f>IF(AF153=0,0,AF151/AF153)</f>
        <v>0</v>
      </c>
      <c r="AG152" s="261"/>
      <c r="AH152" s="261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/>
      <c r="CC152"/>
    </row>
    <row r="153" spans="12:81" ht="11.25" customHeight="1">
      <c r="L153" s="156"/>
      <c r="M153" s="554" t="s">
        <v>382</v>
      </c>
      <c r="N153" s="522" t="s">
        <v>771</v>
      </c>
      <c r="O153" s="171" t="s">
        <v>768</v>
      </c>
      <c r="AC153" s="268"/>
      <c r="AD153" s="268"/>
      <c r="AE153" s="268"/>
      <c r="AF153" s="263">
        <f>AG153+AH153</f>
        <v>0</v>
      </c>
      <c r="AG153" s="261"/>
      <c r="AH153" s="261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  <c r="BS153" s="177"/>
      <c r="BT153" s="177"/>
      <c r="BU153" s="177"/>
      <c r="BV153" s="177"/>
      <c r="BW153" s="177"/>
      <c r="BX153" s="177"/>
      <c r="BY153" s="177"/>
      <c r="BZ153" s="177"/>
      <c r="CA153" s="177"/>
      <c r="CB153"/>
      <c r="CC153"/>
    </row>
    <row r="154" spans="12:81" ht="11.25" customHeight="1">
      <c r="L154" s="156"/>
      <c r="M154" s="538" t="s">
        <v>183</v>
      </c>
      <c r="N154" s="550" t="s">
        <v>383</v>
      </c>
      <c r="O154" s="171" t="s">
        <v>196</v>
      </c>
      <c r="AC154" s="268"/>
      <c r="AD154" s="268"/>
      <c r="AE154" s="268"/>
      <c r="AF154" s="270">
        <f>SUM(AF155,AF189)</f>
        <v>0</v>
      </c>
      <c r="AG154" s="270">
        <f>SUM(AG155,AG189)</f>
        <v>0</v>
      </c>
      <c r="AH154" s="270">
        <f>SUM(AH155,AH189)</f>
        <v>0</v>
      </c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177"/>
      <c r="BT154" s="177"/>
      <c r="BU154" s="177"/>
      <c r="BV154" s="177"/>
      <c r="BW154" s="177"/>
      <c r="BX154" s="177"/>
      <c r="BY154" s="177"/>
      <c r="BZ154" s="177"/>
      <c r="CA154" s="177"/>
      <c r="CB154"/>
      <c r="CC154"/>
    </row>
    <row r="155" spans="12:81" ht="11.25" customHeight="1">
      <c r="L155" s="156"/>
      <c r="M155" s="538" t="s">
        <v>184</v>
      </c>
      <c r="N155" s="551" t="s">
        <v>384</v>
      </c>
      <c r="O155" s="171" t="s">
        <v>196</v>
      </c>
      <c r="AC155" s="268"/>
      <c r="AD155" s="268"/>
      <c r="AE155" s="268"/>
      <c r="AF155" s="263">
        <f>SUM(AF156,AF172)</f>
        <v>0</v>
      </c>
      <c r="AG155" s="263">
        <f>SUM(AG156,AG172)</f>
        <v>0</v>
      </c>
      <c r="AH155" s="263">
        <f>SUM(AH156,AH172)</f>
        <v>0</v>
      </c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7"/>
      <c r="BY155" s="177"/>
      <c r="BZ155" s="177"/>
      <c r="CA155" s="177"/>
      <c r="CB155"/>
      <c r="CC155"/>
    </row>
    <row r="156" spans="12:81" ht="11.25" customHeight="1">
      <c r="L156" s="156"/>
      <c r="M156" s="552" t="str">
        <f>M155 &amp; ".1"</f>
        <v>5.2.1.1</v>
      </c>
      <c r="N156" s="518" t="s">
        <v>299</v>
      </c>
      <c r="O156" s="171" t="s">
        <v>196</v>
      </c>
      <c r="AC156" s="268"/>
      <c r="AD156" s="268"/>
      <c r="AE156" s="268"/>
      <c r="AF156" s="271">
        <f>SUM(AF157,AF161,AF165)</f>
        <v>0</v>
      </c>
      <c r="AG156" s="272">
        <f>SUM(AG157,AG161,AG165)</f>
        <v>0</v>
      </c>
      <c r="AH156" s="273">
        <f>SUM(AH157,AH161,AH165)</f>
        <v>0</v>
      </c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7"/>
      <c r="BW156" s="177"/>
      <c r="BX156" s="177"/>
      <c r="BY156" s="177"/>
      <c r="BZ156" s="177"/>
      <c r="CA156" s="177"/>
      <c r="CB156"/>
      <c r="CC156"/>
    </row>
    <row r="157" spans="12:81" ht="11.25" customHeight="1">
      <c r="L157" s="156"/>
      <c r="M157" s="552" t="str">
        <f>M155 &amp; ".1.1"</f>
        <v>5.2.1.1.1</v>
      </c>
      <c r="N157" s="517" t="s">
        <v>843</v>
      </c>
      <c r="O157" s="171" t="s">
        <v>196</v>
      </c>
      <c r="AC157" s="268"/>
      <c r="AD157" s="268"/>
      <c r="AE157" s="268"/>
      <c r="AF157" s="273">
        <f>AG157+AH157</f>
        <v>0</v>
      </c>
      <c r="AG157" s="659"/>
      <c r="AH157" s="659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/>
      <c r="CC157"/>
    </row>
    <row r="158" spans="12:81" ht="11.25" customHeight="1">
      <c r="L158" s="156"/>
      <c r="M158" s="552" t="str">
        <f>M155 &amp; ".1.1.0.1"</f>
        <v>5.2.1.1.1.0.1</v>
      </c>
      <c r="N158" s="519" t="s">
        <v>290</v>
      </c>
      <c r="O158" s="171" t="s">
        <v>291</v>
      </c>
      <c r="AC158" s="268"/>
      <c r="AD158" s="268"/>
      <c r="AE158" s="268"/>
      <c r="AF158" s="260">
        <f>AG158+AH158</f>
        <v>0</v>
      </c>
      <c r="AG158" s="659"/>
      <c r="AH158" s="231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177"/>
      <c r="BT158" s="177"/>
      <c r="BU158" s="177"/>
      <c r="BV158" s="177"/>
      <c r="BW158" s="177"/>
      <c r="BX158" s="177"/>
      <c r="BY158" s="177"/>
      <c r="BZ158" s="177"/>
      <c r="CA158" s="177"/>
      <c r="CB158"/>
      <c r="CC158"/>
    </row>
    <row r="159" spans="12:81" ht="11.25" customHeight="1">
      <c r="L159" s="156"/>
      <c r="M159" s="552" t="str">
        <f>M155 &amp; ".1.1.0.2"</f>
        <v>5.2.1.1.1.0.2</v>
      </c>
      <c r="N159" s="519" t="s">
        <v>292</v>
      </c>
      <c r="O159" s="171" t="s">
        <v>293</v>
      </c>
      <c r="AC159" s="268"/>
      <c r="AD159" s="268"/>
      <c r="AE159" s="268"/>
      <c r="AF159" s="260">
        <f>IF(AF158=0,0,AF157/AF158)</f>
        <v>0</v>
      </c>
      <c r="AG159" s="260">
        <f>IF(AG158=0,0,AG157/AG158)</f>
        <v>0</v>
      </c>
      <c r="AH159" s="260">
        <f>IF(AH158=0,0,AH157/AH158)</f>
        <v>0</v>
      </c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177"/>
      <c r="BT159" s="177"/>
      <c r="BU159" s="177"/>
      <c r="BV159" s="177"/>
      <c r="BW159" s="177"/>
      <c r="BX159" s="177"/>
      <c r="BY159" s="177"/>
      <c r="BZ159" s="177"/>
      <c r="CA159" s="177"/>
      <c r="CB159"/>
      <c r="CC159"/>
    </row>
    <row r="160" spans="12:81" ht="11.25" customHeight="1">
      <c r="L160" s="156"/>
      <c r="M160" s="553"/>
      <c r="N160" s="520"/>
      <c r="O160" s="174"/>
      <c r="AC160" s="268"/>
      <c r="AD160" s="268"/>
      <c r="AE160" s="268"/>
      <c r="AF160" s="258"/>
      <c r="AG160" s="277"/>
      <c r="AH160" s="25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177"/>
      <c r="BT160" s="177"/>
      <c r="BU160" s="177"/>
      <c r="BV160" s="177"/>
      <c r="BW160" s="177"/>
      <c r="BX160" s="177"/>
      <c r="BY160" s="177"/>
      <c r="BZ160" s="177"/>
      <c r="CA160" s="177"/>
      <c r="CB160"/>
      <c r="CC160"/>
    </row>
    <row r="161" spans="12:81" ht="11.25" customHeight="1">
      <c r="L161" s="156"/>
      <c r="M161" s="552" t="str">
        <f>M155 &amp; ".1.2"</f>
        <v>5.2.1.1.2</v>
      </c>
      <c r="N161" s="517" t="s">
        <v>844</v>
      </c>
      <c r="O161" s="171" t="s">
        <v>196</v>
      </c>
      <c r="AC161" s="268"/>
      <c r="AD161" s="268"/>
      <c r="AE161" s="268"/>
      <c r="AF161" s="273">
        <f>AG161+AH161</f>
        <v>0</v>
      </c>
      <c r="AG161" s="659"/>
      <c r="AH161" s="659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/>
      <c r="CC161"/>
    </row>
    <row r="162" spans="12:81" ht="11.25" customHeight="1">
      <c r="L162" s="156"/>
      <c r="M162" s="552" t="str">
        <f>M155 &amp; ".1.2.0.1"</f>
        <v>5.2.1.1.2.0.1</v>
      </c>
      <c r="N162" s="519" t="s">
        <v>290</v>
      </c>
      <c r="O162" s="171" t="s">
        <v>291</v>
      </c>
      <c r="AC162" s="268"/>
      <c r="AD162" s="268"/>
      <c r="AE162" s="268"/>
      <c r="AF162" s="260">
        <f>AG162+AH162</f>
        <v>0</v>
      </c>
      <c r="AG162" s="659"/>
      <c r="AH162" s="231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/>
      <c r="CC162"/>
    </row>
    <row r="163" spans="12:81" ht="11.25" customHeight="1">
      <c r="L163" s="156"/>
      <c r="M163" s="552" t="str">
        <f>M155 &amp; ".1.2.0.2"</f>
        <v>5.2.1.1.2.0.2</v>
      </c>
      <c r="N163" s="519" t="s">
        <v>292</v>
      </c>
      <c r="O163" s="171" t="s">
        <v>293</v>
      </c>
      <c r="AC163" s="268"/>
      <c r="AD163" s="268"/>
      <c r="AE163" s="268"/>
      <c r="AF163" s="260">
        <f>IF(AF162=0,0,AF161/AF162)</f>
        <v>0</v>
      </c>
      <c r="AG163" s="260">
        <f>IF(AG162=0,0,AG161/AG162)</f>
        <v>0</v>
      </c>
      <c r="AH163" s="260">
        <f>IF(AH162=0,0,AH161/AH162)</f>
        <v>0</v>
      </c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177"/>
      <c r="BT163" s="177"/>
      <c r="BU163" s="177"/>
      <c r="BV163" s="177"/>
      <c r="BW163" s="177"/>
      <c r="BX163" s="177"/>
      <c r="BY163" s="177"/>
      <c r="BZ163" s="177"/>
      <c r="CA163" s="177"/>
      <c r="CB163"/>
      <c r="CC163"/>
    </row>
    <row r="164" spans="12:81" ht="11.25" customHeight="1">
      <c r="L164" s="156"/>
      <c r="M164" s="553"/>
      <c r="N164" s="520"/>
      <c r="O164" s="174"/>
      <c r="AC164" s="268"/>
      <c r="AD164" s="268"/>
      <c r="AE164" s="268"/>
      <c r="AF164" s="258"/>
      <c r="AG164" s="277"/>
      <c r="AH164" s="25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7"/>
      <c r="BW164" s="177"/>
      <c r="BX164" s="177"/>
      <c r="BY164" s="177"/>
      <c r="BZ164" s="177"/>
      <c r="CA164" s="177"/>
      <c r="CB164"/>
      <c r="CC164"/>
    </row>
    <row r="165" spans="12:81" ht="11.25" customHeight="1">
      <c r="L165" s="156"/>
      <c r="M165" s="553"/>
      <c r="N165" s="520"/>
      <c r="O165" s="174"/>
      <c r="AC165" s="268"/>
      <c r="AD165" s="268"/>
      <c r="AE165" s="268"/>
      <c r="AF165" s="258"/>
      <c r="AG165" s="277"/>
      <c r="AH165" s="25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/>
      <c r="CC165"/>
    </row>
    <row r="166" spans="12:81" ht="11.25" customHeight="1">
      <c r="L166" s="156"/>
      <c r="M166" s="553"/>
      <c r="N166" s="520"/>
      <c r="O166" s="174"/>
      <c r="AC166" s="268"/>
      <c r="AD166" s="268"/>
      <c r="AE166" s="268"/>
      <c r="AF166" s="258"/>
      <c r="AG166" s="277"/>
      <c r="AH166" s="25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/>
      <c r="CC166"/>
    </row>
    <row r="167" spans="12:81" ht="11.25" customHeight="1">
      <c r="L167" s="156"/>
      <c r="M167" s="553"/>
      <c r="N167" s="520"/>
      <c r="O167" s="174"/>
      <c r="AC167" s="268"/>
      <c r="AD167" s="268"/>
      <c r="AE167" s="268"/>
      <c r="AF167" s="258"/>
      <c r="AG167" s="277"/>
      <c r="AH167" s="25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/>
      <c r="CC167"/>
    </row>
    <row r="168" spans="12:81" ht="11.25" customHeight="1">
      <c r="L168" s="156"/>
      <c r="M168" s="552" t="str">
        <f>M155 &amp; ".2"</f>
        <v>5.2.1.2</v>
      </c>
      <c r="N168" s="518" t="s">
        <v>283</v>
      </c>
      <c r="O168" s="171" t="s">
        <v>196</v>
      </c>
      <c r="AC168" s="268"/>
      <c r="AD168" s="268"/>
      <c r="AE168" s="268"/>
      <c r="AF168" s="260">
        <f>SUM(AF169:AF171)</f>
        <v>0</v>
      </c>
      <c r="AG168" s="274">
        <f>SUM(AG169:AG171)</f>
        <v>0</v>
      </c>
      <c r="AH168" s="263">
        <f>SUM(AH169:AH171)</f>
        <v>0</v>
      </c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/>
      <c r="CC168"/>
    </row>
    <row r="169" spans="12:81" ht="11.25" customHeight="1">
      <c r="L169" s="156"/>
      <c r="M169" s="552" t="str">
        <f>M155 &amp; ".2.1"</f>
        <v>5.2.1.2.1</v>
      </c>
      <c r="N169" s="517" t="s">
        <v>843</v>
      </c>
      <c r="O169" s="171" t="s">
        <v>196</v>
      </c>
      <c r="AC169" s="268"/>
      <c r="AD169" s="268"/>
      <c r="AE169" s="268"/>
      <c r="AF169" s="273">
        <f>AG169+AH169</f>
        <v>0</v>
      </c>
      <c r="AG169" s="659"/>
      <c r="AH169" s="659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/>
      <c r="CC169"/>
    </row>
    <row r="170" spans="12:81" ht="11.25" customHeight="1">
      <c r="L170" s="156"/>
      <c r="M170" s="552" t="str">
        <f>M155 &amp; ".2.2"</f>
        <v>5.2.1.2.2</v>
      </c>
      <c r="N170" s="517" t="s">
        <v>844</v>
      </c>
      <c r="O170" s="171" t="s">
        <v>196</v>
      </c>
      <c r="AC170" s="268"/>
      <c r="AD170" s="268"/>
      <c r="AE170" s="268"/>
      <c r="AF170" s="273">
        <f>AG170+AH170</f>
        <v>0</v>
      </c>
      <c r="AG170" s="659"/>
      <c r="AH170" s="231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/>
      <c r="CC170"/>
    </row>
    <row r="171" spans="12:81" ht="11.25" customHeight="1">
      <c r="L171" s="156"/>
      <c r="M171" s="553"/>
      <c r="N171" s="520"/>
      <c r="O171" s="174"/>
      <c r="AC171" s="268"/>
      <c r="AD171" s="268"/>
      <c r="AE171" s="268"/>
      <c r="AF171" s="258"/>
      <c r="AG171" s="277"/>
      <c r="AH171" s="25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/>
      <c r="CC171"/>
    </row>
    <row r="172" spans="12:81" ht="11.25" customHeight="1">
      <c r="L172" s="156"/>
      <c r="M172" s="552" t="str">
        <f>M155 &amp; ".3"</f>
        <v>5.2.1.3</v>
      </c>
      <c r="N172" s="518" t="s">
        <v>300</v>
      </c>
      <c r="O172" s="171" t="s">
        <v>196</v>
      </c>
      <c r="AC172" s="268"/>
      <c r="AD172" s="268"/>
      <c r="AE172" s="268"/>
      <c r="AF172" s="260">
        <f>SUM(AF173,AF177,AF181)</f>
        <v>0</v>
      </c>
      <c r="AG172" s="274">
        <f>SUM(AG173,AG177,AG181)</f>
        <v>0</v>
      </c>
      <c r="AH172" s="263">
        <f>SUM(AH173,AH177,AH181)</f>
        <v>0</v>
      </c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  <c r="BV172" s="177"/>
      <c r="BW172" s="177"/>
      <c r="BX172" s="177"/>
      <c r="BY172" s="177"/>
      <c r="BZ172" s="177"/>
      <c r="CA172" s="177"/>
      <c r="CB172"/>
      <c r="CC172"/>
    </row>
    <row r="173" spans="12:81" ht="11.25" customHeight="1">
      <c r="L173" s="156"/>
      <c r="M173" s="552" t="str">
        <f>M155 &amp; ".3.1"</f>
        <v>5.2.1.3.1</v>
      </c>
      <c r="N173" s="517" t="s">
        <v>843</v>
      </c>
      <c r="O173" s="171" t="s">
        <v>196</v>
      </c>
      <c r="AC173" s="268"/>
      <c r="AD173" s="268"/>
      <c r="AE173" s="268"/>
      <c r="AF173" s="273">
        <f>AG173+AH173</f>
        <v>0</v>
      </c>
      <c r="AG173" s="659"/>
      <c r="AH173" s="659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/>
      <c r="CC173"/>
    </row>
    <row r="174" spans="12:81" ht="11.25" customHeight="1">
      <c r="L174" s="156"/>
      <c r="M174" s="552" t="str">
        <f>M155 &amp; ".1.3.0.1"</f>
        <v>5.2.1.1.3.0.1</v>
      </c>
      <c r="N174" s="519" t="s">
        <v>290</v>
      </c>
      <c r="O174" s="171" t="s">
        <v>291</v>
      </c>
      <c r="AC174" s="268"/>
      <c r="AD174" s="268"/>
      <c r="AE174" s="268"/>
      <c r="AF174" s="273">
        <f>AG174+AH174</f>
        <v>0</v>
      </c>
      <c r="AG174" s="659"/>
      <c r="AH174" s="231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/>
      <c r="CC174"/>
    </row>
    <row r="175" spans="12:81" ht="11.25" customHeight="1">
      <c r="L175" s="156"/>
      <c r="M175" s="552" t="str">
        <f>M155 &amp; ".1.3.0.2"</f>
        <v>5.2.1.1.3.0.2</v>
      </c>
      <c r="N175" s="519" t="s">
        <v>292</v>
      </c>
      <c r="O175" s="171" t="s">
        <v>293</v>
      </c>
      <c r="AC175" s="268"/>
      <c r="AD175" s="268"/>
      <c r="AE175" s="268"/>
      <c r="AF175" s="260">
        <f>IF(AF174=0,0,AF173/AF174)</f>
        <v>0</v>
      </c>
      <c r="AG175" s="260">
        <f>IF(AG174=0,0,AG173/AG174)</f>
        <v>0</v>
      </c>
      <c r="AH175" s="260">
        <f>IF(AH174=0,0,AH173/AH174)</f>
        <v>0</v>
      </c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/>
      <c r="CC175"/>
    </row>
    <row r="176" spans="12:81" ht="11.25" customHeight="1">
      <c r="L176" s="156"/>
      <c r="M176" s="553"/>
      <c r="N176" s="520"/>
      <c r="O176" s="174"/>
      <c r="AC176" s="268"/>
      <c r="AD176" s="268"/>
      <c r="AE176" s="268"/>
      <c r="AF176" s="258"/>
      <c r="AG176" s="277"/>
      <c r="AH176" s="25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/>
      <c r="CC176"/>
    </row>
    <row r="177" spans="12:81" ht="11.25" customHeight="1">
      <c r="L177" s="156"/>
      <c r="M177" s="552" t="str">
        <f>M155 &amp; ".3.2"</f>
        <v>5.2.1.3.2</v>
      </c>
      <c r="N177" s="517" t="s">
        <v>844</v>
      </c>
      <c r="O177" s="171" t="s">
        <v>196</v>
      </c>
      <c r="AC177" s="268"/>
      <c r="AD177" s="268"/>
      <c r="AE177" s="268"/>
      <c r="AF177" s="273">
        <f>AG177+AH177</f>
        <v>0</v>
      </c>
      <c r="AG177" s="659"/>
      <c r="AH177" s="659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/>
      <c r="CC177"/>
    </row>
    <row r="178" spans="12:81" ht="11.25" customHeight="1">
      <c r="L178" s="156"/>
      <c r="M178" s="552" t="str">
        <f>M155 &amp; ".3.2.0.1"</f>
        <v>5.2.1.3.2.0.1</v>
      </c>
      <c r="N178" s="519" t="s">
        <v>290</v>
      </c>
      <c r="O178" s="171" t="s">
        <v>291</v>
      </c>
      <c r="AC178" s="268"/>
      <c r="AD178" s="268"/>
      <c r="AE178" s="268"/>
      <c r="AF178" s="273">
        <f>AG178+AH178</f>
        <v>0</v>
      </c>
      <c r="AG178" s="659"/>
      <c r="AH178" s="231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177"/>
      <c r="BR178" s="177"/>
      <c r="BS178" s="177"/>
      <c r="BT178" s="177"/>
      <c r="BU178" s="177"/>
      <c r="BV178" s="177"/>
      <c r="BW178" s="177"/>
      <c r="BX178" s="177"/>
      <c r="BY178" s="177"/>
      <c r="BZ178" s="177"/>
      <c r="CA178" s="177"/>
      <c r="CB178"/>
      <c r="CC178"/>
    </row>
    <row r="179" spans="12:81" ht="11.25" customHeight="1">
      <c r="L179" s="156"/>
      <c r="M179" s="552" t="str">
        <f>M155 &amp; ".3.2.0.2"</f>
        <v>5.2.1.3.2.0.2</v>
      </c>
      <c r="N179" s="519" t="s">
        <v>292</v>
      </c>
      <c r="O179" s="171" t="s">
        <v>293</v>
      </c>
      <c r="AC179" s="268"/>
      <c r="AD179" s="268"/>
      <c r="AE179" s="268"/>
      <c r="AF179" s="260">
        <f>IF(AF178=0,0,AF177/AF178)</f>
        <v>0</v>
      </c>
      <c r="AG179" s="260">
        <f>IF(AG178=0,0,AG177/AG178)</f>
        <v>0</v>
      </c>
      <c r="AH179" s="260">
        <f>IF(AH178=0,0,AH177/AH178)</f>
        <v>0</v>
      </c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177"/>
      <c r="CA179" s="177"/>
      <c r="CB179"/>
      <c r="CC179"/>
    </row>
    <row r="180" spans="12:81" ht="11.25" customHeight="1">
      <c r="L180" s="156"/>
      <c r="M180" s="553"/>
      <c r="N180" s="520"/>
      <c r="O180" s="174"/>
      <c r="AC180" s="268"/>
      <c r="AD180" s="268"/>
      <c r="AE180" s="268"/>
      <c r="AF180" s="258"/>
      <c r="AG180" s="277"/>
      <c r="AH180" s="25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/>
      <c r="CC180"/>
    </row>
    <row r="181" spans="12:81" ht="11.25" customHeight="1">
      <c r="L181" s="156"/>
      <c r="M181" s="552" t="str">
        <f>M155 &amp; ".3.3"</f>
        <v>5.2.1.3.3</v>
      </c>
      <c r="N181" s="517" t="s">
        <v>842</v>
      </c>
      <c r="O181" s="171" t="s">
        <v>196</v>
      </c>
      <c r="AC181" s="268"/>
      <c r="AD181" s="268"/>
      <c r="AE181" s="268"/>
      <c r="AF181" s="273">
        <f>AG181+AH181</f>
        <v>0</v>
      </c>
      <c r="AG181" s="659"/>
      <c r="AH181" s="659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/>
      <c r="CC181"/>
    </row>
    <row r="182" spans="12:81" ht="11.25" customHeight="1">
      <c r="L182" s="156"/>
      <c r="M182" s="552" t="str">
        <f>M155 &amp; ".3.3.0.1"</f>
        <v>5.2.1.3.3.0.1</v>
      </c>
      <c r="N182" s="519" t="s">
        <v>290</v>
      </c>
      <c r="O182" s="171" t="s">
        <v>291</v>
      </c>
      <c r="AC182" s="268"/>
      <c r="AD182" s="268"/>
      <c r="AE182" s="268"/>
      <c r="AF182" s="273">
        <f>AG182+AH182</f>
        <v>0</v>
      </c>
      <c r="AG182" s="659"/>
      <c r="AH182" s="231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  <c r="BV182" s="177"/>
      <c r="BW182" s="177"/>
      <c r="BX182" s="177"/>
      <c r="BY182" s="177"/>
      <c r="BZ182" s="177"/>
      <c r="CA182" s="177"/>
      <c r="CB182"/>
      <c r="CC182"/>
    </row>
    <row r="183" spans="12:81" ht="11.25" customHeight="1">
      <c r="L183" s="156"/>
      <c r="M183" s="552" t="str">
        <f>M155 &amp; ".3.3.0.2"</f>
        <v>5.2.1.3.3.0.2</v>
      </c>
      <c r="N183" s="519" t="s">
        <v>292</v>
      </c>
      <c r="O183" s="171" t="s">
        <v>293</v>
      </c>
      <c r="AC183" s="268"/>
      <c r="AD183" s="268"/>
      <c r="AE183" s="268"/>
      <c r="AF183" s="260">
        <f>IF(AF182=0,0,AF181/AF182)</f>
        <v>0</v>
      </c>
      <c r="AG183" s="260">
        <f>IF(AG182=0,0,AG181/AG182)</f>
        <v>0</v>
      </c>
      <c r="AH183" s="260">
        <f>IF(AH182=0,0,AH181/AH182)</f>
        <v>0</v>
      </c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  <c r="BV183" s="177"/>
      <c r="BW183" s="177"/>
      <c r="BX183" s="177"/>
      <c r="BY183" s="177"/>
      <c r="BZ183" s="177"/>
      <c r="CA183" s="177"/>
      <c r="CB183"/>
      <c r="CC183"/>
    </row>
    <row r="184" spans="12:81" ht="11.25" customHeight="1">
      <c r="L184" s="156"/>
      <c r="M184" s="553"/>
      <c r="N184" s="520"/>
      <c r="O184" s="174"/>
      <c r="AC184" s="268"/>
      <c r="AD184" s="268"/>
      <c r="AE184" s="268"/>
      <c r="AF184" s="258"/>
      <c r="AG184" s="277"/>
      <c r="AH184" s="25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/>
      <c r="CC184"/>
    </row>
    <row r="185" spans="12:81" ht="11.25" customHeight="1">
      <c r="L185" s="156"/>
      <c r="M185" s="552" t="str">
        <f>M155 &amp; ".4"</f>
        <v>5.2.1.4</v>
      </c>
      <c r="N185" s="518" t="s">
        <v>284</v>
      </c>
      <c r="O185" s="171" t="s">
        <v>196</v>
      </c>
      <c r="AC185" s="268"/>
      <c r="AD185" s="268"/>
      <c r="AE185" s="268"/>
      <c r="AF185" s="260">
        <f>SUM(AF186:AF188)</f>
        <v>0</v>
      </c>
      <c r="AG185" s="274">
        <f>SUM(AG186:AG188)</f>
        <v>0</v>
      </c>
      <c r="AH185" s="263">
        <f>SUM(AH186:AH188)</f>
        <v>0</v>
      </c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/>
      <c r="CC185"/>
    </row>
    <row r="186" spans="12:81" ht="11.25" customHeight="1">
      <c r="L186" s="156"/>
      <c r="M186" s="552" t="str">
        <f>M155 &amp; ".4.1"</f>
        <v>5.2.1.4.1</v>
      </c>
      <c r="N186" s="517" t="s">
        <v>843</v>
      </c>
      <c r="O186" s="171" t="s">
        <v>196</v>
      </c>
      <c r="AC186" s="268"/>
      <c r="AD186" s="268"/>
      <c r="AE186" s="268"/>
      <c r="AF186" s="273">
        <f t="shared" ref="AF186:AF192" si="1">AG186+AH186</f>
        <v>0</v>
      </c>
      <c r="AG186" s="659"/>
      <c r="AH186" s="659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/>
      <c r="CC186"/>
    </row>
    <row r="187" spans="12:81" ht="11.25" customHeight="1">
      <c r="L187" s="156"/>
      <c r="M187" s="552" t="str">
        <f>M155 &amp; ".4.2"</f>
        <v>5.2.1.4.2</v>
      </c>
      <c r="N187" s="517" t="s">
        <v>844</v>
      </c>
      <c r="O187" s="171" t="s">
        <v>196</v>
      </c>
      <c r="AC187" s="268"/>
      <c r="AD187" s="268"/>
      <c r="AE187" s="268"/>
      <c r="AF187" s="273">
        <f t="shared" si="1"/>
        <v>0</v>
      </c>
      <c r="AG187" s="659"/>
      <c r="AH187" s="659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/>
      <c r="CC187"/>
    </row>
    <row r="188" spans="12:81" ht="11.25" customHeight="1">
      <c r="L188" s="156"/>
      <c r="M188" s="552" t="str">
        <f>M155 &amp; ".4.3"</f>
        <v>5.2.1.4.3</v>
      </c>
      <c r="N188" s="517" t="s">
        <v>842</v>
      </c>
      <c r="O188" s="171" t="s">
        <v>196</v>
      </c>
      <c r="AC188" s="268"/>
      <c r="AD188" s="268"/>
      <c r="AE188" s="268"/>
      <c r="AF188" s="273">
        <f t="shared" si="1"/>
        <v>0</v>
      </c>
      <c r="AG188" s="659"/>
      <c r="AH188" s="231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7"/>
      <c r="BX188" s="177"/>
      <c r="BY188" s="177"/>
      <c r="BZ188" s="177"/>
      <c r="CA188" s="177"/>
      <c r="CB188"/>
      <c r="CC188"/>
    </row>
    <row r="189" spans="12:81" ht="11.25" customHeight="1">
      <c r="L189" s="156"/>
      <c r="M189" s="538" t="s">
        <v>185</v>
      </c>
      <c r="N189" s="551" t="s">
        <v>385</v>
      </c>
      <c r="O189" s="171" t="s">
        <v>196</v>
      </c>
      <c r="AC189" s="268"/>
      <c r="AD189" s="268"/>
      <c r="AE189" s="268"/>
      <c r="AF189" s="263">
        <f t="shared" si="1"/>
        <v>0</v>
      </c>
      <c r="AG189" s="263">
        <f>SUM(AG192,AG195,AG198,AG201,AG204,AG207,AG210,AG213)</f>
        <v>0</v>
      </c>
      <c r="AH189" s="263">
        <f>SUM(AH192,AH195,AH198,AH201,AH204,AH207,AH210,AH213)</f>
        <v>0</v>
      </c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/>
      <c r="CC189"/>
    </row>
    <row r="190" spans="12:81" ht="11.25" customHeight="1">
      <c r="L190" s="156"/>
      <c r="M190" s="554" t="s">
        <v>386</v>
      </c>
      <c r="N190" s="521" t="s">
        <v>765</v>
      </c>
      <c r="O190" s="171" t="s">
        <v>289</v>
      </c>
      <c r="AC190" s="268"/>
      <c r="AD190" s="268"/>
      <c r="AE190" s="268"/>
      <c r="AF190" s="263">
        <f t="shared" si="1"/>
        <v>0</v>
      </c>
      <c r="AG190" s="263">
        <f>AG194+AG200+AG206+AG212</f>
        <v>0</v>
      </c>
      <c r="AH190" s="263">
        <f>AH194+AH200+AH206+AH212</f>
        <v>0</v>
      </c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/>
      <c r="CC190"/>
    </row>
    <row r="191" spans="12:81" ht="11.25" customHeight="1">
      <c r="L191" s="156"/>
      <c r="M191" s="554" t="s">
        <v>387</v>
      </c>
      <c r="N191" s="521" t="s">
        <v>767</v>
      </c>
      <c r="O191" s="171" t="s">
        <v>768</v>
      </c>
      <c r="AC191" s="268"/>
      <c r="AD191" s="268"/>
      <c r="AE191" s="268"/>
      <c r="AF191" s="263">
        <f t="shared" si="1"/>
        <v>0</v>
      </c>
      <c r="AG191" s="263">
        <f>AG197+AG203+AG209+AG215</f>
        <v>0</v>
      </c>
      <c r="AH191" s="263">
        <f>AH197+AH203+AH209+AH215</f>
        <v>0</v>
      </c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/>
      <c r="CC191"/>
    </row>
    <row r="192" spans="12:81" ht="11.25" customHeight="1">
      <c r="L192" s="156"/>
      <c r="M192" s="554" t="s">
        <v>388</v>
      </c>
      <c r="N192" s="521" t="s">
        <v>352</v>
      </c>
      <c r="O192" s="171" t="s">
        <v>196</v>
      </c>
      <c r="AC192" s="268"/>
      <c r="AD192" s="268"/>
      <c r="AE192" s="268"/>
      <c r="AF192" s="263">
        <f t="shared" si="1"/>
        <v>0</v>
      </c>
      <c r="AG192" s="263">
        <f>AG193*AG194</f>
        <v>0</v>
      </c>
      <c r="AH192" s="263">
        <f>AH193*AH194</f>
        <v>0</v>
      </c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/>
      <c r="CC192"/>
    </row>
    <row r="193" spans="12:81" ht="11.25" customHeight="1">
      <c r="L193" s="156"/>
      <c r="M193" s="554" t="s">
        <v>389</v>
      </c>
      <c r="N193" s="522" t="s">
        <v>769</v>
      </c>
      <c r="O193" s="171" t="s">
        <v>331</v>
      </c>
      <c r="AC193" s="268"/>
      <c r="AD193" s="268"/>
      <c r="AE193" s="268"/>
      <c r="AF193" s="263">
        <f>IF(AF194=0,0,AF192/AF194)</f>
        <v>0</v>
      </c>
      <c r="AG193" s="261"/>
      <c r="AH193" s="261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77"/>
      <c r="BV193" s="177"/>
      <c r="BW193" s="177"/>
      <c r="BX193" s="177"/>
      <c r="BY193" s="177"/>
      <c r="BZ193" s="177"/>
      <c r="CA193" s="177"/>
      <c r="CB193"/>
      <c r="CC193"/>
    </row>
    <row r="194" spans="12:81" ht="11.25" customHeight="1">
      <c r="L194" s="156"/>
      <c r="M194" s="554" t="s">
        <v>390</v>
      </c>
      <c r="N194" s="522" t="s">
        <v>765</v>
      </c>
      <c r="O194" s="171" t="s">
        <v>289</v>
      </c>
      <c r="AC194" s="268"/>
      <c r="AD194" s="268"/>
      <c r="AE194" s="268"/>
      <c r="AF194" s="263">
        <f>AG194+AH194</f>
        <v>0</v>
      </c>
      <c r="AG194" s="261"/>
      <c r="AH194" s="261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/>
      <c r="CC194"/>
    </row>
    <row r="195" spans="12:81" ht="11.25" customHeight="1">
      <c r="L195" s="156"/>
      <c r="M195" s="554" t="s">
        <v>391</v>
      </c>
      <c r="N195" s="521" t="s">
        <v>356</v>
      </c>
      <c r="O195" s="171" t="s">
        <v>196</v>
      </c>
      <c r="AC195" s="268"/>
      <c r="AD195" s="268"/>
      <c r="AE195" s="268"/>
      <c r="AF195" s="263">
        <f>AG195+AH195</f>
        <v>0</v>
      </c>
      <c r="AG195" s="263">
        <f>AG196*AG197</f>
        <v>0</v>
      </c>
      <c r="AH195" s="263">
        <f>AH196*AH197</f>
        <v>0</v>
      </c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/>
      <c r="CC195"/>
    </row>
    <row r="196" spans="12:81" ht="11.25" customHeight="1">
      <c r="L196" s="156"/>
      <c r="M196" s="554" t="s">
        <v>392</v>
      </c>
      <c r="N196" s="522" t="s">
        <v>770</v>
      </c>
      <c r="O196" s="171" t="s">
        <v>332</v>
      </c>
      <c r="AC196" s="268"/>
      <c r="AD196" s="268"/>
      <c r="AE196" s="268"/>
      <c r="AF196" s="263">
        <f>IF(AF197=0,0,AF195/AF197)</f>
        <v>0</v>
      </c>
      <c r="AG196" s="261"/>
      <c r="AH196" s="261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/>
      <c r="CC196"/>
    </row>
    <row r="197" spans="12:81" ht="11.25" customHeight="1">
      <c r="L197" s="156"/>
      <c r="M197" s="554" t="s">
        <v>393</v>
      </c>
      <c r="N197" s="522" t="s">
        <v>771</v>
      </c>
      <c r="O197" s="171" t="s">
        <v>768</v>
      </c>
      <c r="AC197" s="268"/>
      <c r="AD197" s="268"/>
      <c r="AE197" s="268"/>
      <c r="AF197" s="263">
        <f>AG197+AH197</f>
        <v>0</v>
      </c>
      <c r="AG197" s="261"/>
      <c r="AH197" s="261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7"/>
      <c r="BW197" s="177"/>
      <c r="BX197" s="177"/>
      <c r="BY197" s="177"/>
      <c r="BZ197" s="177"/>
      <c r="CA197" s="177"/>
      <c r="CB197"/>
      <c r="CC197"/>
    </row>
    <row r="198" spans="12:81" ht="11.25" customHeight="1">
      <c r="L198" s="156"/>
      <c r="M198" s="554" t="s">
        <v>394</v>
      </c>
      <c r="N198" s="521" t="s">
        <v>360</v>
      </c>
      <c r="O198" s="171" t="s">
        <v>196</v>
      </c>
      <c r="AC198" s="268"/>
      <c r="AD198" s="268"/>
      <c r="AE198" s="268"/>
      <c r="AF198" s="263">
        <f>AG198+AH198</f>
        <v>0</v>
      </c>
      <c r="AG198" s="263">
        <f>AG199*AG200</f>
        <v>0</v>
      </c>
      <c r="AH198" s="263">
        <f>AH199*AH200</f>
        <v>0</v>
      </c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/>
      <c r="CC198"/>
    </row>
    <row r="199" spans="12:81" ht="11.25" customHeight="1">
      <c r="L199" s="156"/>
      <c r="M199" s="554" t="s">
        <v>395</v>
      </c>
      <c r="N199" s="522" t="s">
        <v>769</v>
      </c>
      <c r="O199" s="171" t="s">
        <v>331</v>
      </c>
      <c r="AC199" s="268"/>
      <c r="AD199" s="268"/>
      <c r="AE199" s="268"/>
      <c r="AF199" s="263">
        <f>IF(AF200=0,0,AF198/AF200)</f>
        <v>0</v>
      </c>
      <c r="AG199" s="261"/>
      <c r="AH199" s="261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  <c r="BV199" s="177"/>
      <c r="BW199" s="177"/>
      <c r="BX199" s="177"/>
      <c r="BY199" s="177"/>
      <c r="BZ199" s="177"/>
      <c r="CA199" s="177"/>
      <c r="CB199"/>
      <c r="CC199"/>
    </row>
    <row r="200" spans="12:81" ht="11.25" customHeight="1">
      <c r="L200" s="156"/>
      <c r="M200" s="554" t="s">
        <v>396</v>
      </c>
      <c r="N200" s="522" t="s">
        <v>765</v>
      </c>
      <c r="O200" s="171" t="s">
        <v>289</v>
      </c>
      <c r="AC200" s="268"/>
      <c r="AD200" s="268"/>
      <c r="AE200" s="268"/>
      <c r="AF200" s="263">
        <f>AG200+AH200</f>
        <v>0</v>
      </c>
      <c r="AG200" s="261"/>
      <c r="AH200" s="261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/>
      <c r="CC200"/>
    </row>
    <row r="201" spans="12:81" ht="11.25" customHeight="1">
      <c r="L201" s="156"/>
      <c r="M201" s="554" t="s">
        <v>397</v>
      </c>
      <c r="N201" s="521" t="s">
        <v>364</v>
      </c>
      <c r="O201" s="171" t="s">
        <v>196</v>
      </c>
      <c r="AC201" s="268"/>
      <c r="AD201" s="268"/>
      <c r="AE201" s="268"/>
      <c r="AF201" s="263">
        <f>AG201+AH201</f>
        <v>0</v>
      </c>
      <c r="AG201" s="263">
        <f>AG202*AG203</f>
        <v>0</v>
      </c>
      <c r="AH201" s="263">
        <f>AH202*AH203</f>
        <v>0</v>
      </c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/>
      <c r="CC201"/>
    </row>
    <row r="202" spans="12:81" ht="11.25" customHeight="1">
      <c r="L202" s="156"/>
      <c r="M202" s="554" t="s">
        <v>398</v>
      </c>
      <c r="N202" s="522" t="s">
        <v>770</v>
      </c>
      <c r="O202" s="171" t="s">
        <v>332</v>
      </c>
      <c r="AC202" s="268"/>
      <c r="AD202" s="268"/>
      <c r="AE202" s="268"/>
      <c r="AF202" s="263">
        <f>IF(AF203=0,0,AF201/AF203)</f>
        <v>0</v>
      </c>
      <c r="AG202" s="261"/>
      <c r="AH202" s="261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/>
      <c r="CC202"/>
    </row>
    <row r="203" spans="12:81" ht="11.25" customHeight="1">
      <c r="L203" s="156"/>
      <c r="M203" s="554" t="s">
        <v>399</v>
      </c>
      <c r="N203" s="522" t="s">
        <v>771</v>
      </c>
      <c r="O203" s="171" t="s">
        <v>768</v>
      </c>
      <c r="AC203" s="268"/>
      <c r="AD203" s="268"/>
      <c r="AE203" s="268"/>
      <c r="AF203" s="263">
        <f>AG203+AH203</f>
        <v>0</v>
      </c>
      <c r="AG203" s="261"/>
      <c r="AH203" s="261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/>
      <c r="CC203"/>
    </row>
    <row r="204" spans="12:81" ht="11.25" customHeight="1">
      <c r="L204" s="156"/>
      <c r="M204" s="554" t="s">
        <v>400</v>
      </c>
      <c r="N204" s="521" t="s">
        <v>368</v>
      </c>
      <c r="O204" s="171" t="s">
        <v>196</v>
      </c>
      <c r="AC204" s="268"/>
      <c r="AD204" s="268"/>
      <c r="AE204" s="268"/>
      <c r="AF204" s="263">
        <f>AG204+AH204</f>
        <v>0</v>
      </c>
      <c r="AG204" s="263">
        <f>AG205*AG206</f>
        <v>0</v>
      </c>
      <c r="AH204" s="263">
        <f>AH205*AH206</f>
        <v>0</v>
      </c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/>
      <c r="CC204"/>
    </row>
    <row r="205" spans="12:81" ht="11.25" customHeight="1">
      <c r="L205" s="156"/>
      <c r="M205" s="554" t="s">
        <v>401</v>
      </c>
      <c r="N205" s="522" t="s">
        <v>769</v>
      </c>
      <c r="O205" s="171" t="s">
        <v>331</v>
      </c>
      <c r="AC205" s="268"/>
      <c r="AD205" s="268"/>
      <c r="AE205" s="268"/>
      <c r="AF205" s="263">
        <f>IF(AF206=0,0,AF204/AF206)</f>
        <v>0</v>
      </c>
      <c r="AG205" s="261"/>
      <c r="AH205" s="261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/>
      <c r="CC205"/>
    </row>
    <row r="206" spans="12:81" ht="11.25" customHeight="1">
      <c r="L206" s="156"/>
      <c r="M206" s="554" t="s">
        <v>402</v>
      </c>
      <c r="N206" s="522" t="s">
        <v>765</v>
      </c>
      <c r="O206" s="171" t="s">
        <v>289</v>
      </c>
      <c r="AC206" s="268"/>
      <c r="AD206" s="268"/>
      <c r="AE206" s="268"/>
      <c r="AF206" s="263">
        <f>AG206+AH206</f>
        <v>0</v>
      </c>
      <c r="AG206" s="261"/>
      <c r="AH206" s="261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  <c r="BV206" s="177"/>
      <c r="BW206" s="177"/>
      <c r="BX206" s="177"/>
      <c r="BY206" s="177"/>
      <c r="BZ206" s="177"/>
      <c r="CA206" s="177"/>
      <c r="CB206"/>
      <c r="CC206"/>
    </row>
    <row r="207" spans="12:81" ht="11.25" customHeight="1">
      <c r="L207" s="156"/>
      <c r="M207" s="554" t="s">
        <v>403</v>
      </c>
      <c r="N207" s="521" t="s">
        <v>372</v>
      </c>
      <c r="O207" s="171" t="s">
        <v>196</v>
      </c>
      <c r="AC207" s="268"/>
      <c r="AD207" s="268"/>
      <c r="AE207" s="268"/>
      <c r="AF207" s="263">
        <f>AG207+AH207</f>
        <v>0</v>
      </c>
      <c r="AG207" s="263">
        <f>AG208*AG209</f>
        <v>0</v>
      </c>
      <c r="AH207" s="263">
        <f>AH208*AH209</f>
        <v>0</v>
      </c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/>
      <c r="CC207"/>
    </row>
    <row r="208" spans="12:81" ht="11.25" customHeight="1">
      <c r="L208" s="156"/>
      <c r="M208" s="554" t="s">
        <v>404</v>
      </c>
      <c r="N208" s="522" t="s">
        <v>770</v>
      </c>
      <c r="O208" s="171" t="s">
        <v>332</v>
      </c>
      <c r="AC208" s="268"/>
      <c r="AD208" s="268"/>
      <c r="AE208" s="268"/>
      <c r="AF208" s="263">
        <f>IF(AF209=0,0,AF207/AF209)</f>
        <v>0</v>
      </c>
      <c r="AG208" s="261"/>
      <c r="AH208" s="261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/>
      <c r="CC208"/>
    </row>
    <row r="209" spans="12:92" ht="11.25" customHeight="1">
      <c r="L209" s="156"/>
      <c r="M209" s="554" t="s">
        <v>405</v>
      </c>
      <c r="N209" s="522" t="s">
        <v>771</v>
      </c>
      <c r="O209" s="171" t="s">
        <v>768</v>
      </c>
      <c r="AC209" s="268"/>
      <c r="AD209" s="268"/>
      <c r="AE209" s="268"/>
      <c r="AF209" s="263">
        <f>AG209+AH209</f>
        <v>0</v>
      </c>
      <c r="AG209" s="261"/>
      <c r="AH209" s="261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177"/>
      <c r="BT209" s="177"/>
      <c r="BU209" s="177"/>
      <c r="BV209" s="177"/>
      <c r="BW209" s="177"/>
      <c r="BX209" s="177"/>
      <c r="BY209" s="177"/>
      <c r="BZ209" s="177"/>
      <c r="CA209" s="177"/>
      <c r="CB209"/>
      <c r="CC209"/>
    </row>
    <row r="210" spans="12:92" ht="11.25" customHeight="1">
      <c r="L210" s="156"/>
      <c r="M210" s="554" t="s">
        <v>406</v>
      </c>
      <c r="N210" s="521" t="s">
        <v>376</v>
      </c>
      <c r="O210" s="171" t="s">
        <v>196</v>
      </c>
      <c r="AC210" s="268"/>
      <c r="AD210" s="268"/>
      <c r="AE210" s="268"/>
      <c r="AF210" s="263">
        <f>AG210+AH210</f>
        <v>0</v>
      </c>
      <c r="AG210" s="263">
        <f>AG211*AG212</f>
        <v>0</v>
      </c>
      <c r="AH210" s="263">
        <f>AH211*AH212</f>
        <v>0</v>
      </c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/>
      <c r="CC210"/>
    </row>
    <row r="211" spans="12:92" ht="11.25" customHeight="1">
      <c r="L211" s="156"/>
      <c r="M211" s="554" t="s">
        <v>407</v>
      </c>
      <c r="N211" s="522" t="s">
        <v>769</v>
      </c>
      <c r="O211" s="171" t="s">
        <v>331</v>
      </c>
      <c r="AC211" s="268"/>
      <c r="AD211" s="268"/>
      <c r="AE211" s="268"/>
      <c r="AF211" s="263">
        <f>IF(AF212=0,0,AF210/AF212)</f>
        <v>0</v>
      </c>
      <c r="AG211" s="261"/>
      <c r="AH211" s="261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/>
      <c r="CC211"/>
    </row>
    <row r="212" spans="12:92" ht="11.25" customHeight="1">
      <c r="L212" s="156"/>
      <c r="M212" s="554" t="s">
        <v>408</v>
      </c>
      <c r="N212" s="522" t="s">
        <v>765</v>
      </c>
      <c r="O212" s="171" t="s">
        <v>289</v>
      </c>
      <c r="AC212" s="268"/>
      <c r="AD212" s="268"/>
      <c r="AE212" s="268"/>
      <c r="AF212" s="263">
        <f>AG212+AH212</f>
        <v>0</v>
      </c>
      <c r="AG212" s="261"/>
      <c r="AH212" s="261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/>
      <c r="CC212"/>
    </row>
    <row r="213" spans="12:92" ht="11.25" customHeight="1">
      <c r="L213" s="156"/>
      <c r="M213" s="554" t="s">
        <v>409</v>
      </c>
      <c r="N213" s="521" t="s">
        <v>380</v>
      </c>
      <c r="O213" s="171" t="s">
        <v>196</v>
      </c>
      <c r="AC213" s="268"/>
      <c r="AD213" s="268"/>
      <c r="AE213" s="268"/>
      <c r="AF213" s="263">
        <f>AG213+AH213</f>
        <v>0</v>
      </c>
      <c r="AG213" s="263">
        <f>AG214*AG215</f>
        <v>0</v>
      </c>
      <c r="AH213" s="263">
        <f>AH214*AH215</f>
        <v>0</v>
      </c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  <c r="BV213" s="177"/>
      <c r="BW213" s="177"/>
      <c r="BX213" s="177"/>
      <c r="BY213" s="177"/>
      <c r="BZ213" s="177"/>
      <c r="CA213" s="177"/>
      <c r="CB213"/>
      <c r="CC213"/>
    </row>
    <row r="214" spans="12:92" ht="11.25" customHeight="1">
      <c r="L214" s="156"/>
      <c r="M214" s="554" t="s">
        <v>410</v>
      </c>
      <c r="N214" s="522" t="s">
        <v>770</v>
      </c>
      <c r="O214" s="171" t="s">
        <v>332</v>
      </c>
      <c r="AC214" s="268"/>
      <c r="AD214" s="268"/>
      <c r="AE214" s="268"/>
      <c r="AF214" s="263">
        <f>IF(AF215=0,0,AF213/AF215)</f>
        <v>0</v>
      </c>
      <c r="AG214" s="261"/>
      <c r="AH214" s="261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7"/>
      <c r="BY214" s="177"/>
      <c r="BZ214" s="177"/>
      <c r="CA214" s="177"/>
      <c r="CB214"/>
      <c r="CC214"/>
    </row>
    <row r="215" spans="12:92" ht="11.25" customHeight="1">
      <c r="L215" s="156"/>
      <c r="M215" s="554" t="s">
        <v>411</v>
      </c>
      <c r="N215" s="522" t="s">
        <v>771</v>
      </c>
      <c r="O215" s="171" t="s">
        <v>768</v>
      </c>
      <c r="AC215" s="268"/>
      <c r="AD215" s="268"/>
      <c r="AE215" s="268"/>
      <c r="AF215" s="263">
        <f>AG215+AH215</f>
        <v>0</v>
      </c>
      <c r="AG215" s="261"/>
      <c r="AH215" s="261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177"/>
      <c r="BT215" s="177"/>
      <c r="BU215" s="177"/>
      <c r="BV215" s="177"/>
      <c r="BW215" s="177"/>
      <c r="BX215" s="177"/>
      <c r="BY215" s="177"/>
      <c r="BZ215" s="177"/>
      <c r="CA215" s="177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6"/>
      <c r="M216" s="538" t="s">
        <v>412</v>
      </c>
      <c r="N216" s="547" t="s">
        <v>202</v>
      </c>
      <c r="O216" s="171" t="s">
        <v>196</v>
      </c>
      <c r="AC216" s="268"/>
      <c r="AD216" s="268"/>
      <c r="AE216" s="268"/>
      <c r="AF216" s="263">
        <f>AG216+AH216</f>
        <v>0</v>
      </c>
      <c r="AG216" s="263">
        <f>SUM(AG222,AG229,AG236,AG240,AG244)</f>
        <v>0</v>
      </c>
      <c r="AH216" s="263">
        <f>SUM(AH222,AH229,AH236,AH240,AH244)</f>
        <v>0</v>
      </c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6"/>
      <c r="M217" s="555" t="s">
        <v>301</v>
      </c>
      <c r="N217" s="523" t="s">
        <v>26</v>
      </c>
      <c r="O217" s="171" t="s">
        <v>30</v>
      </c>
      <c r="AC217" s="268"/>
      <c r="AD217" s="268"/>
      <c r="AE217" s="268"/>
      <c r="AF217" s="257"/>
      <c r="AG217" s="263">
        <f>IF(AG218=0,0,(1000*AG216/AG218)/AG$6)</f>
        <v>0</v>
      </c>
      <c r="AH217" s="263">
        <f>IF(AH218=0,0,(1000*AH216/AH218)/AH$6)</f>
        <v>0</v>
      </c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7"/>
      <c r="BW217" s="177"/>
      <c r="BX217" s="177"/>
      <c r="BY217" s="177"/>
      <c r="BZ217" s="177"/>
      <c r="CA217" s="17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6"/>
      <c r="M218" s="555" t="s">
        <v>302</v>
      </c>
      <c r="N218" s="523" t="s">
        <v>27</v>
      </c>
      <c r="O218" s="171" t="s">
        <v>294</v>
      </c>
      <c r="AC218" s="268"/>
      <c r="AD218" s="268"/>
      <c r="AE218" s="268"/>
      <c r="AF218" s="257"/>
      <c r="AG218" s="263">
        <f>SUM(AG224,AG231,AG238,AG242,AG246)</f>
        <v>0</v>
      </c>
      <c r="AH218" s="263">
        <f>SUM(AH224,AH231,AH238,AH242,AH246)</f>
        <v>0</v>
      </c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6"/>
      <c r="M219" s="556" t="str">
        <f>M218 &amp; ".1"</f>
        <v>6.0.2.1</v>
      </c>
      <c r="N219" s="524" t="s">
        <v>29</v>
      </c>
      <c r="O219" s="171" t="s">
        <v>294</v>
      </c>
      <c r="AC219" s="268"/>
      <c r="AD219" s="268"/>
      <c r="AE219" s="268"/>
      <c r="AF219" s="257"/>
      <c r="AG219" s="263">
        <f>SUM(AG225,AG232,AG239,AG243,AG247)</f>
        <v>0</v>
      </c>
      <c r="AH219" s="263">
        <f>SUM(AH225,AH232,AH239,AH243,AH247)</f>
        <v>0</v>
      </c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  <c r="BV219" s="177"/>
      <c r="BW219" s="177"/>
      <c r="BX219" s="177"/>
      <c r="BY219" s="177"/>
      <c r="BZ219" s="177"/>
      <c r="CA219" s="177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6"/>
      <c r="M220" s="556" t="str">
        <f>M218 &amp; ".2"</f>
        <v>6.0.2.2</v>
      </c>
      <c r="N220" s="524" t="s">
        <v>28</v>
      </c>
      <c r="O220" s="171" t="s">
        <v>861</v>
      </c>
      <c r="AC220" s="268"/>
      <c r="AD220" s="268"/>
      <c r="AE220" s="268"/>
      <c r="AF220" s="257"/>
      <c r="AG220" s="263">
        <f>IF(AG219=0,0,AG218/AG219*100)</f>
        <v>0</v>
      </c>
      <c r="AH220" s="263">
        <f>IF(AH219=0,0,AH218/AH219*100)</f>
        <v>0</v>
      </c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6"/>
      <c r="M221" s="555" t="s">
        <v>846</v>
      </c>
      <c r="N221" s="523" t="s">
        <v>33</v>
      </c>
      <c r="O221" s="171" t="s">
        <v>30</v>
      </c>
      <c r="AC221" s="268"/>
      <c r="AD221" s="268"/>
      <c r="AE221" s="268"/>
      <c r="AF221" s="257"/>
      <c r="AG221" s="261"/>
      <c r="AH221" s="261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  <c r="BV221" s="177"/>
      <c r="BW221" s="177"/>
      <c r="BX221" s="177"/>
      <c r="BY221" s="177"/>
      <c r="BZ221" s="177"/>
      <c r="CA221" s="177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6"/>
      <c r="M222" s="554" t="s">
        <v>816</v>
      </c>
      <c r="N222" s="525" t="s">
        <v>617</v>
      </c>
      <c r="O222" s="171" t="s">
        <v>196</v>
      </c>
      <c r="AC222" s="268"/>
      <c r="AD222" s="268"/>
      <c r="AE222" s="268"/>
      <c r="AF222" s="263">
        <f>AG222+AH222</f>
        <v>0</v>
      </c>
      <c r="AG222" s="261"/>
      <c r="AH222" s="261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6"/>
      <c r="M223" s="554" t="s">
        <v>618</v>
      </c>
      <c r="N223" s="523" t="s">
        <v>31</v>
      </c>
      <c r="O223" s="171" t="s">
        <v>30</v>
      </c>
      <c r="AC223" s="268"/>
      <c r="AD223" s="268"/>
      <c r="AE223" s="268"/>
      <c r="AF223" s="257"/>
      <c r="AG223" s="263">
        <f>IF(AG224=0,0,(1000*AG222/AG224)/AG$6)</f>
        <v>0</v>
      </c>
      <c r="AH223" s="263">
        <f>IF(AH224=0,0,(1000*AH222/AH224)/AH$6)</f>
        <v>0</v>
      </c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177"/>
      <c r="BT223" s="177"/>
      <c r="BU223" s="177"/>
      <c r="BV223" s="177"/>
      <c r="BW223" s="177"/>
      <c r="BX223" s="177"/>
      <c r="BY223" s="177"/>
      <c r="BZ223" s="177"/>
      <c r="CA223" s="177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6"/>
      <c r="M224" s="554" t="s">
        <v>619</v>
      </c>
      <c r="N224" s="523" t="s">
        <v>32</v>
      </c>
      <c r="O224" s="171" t="s">
        <v>294</v>
      </c>
      <c r="AC224" s="268"/>
      <c r="AD224" s="268"/>
      <c r="AE224" s="268"/>
      <c r="AF224" s="257"/>
      <c r="AG224" s="261"/>
      <c r="AH224" s="261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6"/>
      <c r="M225" s="554" t="str">
        <f>M224 &amp; ".0"</f>
        <v>6.1.2.0</v>
      </c>
      <c r="N225" s="524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71" t="s">
        <v>294</v>
      </c>
      <c r="AC225" s="268"/>
      <c r="AD225" s="268"/>
      <c r="AE225" s="268"/>
      <c r="AF225" s="257"/>
      <c r="AG225" s="261"/>
      <c r="AH225" s="261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6"/>
      <c r="M226" s="554" t="s">
        <v>850</v>
      </c>
      <c r="N226" s="523" t="s">
        <v>34</v>
      </c>
      <c r="O226" s="171" t="s">
        <v>30</v>
      </c>
      <c r="AC226" s="268"/>
      <c r="AD226" s="268"/>
      <c r="AE226" s="268"/>
      <c r="AF226" s="257"/>
      <c r="AG226" s="261"/>
      <c r="AH226" s="261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177"/>
      <c r="BR226" s="177"/>
      <c r="BS226" s="177"/>
      <c r="BT226" s="177"/>
      <c r="BU226" s="177"/>
      <c r="BV226" s="177"/>
      <c r="BW226" s="177"/>
      <c r="BX226" s="177"/>
      <c r="BY226" s="177"/>
      <c r="BZ226" s="177"/>
      <c r="CA226" s="177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6"/>
      <c r="M227" s="554" t="s">
        <v>851</v>
      </c>
      <c r="N227" s="523" t="s">
        <v>35</v>
      </c>
      <c r="O227" s="171" t="s">
        <v>30</v>
      </c>
      <c r="AC227" s="268"/>
      <c r="AD227" s="268"/>
      <c r="AE227" s="268"/>
      <c r="AF227" s="257"/>
      <c r="AG227" s="261"/>
      <c r="AH227" s="261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177"/>
      <c r="BT227" s="177"/>
      <c r="BU227" s="177"/>
      <c r="BV227" s="177"/>
      <c r="BW227" s="177"/>
      <c r="BX227" s="177"/>
      <c r="BY227" s="177"/>
      <c r="BZ227" s="177"/>
      <c r="CA227" s="17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6"/>
      <c r="M228" s="554" t="s">
        <v>852</v>
      </c>
      <c r="N228" s="523" t="s">
        <v>36</v>
      </c>
      <c r="O228" s="171" t="s">
        <v>30</v>
      </c>
      <c r="AC228" s="268"/>
      <c r="AD228" s="268"/>
      <c r="AE228" s="268"/>
      <c r="AF228" s="257"/>
      <c r="AG228" s="261"/>
      <c r="AH228" s="261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7"/>
      <c r="BN228" s="177"/>
      <c r="BO228" s="177"/>
      <c r="BP228" s="177"/>
      <c r="BQ228" s="177"/>
      <c r="BR228" s="177"/>
      <c r="BS228" s="177"/>
      <c r="BT228" s="177"/>
      <c r="BU228" s="177"/>
      <c r="BV228" s="177"/>
      <c r="BW228" s="177"/>
      <c r="BX228" s="177"/>
      <c r="BY228" s="177"/>
      <c r="BZ228" s="177"/>
      <c r="CA228" s="177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6"/>
      <c r="M229" s="554" t="s">
        <v>809</v>
      </c>
      <c r="N229" s="525" t="s">
        <v>621</v>
      </c>
      <c r="O229" s="171" t="s">
        <v>196</v>
      </c>
      <c r="AC229" s="268"/>
      <c r="AD229" s="268"/>
      <c r="AE229" s="268"/>
      <c r="AF229" s="263">
        <f>AG229+AH229</f>
        <v>0</v>
      </c>
      <c r="AG229" s="261"/>
      <c r="AH229" s="261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6"/>
      <c r="M230" s="554" t="s">
        <v>620</v>
      </c>
      <c r="N230" s="526" t="s">
        <v>37</v>
      </c>
      <c r="O230" s="171" t="s">
        <v>30</v>
      </c>
      <c r="AC230" s="268"/>
      <c r="AD230" s="268"/>
      <c r="AE230" s="268"/>
      <c r="AF230" s="257"/>
      <c r="AG230" s="263">
        <f>IF(AG231=0,0,(1000*AG229/AG231)/AG$6)</f>
        <v>0</v>
      </c>
      <c r="AH230" s="263">
        <f>IF(AH231=0,0,(1000*AH229/AH231)/AH$6)</f>
        <v>0</v>
      </c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177"/>
      <c r="BR230" s="177"/>
      <c r="BS230" s="177"/>
      <c r="BT230" s="177"/>
      <c r="BU230" s="177"/>
      <c r="BV230" s="177"/>
      <c r="BW230" s="177"/>
      <c r="BX230" s="177"/>
      <c r="BY230" s="177"/>
      <c r="BZ230" s="177"/>
      <c r="CA230" s="177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6"/>
      <c r="M231" s="554" t="s">
        <v>622</v>
      </c>
      <c r="N231" s="526" t="s">
        <v>38</v>
      </c>
      <c r="O231" s="171" t="s">
        <v>294</v>
      </c>
      <c r="AC231" s="268"/>
      <c r="AD231" s="268"/>
      <c r="AE231" s="268"/>
      <c r="AF231" s="257"/>
      <c r="AG231" s="261"/>
      <c r="AH231" s="261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177"/>
      <c r="BR231" s="177"/>
      <c r="BS231" s="177"/>
      <c r="BT231" s="177"/>
      <c r="BU231" s="177"/>
      <c r="BV231" s="177"/>
      <c r="BW231" s="177"/>
      <c r="BX231" s="177"/>
      <c r="BY231" s="177"/>
      <c r="BZ231" s="177"/>
      <c r="CA231" s="177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6"/>
      <c r="M232" s="554" t="str">
        <f>M231 &amp; ".0"</f>
        <v>6.2.2.0</v>
      </c>
      <c r="N232" s="524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71" t="s">
        <v>294</v>
      </c>
      <c r="AC232" s="268"/>
      <c r="AD232" s="268"/>
      <c r="AE232" s="268"/>
      <c r="AF232" s="257"/>
      <c r="AG232" s="261"/>
      <c r="AH232" s="261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177"/>
      <c r="BR232" s="177"/>
      <c r="BS232" s="177"/>
      <c r="BT232" s="177"/>
      <c r="BU232" s="177"/>
      <c r="BV232" s="177"/>
      <c r="BW232" s="177"/>
      <c r="BX232" s="177"/>
      <c r="BY232" s="177"/>
      <c r="BZ232" s="177"/>
      <c r="CA232" s="177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6"/>
      <c r="M233" s="554" t="s">
        <v>847</v>
      </c>
      <c r="N233" s="523" t="s">
        <v>34</v>
      </c>
      <c r="O233" s="171" t="s">
        <v>30</v>
      </c>
      <c r="AC233" s="268"/>
      <c r="AD233" s="268"/>
      <c r="AE233" s="268"/>
      <c r="AF233" s="257"/>
      <c r="AG233" s="261"/>
      <c r="AH233" s="261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77"/>
      <c r="BN233" s="177"/>
      <c r="BO233" s="177"/>
      <c r="BP233" s="177"/>
      <c r="BQ233" s="177"/>
      <c r="BR233" s="177"/>
      <c r="BS233" s="177"/>
      <c r="BT233" s="177"/>
      <c r="BU233" s="177"/>
      <c r="BV233" s="177"/>
      <c r="BW233" s="177"/>
      <c r="BX233" s="177"/>
      <c r="BY233" s="177"/>
      <c r="BZ233" s="177"/>
      <c r="CA233" s="177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6"/>
      <c r="M234" s="554" t="s">
        <v>848</v>
      </c>
      <c r="N234" s="523" t="s">
        <v>35</v>
      </c>
      <c r="O234" s="171" t="s">
        <v>30</v>
      </c>
      <c r="AC234" s="268"/>
      <c r="AD234" s="268"/>
      <c r="AE234" s="268"/>
      <c r="AF234" s="257"/>
      <c r="AG234" s="261"/>
      <c r="AH234" s="261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77"/>
      <c r="BN234" s="177"/>
      <c r="BO234" s="177"/>
      <c r="BP234" s="177"/>
      <c r="BQ234" s="177"/>
      <c r="BR234" s="177"/>
      <c r="BS234" s="177"/>
      <c r="BT234" s="177"/>
      <c r="BU234" s="177"/>
      <c r="BV234" s="177"/>
      <c r="BW234" s="177"/>
      <c r="BX234" s="177"/>
      <c r="BY234" s="177"/>
      <c r="BZ234" s="177"/>
      <c r="CA234" s="177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6"/>
      <c r="M235" s="554" t="s">
        <v>849</v>
      </c>
      <c r="N235" s="523" t="s">
        <v>36</v>
      </c>
      <c r="O235" s="171" t="s">
        <v>30</v>
      </c>
      <c r="AC235" s="268"/>
      <c r="AD235" s="268"/>
      <c r="AE235" s="268"/>
      <c r="AF235" s="257"/>
      <c r="AG235" s="261"/>
      <c r="AH235" s="261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177"/>
      <c r="BR235" s="177"/>
      <c r="BS235" s="177"/>
      <c r="BT235" s="177"/>
      <c r="BU235" s="177"/>
      <c r="BV235" s="177"/>
      <c r="BW235" s="177"/>
      <c r="BX235" s="177"/>
      <c r="BY235" s="177"/>
      <c r="BZ235" s="177"/>
      <c r="CA235" s="177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6"/>
      <c r="M236" s="554" t="s">
        <v>812</v>
      </c>
      <c r="N236" s="525" t="s">
        <v>624</v>
      </c>
      <c r="O236" s="171" t="s">
        <v>196</v>
      </c>
      <c r="AC236" s="268"/>
      <c r="AD236" s="268"/>
      <c r="AE236" s="268"/>
      <c r="AF236" s="263">
        <f>AG236+AH236</f>
        <v>0</v>
      </c>
      <c r="AG236" s="261"/>
      <c r="AH236" s="261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177"/>
      <c r="BT236" s="177"/>
      <c r="BU236" s="177"/>
      <c r="BV236" s="177"/>
      <c r="BW236" s="177"/>
      <c r="BX236" s="177"/>
      <c r="BY236" s="177"/>
      <c r="BZ236" s="177"/>
      <c r="CA236" s="177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6"/>
      <c r="M237" s="554" t="s">
        <v>814</v>
      </c>
      <c r="N237" s="526" t="s">
        <v>39</v>
      </c>
      <c r="O237" s="171" t="s">
        <v>30</v>
      </c>
      <c r="AC237" s="268"/>
      <c r="AD237" s="268"/>
      <c r="AE237" s="268"/>
      <c r="AF237" s="257"/>
      <c r="AG237" s="263">
        <f>IF(AG238=0,0,(1000*AG236/AG238)/AG$6)</f>
        <v>0</v>
      </c>
      <c r="AH237" s="263">
        <f>IF(AH238=0,0,(1000*AH236/AH238)/AH$6)</f>
        <v>0</v>
      </c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177"/>
      <c r="BT237" s="177"/>
      <c r="BU237" s="177"/>
      <c r="BV237" s="177"/>
      <c r="BW237" s="177"/>
      <c r="BX237" s="177"/>
      <c r="BY237" s="177"/>
      <c r="BZ237" s="177"/>
      <c r="CA237" s="17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6"/>
      <c r="M238" s="554" t="s">
        <v>625</v>
      </c>
      <c r="N238" s="526" t="s">
        <v>40</v>
      </c>
      <c r="O238" s="171" t="s">
        <v>294</v>
      </c>
      <c r="AC238" s="268"/>
      <c r="AD238" s="268"/>
      <c r="AE238" s="268"/>
      <c r="AF238" s="257"/>
      <c r="AG238" s="261"/>
      <c r="AH238" s="261"/>
      <c r="AI238" s="177"/>
      <c r="AJ238" s="177"/>
      <c r="AK238" s="177"/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/>
      <c r="BA238" s="177"/>
      <c r="BB238" s="177"/>
      <c r="BC238" s="177"/>
      <c r="BD238" s="177"/>
      <c r="BE238" s="177"/>
      <c r="BF238" s="177"/>
      <c r="BG238" s="177"/>
      <c r="BH238" s="177"/>
      <c r="BI238" s="177"/>
      <c r="BJ238" s="177"/>
      <c r="BK238" s="177"/>
      <c r="BL238" s="177"/>
      <c r="BM238" s="177"/>
      <c r="BN238" s="177"/>
      <c r="BO238" s="177"/>
      <c r="BP238" s="177"/>
      <c r="BQ238" s="177"/>
      <c r="BR238" s="177"/>
      <c r="BS238" s="177"/>
      <c r="BT238" s="177"/>
      <c r="BU238" s="177"/>
      <c r="BV238" s="177"/>
      <c r="BW238" s="177"/>
      <c r="BX238" s="177"/>
      <c r="BY238" s="177"/>
      <c r="BZ238" s="177"/>
      <c r="CA238" s="177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6"/>
      <c r="M239" s="554" t="str">
        <f>M238 &amp; ".0"</f>
        <v>6.3.2.0</v>
      </c>
      <c r="N239" s="524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71" t="s">
        <v>294</v>
      </c>
      <c r="AC239" s="268"/>
      <c r="AD239" s="268"/>
      <c r="AE239" s="268"/>
      <c r="AF239" s="257"/>
      <c r="AG239" s="261"/>
      <c r="AH239" s="261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177"/>
      <c r="BO239" s="177"/>
      <c r="BP239" s="177"/>
      <c r="BQ239" s="177"/>
      <c r="BR239" s="177"/>
      <c r="BS239" s="177"/>
      <c r="BT239" s="177"/>
      <c r="BU239" s="177"/>
      <c r="BV239" s="177"/>
      <c r="BW239" s="177"/>
      <c r="BX239" s="177"/>
      <c r="BY239" s="177"/>
      <c r="BZ239" s="177"/>
      <c r="CA239" s="177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6"/>
      <c r="M240" s="554" t="s">
        <v>626</v>
      </c>
      <c r="N240" s="525" t="s">
        <v>627</v>
      </c>
      <c r="O240" s="171" t="s">
        <v>196</v>
      </c>
      <c r="AC240" s="268"/>
      <c r="AD240" s="268"/>
      <c r="AE240" s="268"/>
      <c r="AF240" s="263">
        <f>AG240+AH240</f>
        <v>0</v>
      </c>
      <c r="AG240" s="261"/>
      <c r="AH240" s="261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7"/>
      <c r="BN240" s="177"/>
      <c r="BO240" s="177"/>
      <c r="BP240" s="177"/>
      <c r="BQ240" s="177"/>
      <c r="BR240" s="177"/>
      <c r="BS240" s="177"/>
      <c r="BT240" s="177"/>
      <c r="BU240" s="177"/>
      <c r="BV240" s="177"/>
      <c r="BW240" s="177"/>
      <c r="BX240" s="177"/>
      <c r="BY240" s="177"/>
      <c r="BZ240" s="177"/>
      <c r="CA240" s="177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6"/>
      <c r="M241" s="554" t="s">
        <v>628</v>
      </c>
      <c r="N241" s="526" t="s">
        <v>41</v>
      </c>
      <c r="O241" s="171" t="s">
        <v>30</v>
      </c>
      <c r="AC241" s="268"/>
      <c r="AD241" s="268"/>
      <c r="AE241" s="268"/>
      <c r="AF241" s="257"/>
      <c r="AG241" s="263">
        <f>IF(AG242=0,0,(1000*AG240/AG242)/AG$6)</f>
        <v>0</v>
      </c>
      <c r="AH241" s="263">
        <f>IF(AH242=0,0,(1000*AH240/AH242)/AH$6)</f>
        <v>0</v>
      </c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  <c r="BV241" s="177"/>
      <c r="BW241" s="177"/>
      <c r="BX241" s="177"/>
      <c r="BY241" s="177"/>
      <c r="BZ241" s="177"/>
      <c r="CA241" s="177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6"/>
      <c r="M242" s="554" t="s">
        <v>629</v>
      </c>
      <c r="N242" s="523" t="s">
        <v>42</v>
      </c>
      <c r="O242" s="171" t="s">
        <v>294</v>
      </c>
      <c r="AC242" s="268"/>
      <c r="AD242" s="268"/>
      <c r="AE242" s="268"/>
      <c r="AF242" s="257"/>
      <c r="AG242" s="261"/>
      <c r="AH242" s="261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7"/>
      <c r="BN242" s="177"/>
      <c r="BO242" s="177"/>
      <c r="BP242" s="177"/>
      <c r="BQ242" s="177"/>
      <c r="BR242" s="177"/>
      <c r="BS242" s="177"/>
      <c r="BT242" s="177"/>
      <c r="BU242" s="177"/>
      <c r="BV242" s="177"/>
      <c r="BW242" s="177"/>
      <c r="BX242" s="177"/>
      <c r="BY242" s="177"/>
      <c r="BZ242" s="177"/>
      <c r="CA242" s="177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6"/>
      <c r="M243" s="554" t="str">
        <f>M242 &amp; ".0"</f>
        <v>6.4.2.0</v>
      </c>
      <c r="N243" s="524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71" t="s">
        <v>294</v>
      </c>
      <c r="AC243" s="268"/>
      <c r="AD243" s="268"/>
      <c r="AE243" s="268"/>
      <c r="AF243" s="257"/>
      <c r="AG243" s="261"/>
      <c r="AH243" s="261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177"/>
      <c r="BR243" s="177"/>
      <c r="BS243" s="177"/>
      <c r="BT243" s="177"/>
      <c r="BU243" s="177"/>
      <c r="BV243" s="177"/>
      <c r="BW243" s="177"/>
      <c r="BX243" s="177"/>
      <c r="BY243" s="177"/>
      <c r="BZ243" s="177"/>
      <c r="CA243" s="177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6"/>
      <c r="M244" s="554" t="s">
        <v>630</v>
      </c>
      <c r="N244" s="525" t="s">
        <v>870</v>
      </c>
      <c r="O244" s="171" t="s">
        <v>196</v>
      </c>
      <c r="AC244" s="268"/>
      <c r="AD244" s="268"/>
      <c r="AE244" s="268"/>
      <c r="AF244" s="263">
        <f>AG244+AH244</f>
        <v>0</v>
      </c>
      <c r="AG244" s="261"/>
      <c r="AH244" s="261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177"/>
      <c r="BR244" s="177"/>
      <c r="BS244" s="177"/>
      <c r="BT244" s="177"/>
      <c r="BU244" s="177"/>
      <c r="BV244" s="177"/>
      <c r="BW244" s="177"/>
      <c r="BX244" s="177"/>
      <c r="BY244" s="177"/>
      <c r="BZ244" s="177"/>
      <c r="CA244" s="177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6"/>
      <c r="M245" s="554" t="s">
        <v>631</v>
      </c>
      <c r="N245" s="526" t="s">
        <v>43</v>
      </c>
      <c r="O245" s="171" t="s">
        <v>30</v>
      </c>
      <c r="AC245" s="268"/>
      <c r="AD245" s="268"/>
      <c r="AE245" s="268"/>
      <c r="AF245" s="257"/>
      <c r="AG245" s="263">
        <f>IF(AG246=0,0,(1000*AG244/AG246)/AG$6)</f>
        <v>0</v>
      </c>
      <c r="AH245" s="263">
        <f>IF(AH246=0,0,(1000*AH244/AH246)/AH$6)</f>
        <v>0</v>
      </c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177"/>
      <c r="BT245" s="177"/>
      <c r="BU245" s="177"/>
      <c r="BV245" s="177"/>
      <c r="BW245" s="177"/>
      <c r="BX245" s="177"/>
      <c r="BY245" s="177"/>
      <c r="BZ245" s="177"/>
      <c r="CA245" s="177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6"/>
      <c r="M246" s="554" t="s">
        <v>632</v>
      </c>
      <c r="N246" s="523" t="s">
        <v>44</v>
      </c>
      <c r="O246" s="171" t="s">
        <v>294</v>
      </c>
      <c r="AC246" s="268"/>
      <c r="AD246" s="268"/>
      <c r="AE246" s="268"/>
      <c r="AF246" s="257"/>
      <c r="AG246" s="261"/>
      <c r="AH246" s="261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7"/>
      <c r="BN246" s="177"/>
      <c r="BO246" s="177"/>
      <c r="BP246" s="177"/>
      <c r="BQ246" s="177"/>
      <c r="BR246" s="177"/>
      <c r="BS246" s="177"/>
      <c r="BT246" s="177"/>
      <c r="BU246" s="177"/>
      <c r="BV246" s="177"/>
      <c r="BW246" s="177"/>
      <c r="BX246" s="177"/>
      <c r="BY246" s="177"/>
      <c r="BZ246" s="177"/>
      <c r="CA246" s="177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6"/>
      <c r="M247" s="554" t="str">
        <f>M246 &amp; ".0"</f>
        <v>6.5.2.0</v>
      </c>
      <c r="N247" s="524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71" t="s">
        <v>294</v>
      </c>
      <c r="AC247" s="268"/>
      <c r="AD247" s="268"/>
      <c r="AE247" s="268"/>
      <c r="AF247" s="257"/>
      <c r="AG247" s="261"/>
      <c r="AH247" s="261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177"/>
      <c r="BR247" s="177"/>
      <c r="BS247" s="177"/>
      <c r="BT247" s="177"/>
      <c r="BU247" s="177"/>
      <c r="BV247" s="177"/>
      <c r="BW247" s="177"/>
      <c r="BX247" s="177"/>
      <c r="BY247" s="177"/>
      <c r="BZ247" s="177"/>
      <c r="CA247" s="17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6"/>
      <c r="M248" s="538" t="s">
        <v>565</v>
      </c>
      <c r="N248" s="547" t="s">
        <v>566</v>
      </c>
      <c r="O248" s="171" t="s">
        <v>196</v>
      </c>
      <c r="AC248" s="268"/>
      <c r="AD248" s="268"/>
      <c r="AE248" s="268"/>
      <c r="AF248" s="263">
        <f>AG248+AH248</f>
        <v>0</v>
      </c>
      <c r="AG248" s="263">
        <f>SUM(AG250:AG254)</f>
        <v>0</v>
      </c>
      <c r="AH248" s="263">
        <f>SUM(AH250:AH254)</f>
        <v>0</v>
      </c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177"/>
      <c r="BT248" s="177"/>
      <c r="BU248" s="177"/>
      <c r="BV248" s="177"/>
      <c r="BW248" s="177"/>
      <c r="BX248" s="177"/>
      <c r="BY248" s="177"/>
      <c r="BZ248" s="177"/>
      <c r="CA248" s="177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6"/>
      <c r="M249" s="554" t="s">
        <v>869</v>
      </c>
      <c r="N249" s="525" t="s">
        <v>25</v>
      </c>
      <c r="O249" s="171" t="s">
        <v>861</v>
      </c>
      <c r="AC249" s="268"/>
      <c r="AD249" s="268"/>
      <c r="AE249" s="268"/>
      <c r="AF249" s="257"/>
      <c r="AG249" s="261"/>
      <c r="AH249" s="261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77"/>
      <c r="BN249" s="177"/>
      <c r="BO249" s="177"/>
      <c r="BP249" s="177"/>
      <c r="BQ249" s="177"/>
      <c r="BR249" s="177"/>
      <c r="BS249" s="177"/>
      <c r="BT249" s="177"/>
      <c r="BU249" s="177"/>
      <c r="BV249" s="177"/>
      <c r="BW249" s="177"/>
      <c r="BX249" s="177"/>
      <c r="BY249" s="177"/>
      <c r="BZ249" s="177"/>
      <c r="CA249" s="177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6"/>
      <c r="M250" s="554" t="s">
        <v>567</v>
      </c>
      <c r="N250" s="525" t="s">
        <v>568</v>
      </c>
      <c r="O250" s="171" t="s">
        <v>196</v>
      </c>
      <c r="AC250" s="268"/>
      <c r="AD250" s="268"/>
      <c r="AE250" s="268"/>
      <c r="AF250" s="263">
        <f>AG250+AH250</f>
        <v>0</v>
      </c>
      <c r="AG250" s="261">
        <f>AG222*AG249/100</f>
        <v>0</v>
      </c>
      <c r="AH250" s="261">
        <f>AH222*AH249/100</f>
        <v>0</v>
      </c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77"/>
      <c r="BN250" s="177"/>
      <c r="BO250" s="177"/>
      <c r="BP250" s="177"/>
      <c r="BQ250" s="177"/>
      <c r="BR250" s="177"/>
      <c r="BS250" s="177"/>
      <c r="BT250" s="177"/>
      <c r="BU250" s="177"/>
      <c r="BV250" s="177"/>
      <c r="BW250" s="177"/>
      <c r="BX250" s="177"/>
      <c r="BY250" s="177"/>
      <c r="BZ250" s="177"/>
      <c r="CA250" s="177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6"/>
      <c r="M251" s="554" t="s">
        <v>569</v>
      </c>
      <c r="N251" s="525" t="s">
        <v>570</v>
      </c>
      <c r="O251" s="171" t="s">
        <v>196</v>
      </c>
      <c r="AC251" s="268"/>
      <c r="AD251" s="268"/>
      <c r="AE251" s="268"/>
      <c r="AF251" s="263">
        <f>AG251+AH251</f>
        <v>0</v>
      </c>
      <c r="AG251" s="261">
        <f>AG229*AG249/100</f>
        <v>0</v>
      </c>
      <c r="AH251" s="261">
        <f>AH229*AH249/100</f>
        <v>0</v>
      </c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177"/>
      <c r="BR251" s="177"/>
      <c r="BS251" s="177"/>
      <c r="BT251" s="177"/>
      <c r="BU251" s="177"/>
      <c r="BV251" s="177"/>
      <c r="BW251" s="177"/>
      <c r="BX251" s="177"/>
      <c r="BY251" s="177"/>
      <c r="BZ251" s="177"/>
      <c r="CA251" s="177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6"/>
      <c r="M252" s="554" t="s">
        <v>572</v>
      </c>
      <c r="N252" s="525" t="s">
        <v>573</v>
      </c>
      <c r="O252" s="171" t="s">
        <v>196</v>
      </c>
      <c r="AC252" s="268"/>
      <c r="AD252" s="268"/>
      <c r="AE252" s="268"/>
      <c r="AF252" s="263">
        <f>AG252+AH252</f>
        <v>0</v>
      </c>
      <c r="AG252" s="261">
        <f>AG236*AG249/100</f>
        <v>0</v>
      </c>
      <c r="AH252" s="261">
        <f>AH236*AH249/100</f>
        <v>0</v>
      </c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77"/>
      <c r="BN252" s="177"/>
      <c r="BO252" s="177"/>
      <c r="BP252" s="177"/>
      <c r="BQ252" s="177"/>
      <c r="BR252" s="177"/>
      <c r="BS252" s="177"/>
      <c r="BT252" s="177"/>
      <c r="BU252" s="177"/>
      <c r="BV252" s="177"/>
      <c r="BW252" s="177"/>
      <c r="BX252" s="177"/>
      <c r="BY252" s="177"/>
      <c r="BZ252" s="177"/>
      <c r="CA252" s="177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6"/>
      <c r="M253" s="554" t="s">
        <v>574</v>
      </c>
      <c r="N253" s="525" t="s">
        <v>575</v>
      </c>
      <c r="O253" s="171" t="s">
        <v>196</v>
      </c>
      <c r="AC253" s="268"/>
      <c r="AD253" s="268"/>
      <c r="AE253" s="268"/>
      <c r="AF253" s="263">
        <f>AG253+AH253</f>
        <v>0</v>
      </c>
      <c r="AG253" s="261">
        <f>AG240*AG249/100</f>
        <v>0</v>
      </c>
      <c r="AH253" s="261">
        <f>AH240*AH249/100</f>
        <v>0</v>
      </c>
      <c r="AI253" s="177"/>
      <c r="AJ253" s="177"/>
      <c r="AK253" s="177"/>
      <c r="AL253" s="177"/>
      <c r="AM253" s="177"/>
      <c r="AN253" s="177"/>
      <c r="AO253" s="177"/>
      <c r="AP253" s="177"/>
      <c r="AQ253" s="177"/>
      <c r="AR253" s="177"/>
      <c r="AS253" s="177"/>
      <c r="AT253" s="177"/>
      <c r="AU253" s="177"/>
      <c r="AV253" s="177"/>
      <c r="AW253" s="177"/>
      <c r="AX253" s="177"/>
      <c r="AY253" s="177"/>
      <c r="AZ253" s="177"/>
      <c r="BA253" s="177"/>
      <c r="BB253" s="177"/>
      <c r="BC253" s="177"/>
      <c r="BD253" s="177"/>
      <c r="BE253" s="177"/>
      <c r="BF253" s="177"/>
      <c r="BG253" s="177"/>
      <c r="BH253" s="177"/>
      <c r="BI253" s="177"/>
      <c r="BJ253" s="177"/>
      <c r="BK253" s="177"/>
      <c r="BL253" s="177"/>
      <c r="BM253" s="177"/>
      <c r="BN253" s="177"/>
      <c r="BO253" s="177"/>
      <c r="BP253" s="177"/>
      <c r="BQ253" s="177"/>
      <c r="BR253" s="177"/>
      <c r="BS253" s="177"/>
      <c r="BT253" s="177"/>
      <c r="BU253" s="177"/>
      <c r="BV253" s="177"/>
      <c r="BW253" s="177"/>
      <c r="BX253" s="177"/>
      <c r="BY253" s="177"/>
      <c r="BZ253" s="177"/>
      <c r="CA253" s="177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6"/>
      <c r="M254" s="554" t="s">
        <v>576</v>
      </c>
      <c r="N254" s="525" t="s">
        <v>577</v>
      </c>
      <c r="O254" s="171" t="s">
        <v>196</v>
      </c>
      <c r="AC254" s="268"/>
      <c r="AD254" s="268"/>
      <c r="AE254" s="268"/>
      <c r="AF254" s="263">
        <f>AG254+AH254</f>
        <v>0</v>
      </c>
      <c r="AG254" s="261">
        <f>AG244*AG249/100</f>
        <v>0</v>
      </c>
      <c r="AH254" s="261">
        <f>AH244*AH249/100</f>
        <v>0</v>
      </c>
      <c r="AI254" s="177"/>
      <c r="AJ254" s="177"/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/>
      <c r="BI254" s="177"/>
      <c r="BJ254" s="177"/>
      <c r="BK254" s="177"/>
      <c r="BL254" s="177"/>
      <c r="BM254" s="177"/>
      <c r="BN254" s="177"/>
      <c r="BO254" s="177"/>
      <c r="BP254" s="177"/>
      <c r="BQ254" s="177"/>
      <c r="BR254" s="177"/>
      <c r="BS254" s="177"/>
      <c r="BT254" s="177"/>
      <c r="BU254" s="177"/>
      <c r="BV254" s="177"/>
      <c r="BW254" s="177"/>
      <c r="BX254" s="177"/>
      <c r="BY254" s="177"/>
      <c r="BZ254" s="177"/>
      <c r="CA254" s="177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6"/>
      <c r="M255" s="501"/>
      <c r="N255" s="520"/>
      <c r="O255" s="469"/>
      <c r="AC255" s="268"/>
      <c r="AD255" s="268"/>
      <c r="AE255" s="268"/>
      <c r="AF255" s="257"/>
      <c r="AG255" s="257"/>
      <c r="AH255" s="25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7"/>
      <c r="AS255" s="177"/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7"/>
      <c r="BH255" s="177"/>
      <c r="BI255" s="177"/>
      <c r="BJ255" s="177"/>
      <c r="BK255" s="177"/>
      <c r="BL255" s="177"/>
      <c r="BM255" s="177"/>
      <c r="BN255" s="177"/>
      <c r="BO255" s="177"/>
      <c r="BP255" s="177"/>
      <c r="BQ255" s="177"/>
      <c r="BR255" s="177"/>
      <c r="BS255" s="177"/>
      <c r="BT255" s="177"/>
      <c r="BU255" s="177"/>
      <c r="BV255" s="177"/>
      <c r="BW255" s="177"/>
      <c r="BX255" s="177"/>
      <c r="BY255" s="177"/>
      <c r="BZ255" s="177"/>
      <c r="CA255" s="177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6"/>
      <c r="M256" s="538" t="s">
        <v>578</v>
      </c>
      <c r="N256" s="547" t="s">
        <v>1261</v>
      </c>
      <c r="O256" s="171" t="s">
        <v>196</v>
      </c>
      <c r="AC256" s="268"/>
      <c r="AD256" s="268"/>
      <c r="AE256" s="268"/>
      <c r="AF256" s="263">
        <f t="shared" ref="AF256:AF263" si="2">AG256+AH256</f>
        <v>0</v>
      </c>
      <c r="AG256" s="263">
        <f>AG257*AG258</f>
        <v>0</v>
      </c>
      <c r="AH256" s="263">
        <f>AH257*AH258</f>
        <v>0</v>
      </c>
      <c r="AI256" s="177"/>
      <c r="AJ256" s="177"/>
      <c r="AK256" s="177"/>
      <c r="AL256" s="177"/>
      <c r="AM256" s="177"/>
      <c r="AN256" s="177"/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7"/>
      <c r="BL256" s="177"/>
      <c r="BM256" s="177"/>
      <c r="BN256" s="177"/>
      <c r="BO256" s="177"/>
      <c r="BP256" s="177"/>
      <c r="BQ256" s="177"/>
      <c r="BR256" s="177"/>
      <c r="BS256" s="177"/>
      <c r="BT256" s="177"/>
      <c r="BU256" s="177"/>
      <c r="BV256" s="177"/>
      <c r="BW256" s="177"/>
      <c r="BX256" s="177"/>
      <c r="BY256" s="177"/>
      <c r="BZ256" s="177"/>
      <c r="CA256" s="177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6"/>
      <c r="M257" s="557" t="s">
        <v>579</v>
      </c>
      <c r="N257" s="527" t="s">
        <v>248</v>
      </c>
      <c r="O257" s="171" t="s">
        <v>418</v>
      </c>
      <c r="AC257" s="268"/>
      <c r="AD257" s="268"/>
      <c r="AE257" s="268"/>
      <c r="AF257" s="263">
        <f>IF(AF258=0,0,AF256/AF258)</f>
        <v>0</v>
      </c>
      <c r="AG257" s="261"/>
      <c r="AH257" s="261"/>
      <c r="AI257" s="177"/>
      <c r="AJ257" s="177"/>
      <c r="AK257" s="177"/>
      <c r="AL257" s="177"/>
      <c r="AM257" s="177"/>
      <c r="AN257" s="177"/>
      <c r="AO257" s="177"/>
      <c r="AP257" s="177"/>
      <c r="AQ257" s="177"/>
      <c r="AR257" s="177"/>
      <c r="AS257" s="177"/>
      <c r="AT257" s="177"/>
      <c r="AU257" s="177"/>
      <c r="AV257" s="177"/>
      <c r="AW257" s="177"/>
      <c r="AX257" s="177"/>
      <c r="AY257" s="177"/>
      <c r="AZ257" s="177"/>
      <c r="BA257" s="177"/>
      <c r="BB257" s="177"/>
      <c r="BC257" s="177"/>
      <c r="BD257" s="177"/>
      <c r="BE257" s="177"/>
      <c r="BF257" s="177"/>
      <c r="BG257" s="177"/>
      <c r="BH257" s="177"/>
      <c r="BI257" s="177"/>
      <c r="BJ257" s="177"/>
      <c r="BK257" s="177"/>
      <c r="BL257" s="177"/>
      <c r="BM257" s="177"/>
      <c r="BN257" s="177"/>
      <c r="BO257" s="177"/>
      <c r="BP257" s="177"/>
      <c r="BQ257" s="177"/>
      <c r="BR257" s="177"/>
      <c r="BS257" s="177"/>
      <c r="BT257" s="177"/>
      <c r="BU257" s="177"/>
      <c r="BV257" s="177"/>
      <c r="BW257" s="177"/>
      <c r="BX257" s="177"/>
      <c r="BY257" s="177"/>
      <c r="BZ257" s="177"/>
      <c r="CA257" s="17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6"/>
      <c r="M258" s="557" t="s">
        <v>1262</v>
      </c>
      <c r="N258" s="527" t="s">
        <v>246</v>
      </c>
      <c r="O258" s="171" t="s">
        <v>1141</v>
      </c>
      <c r="AC258" s="268"/>
      <c r="AD258" s="268"/>
      <c r="AE258" s="268"/>
      <c r="AF258" s="263">
        <f t="shared" si="2"/>
        <v>0</v>
      </c>
      <c r="AG258" s="261"/>
      <c r="AH258" s="261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6"/>
      <c r="M259" s="538" t="s">
        <v>581</v>
      </c>
      <c r="N259" s="547" t="s">
        <v>1263</v>
      </c>
      <c r="O259" s="171" t="s">
        <v>196</v>
      </c>
      <c r="AC259" s="268"/>
      <c r="AD259" s="268"/>
      <c r="AE259" s="268"/>
      <c r="AF259" s="263">
        <f t="shared" si="2"/>
        <v>0</v>
      </c>
      <c r="AG259" s="263">
        <f>AG260*AG261</f>
        <v>0</v>
      </c>
      <c r="AH259" s="263">
        <f>AH260*AH261</f>
        <v>0</v>
      </c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7"/>
      <c r="BN259" s="177"/>
      <c r="BO259" s="177"/>
      <c r="BP259" s="177"/>
      <c r="BQ259" s="177"/>
      <c r="BR259" s="177"/>
      <c r="BS259" s="177"/>
      <c r="BT259" s="177"/>
      <c r="BU259" s="177"/>
      <c r="BV259" s="177"/>
      <c r="BW259" s="177"/>
      <c r="BX259" s="177"/>
      <c r="BY259" s="177"/>
      <c r="BZ259" s="177"/>
      <c r="CA259" s="177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6"/>
      <c r="M260" s="557" t="s">
        <v>623</v>
      </c>
      <c r="N260" s="527" t="s">
        <v>248</v>
      </c>
      <c r="O260" s="171" t="s">
        <v>418</v>
      </c>
      <c r="AC260" s="268"/>
      <c r="AD260" s="268"/>
      <c r="AE260" s="268"/>
      <c r="AF260" s="263">
        <f>IF(AF261=0,0,AF259/AF261)</f>
        <v>0</v>
      </c>
      <c r="AG260" s="261"/>
      <c r="AH260" s="261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177"/>
      <c r="BR260" s="177"/>
      <c r="BS260" s="177"/>
      <c r="BT260" s="177"/>
      <c r="BU260" s="177"/>
      <c r="BV260" s="177"/>
      <c r="BW260" s="177"/>
      <c r="BX260" s="177"/>
      <c r="BY260" s="177"/>
      <c r="BZ260" s="177"/>
      <c r="CA260" s="177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6"/>
      <c r="M261" s="557" t="s">
        <v>571</v>
      </c>
      <c r="N261" s="527" t="s">
        <v>246</v>
      </c>
      <c r="O261" s="171" t="s">
        <v>1141</v>
      </c>
      <c r="AC261" s="268"/>
      <c r="AD261" s="268"/>
      <c r="AE261" s="268"/>
      <c r="AF261" s="263">
        <f t="shared" si="2"/>
        <v>0</v>
      </c>
      <c r="AG261" s="261"/>
      <c r="AH261" s="261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7"/>
      <c r="BN261" s="177"/>
      <c r="BO261" s="177"/>
      <c r="BP261" s="177"/>
      <c r="BQ261" s="177"/>
      <c r="BR261" s="177"/>
      <c r="BS261" s="177"/>
      <c r="BT261" s="177"/>
      <c r="BU261" s="177"/>
      <c r="BV261" s="177"/>
      <c r="BW261" s="177"/>
      <c r="BX261" s="177"/>
      <c r="BY261" s="177"/>
      <c r="BZ261" s="177"/>
      <c r="CA261" s="177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6"/>
      <c r="M262" s="538" t="s">
        <v>586</v>
      </c>
      <c r="N262" s="547" t="s">
        <v>1264</v>
      </c>
      <c r="O262" s="171" t="s">
        <v>196</v>
      </c>
      <c r="AC262" s="268"/>
      <c r="AD262" s="268"/>
      <c r="AE262" s="268"/>
      <c r="AF262" s="263">
        <f t="shared" si="2"/>
        <v>0</v>
      </c>
      <c r="AG262" s="261"/>
      <c r="AH262" s="261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7"/>
      <c r="BN262" s="177"/>
      <c r="BO262" s="177"/>
      <c r="BP262" s="177"/>
      <c r="BQ262" s="177"/>
      <c r="BR262" s="177"/>
      <c r="BS262" s="177"/>
      <c r="BT262" s="177"/>
      <c r="BU262" s="177"/>
      <c r="BV262" s="177"/>
      <c r="BW262" s="177"/>
      <c r="BX262" s="177"/>
      <c r="BY262" s="177"/>
      <c r="BZ262" s="177"/>
      <c r="CA262" s="177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6"/>
      <c r="M263" s="538" t="s">
        <v>346</v>
      </c>
      <c r="N263" s="547" t="s">
        <v>1265</v>
      </c>
      <c r="O263" s="470" t="s">
        <v>196</v>
      </c>
      <c r="AC263" s="268"/>
      <c r="AD263" s="268"/>
      <c r="AE263" s="268"/>
      <c r="AF263" s="263">
        <f t="shared" si="2"/>
        <v>0</v>
      </c>
      <c r="AG263" s="261"/>
      <c r="AH263" s="261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77"/>
      <c r="BN263" s="177"/>
      <c r="BO263" s="177"/>
      <c r="BP263" s="177"/>
      <c r="BQ263" s="177"/>
      <c r="BR263" s="177"/>
      <c r="BS263" s="177"/>
      <c r="BT263" s="177"/>
      <c r="BU263" s="177"/>
      <c r="BV263" s="177"/>
      <c r="BW263" s="177"/>
      <c r="BX263" s="177"/>
      <c r="BY263" s="177"/>
      <c r="BZ263" s="177"/>
      <c r="CA263" s="177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6"/>
      <c r="M264" s="553"/>
      <c r="N264" s="520"/>
      <c r="O264" s="469"/>
      <c r="AC264" s="268"/>
      <c r="AD264" s="268"/>
      <c r="AE264" s="268"/>
      <c r="AF264" s="257"/>
      <c r="AG264" s="257"/>
      <c r="AH264" s="25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177"/>
      <c r="BR264" s="177"/>
      <c r="BS264" s="177"/>
      <c r="BT264" s="177"/>
      <c r="BU264" s="177"/>
      <c r="BV264" s="177"/>
      <c r="BW264" s="177"/>
      <c r="BX264" s="177"/>
      <c r="BY264" s="177"/>
      <c r="BZ264" s="177"/>
      <c r="CA264" s="177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6"/>
      <c r="M265" s="538" t="s">
        <v>585</v>
      </c>
      <c r="N265" s="547" t="s">
        <v>1266</v>
      </c>
      <c r="O265" s="470" t="s">
        <v>196</v>
      </c>
      <c r="AC265" s="268"/>
      <c r="AD265" s="268"/>
      <c r="AE265" s="268"/>
      <c r="AF265" s="263">
        <f t="shared" ref="AF265:AF291" si="3">AG265+AH265</f>
        <v>0</v>
      </c>
      <c r="AG265" s="263">
        <f>SUM(AG266:AG272)</f>
        <v>0</v>
      </c>
      <c r="AH265" s="263">
        <f>SUM(AH266:AH272)</f>
        <v>0</v>
      </c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177"/>
      <c r="BR265" s="177"/>
      <c r="BS265" s="177"/>
      <c r="BT265" s="177"/>
      <c r="BU265" s="177"/>
      <c r="BV265" s="177"/>
      <c r="BW265" s="177"/>
      <c r="BX265" s="177"/>
      <c r="BY265" s="177"/>
      <c r="BZ265" s="177"/>
      <c r="CA265" s="177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6"/>
      <c r="M266" s="558" t="str">
        <f>M265 &amp; ".1"</f>
        <v>12.1</v>
      </c>
      <c r="N266" s="527" t="s">
        <v>1267</v>
      </c>
      <c r="O266" s="470" t="s">
        <v>196</v>
      </c>
      <c r="AC266" s="268"/>
      <c r="AD266" s="268"/>
      <c r="AE266" s="268"/>
      <c r="AF266" s="263">
        <f t="shared" si="3"/>
        <v>0</v>
      </c>
      <c r="AG266" s="261"/>
      <c r="AH266" s="261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177"/>
      <c r="BR266" s="177"/>
      <c r="BS266" s="177"/>
      <c r="BT266" s="177"/>
      <c r="BU266" s="177"/>
      <c r="BV266" s="177"/>
      <c r="BW266" s="177"/>
      <c r="BX266" s="177"/>
      <c r="BY266" s="177"/>
      <c r="BZ266" s="177"/>
      <c r="CA266" s="177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6"/>
      <c r="M267" s="558" t="str">
        <f>M265 &amp; ".2"</f>
        <v>12.2</v>
      </c>
      <c r="N267" s="527" t="s">
        <v>1268</v>
      </c>
      <c r="O267" s="470" t="s">
        <v>196</v>
      </c>
      <c r="AC267" s="268"/>
      <c r="AD267" s="268"/>
      <c r="AE267" s="268"/>
      <c r="AF267" s="263">
        <f t="shared" si="3"/>
        <v>0</v>
      </c>
      <c r="AG267" s="261"/>
      <c r="AH267" s="261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177"/>
      <c r="BR267" s="177"/>
      <c r="BS267" s="177"/>
      <c r="BT267" s="177"/>
      <c r="BU267" s="177"/>
      <c r="BV267" s="177"/>
      <c r="BW267" s="177"/>
      <c r="BX267" s="177"/>
      <c r="BY267" s="177"/>
      <c r="BZ267" s="177"/>
      <c r="CA267" s="17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6"/>
      <c r="M268" s="558" t="str">
        <f>M265 &amp; ".3"</f>
        <v>12.3</v>
      </c>
      <c r="N268" s="527" t="s">
        <v>1269</v>
      </c>
      <c r="O268" s="470" t="s">
        <v>196</v>
      </c>
      <c r="AC268" s="268"/>
      <c r="AD268" s="268"/>
      <c r="AE268" s="268"/>
      <c r="AF268" s="263">
        <f t="shared" si="3"/>
        <v>0</v>
      </c>
      <c r="AG268" s="261"/>
      <c r="AH268" s="261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7"/>
      <c r="BW268" s="177"/>
      <c r="BX268" s="177"/>
      <c r="BY268" s="177"/>
      <c r="BZ268" s="177"/>
      <c r="CA268" s="177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6"/>
      <c r="M269" s="558" t="str">
        <f>M265 &amp; ".4"</f>
        <v>12.4</v>
      </c>
      <c r="N269" s="527" t="s">
        <v>1270</v>
      </c>
      <c r="O269" s="470" t="s">
        <v>196</v>
      </c>
      <c r="AC269" s="268"/>
      <c r="AD269" s="268"/>
      <c r="AE269" s="268"/>
      <c r="AF269" s="263">
        <f t="shared" si="3"/>
        <v>0</v>
      </c>
      <c r="AG269" s="261"/>
      <c r="AH269" s="261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177"/>
      <c r="BR269" s="177"/>
      <c r="BS269" s="177"/>
      <c r="BT269" s="177"/>
      <c r="BU269" s="177"/>
      <c r="BV269" s="177"/>
      <c r="BW269" s="177"/>
      <c r="BX269" s="177"/>
      <c r="BY269" s="177"/>
      <c r="BZ269" s="177"/>
      <c r="CA269" s="177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6"/>
      <c r="M270" s="558" t="str">
        <f>M265 &amp; ".5"</f>
        <v>12.5</v>
      </c>
      <c r="N270" s="527" t="s">
        <v>1271</v>
      </c>
      <c r="O270" s="470" t="s">
        <v>196</v>
      </c>
      <c r="AC270" s="268"/>
      <c r="AD270" s="268"/>
      <c r="AE270" s="268"/>
      <c r="AF270" s="263">
        <f t="shared" si="3"/>
        <v>0</v>
      </c>
      <c r="AG270" s="261"/>
      <c r="AH270" s="261"/>
      <c r="AI270" s="177"/>
      <c r="AJ270" s="177"/>
      <c r="AK270" s="177"/>
      <c r="AL270" s="177"/>
      <c r="AM270" s="177"/>
      <c r="AN270" s="177"/>
      <c r="AO270" s="177"/>
      <c r="AP270" s="177"/>
      <c r="AQ270" s="177"/>
      <c r="AR270" s="177"/>
      <c r="AS270" s="177"/>
      <c r="AT270" s="177"/>
      <c r="AU270" s="177"/>
      <c r="AV270" s="177"/>
      <c r="AW270" s="177"/>
      <c r="AX270" s="177"/>
      <c r="AY270" s="177"/>
      <c r="AZ270" s="177"/>
      <c r="BA270" s="177"/>
      <c r="BB270" s="177"/>
      <c r="BC270" s="177"/>
      <c r="BD270" s="177"/>
      <c r="BE270" s="177"/>
      <c r="BF270" s="177"/>
      <c r="BG270" s="177"/>
      <c r="BH270" s="177"/>
      <c r="BI270" s="177"/>
      <c r="BJ270" s="177"/>
      <c r="BK270" s="177"/>
      <c r="BL270" s="177"/>
      <c r="BM270" s="177"/>
      <c r="BN270" s="177"/>
      <c r="BO270" s="177"/>
      <c r="BP270" s="177"/>
      <c r="BQ270" s="177"/>
      <c r="BR270" s="177"/>
      <c r="BS270" s="177"/>
      <c r="BT270" s="177"/>
      <c r="BU270" s="177"/>
      <c r="BV270" s="177"/>
      <c r="BW270" s="177"/>
      <c r="BX270" s="177"/>
      <c r="BY270" s="177"/>
      <c r="BZ270" s="177"/>
      <c r="CA270" s="177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6"/>
      <c r="M271" s="558" t="str">
        <f>M265 &amp; ".6"</f>
        <v>12.6</v>
      </c>
      <c r="N271" s="527" t="s">
        <v>1272</v>
      </c>
      <c r="O271" s="470" t="s">
        <v>196</v>
      </c>
      <c r="AC271" s="268"/>
      <c r="AD271" s="268"/>
      <c r="AE271" s="268"/>
      <c r="AF271" s="263">
        <f t="shared" si="3"/>
        <v>0</v>
      </c>
      <c r="AG271" s="261"/>
      <c r="AH271" s="261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177"/>
      <c r="BR271" s="177"/>
      <c r="BS271" s="177"/>
      <c r="BT271" s="177"/>
      <c r="BU271" s="177"/>
      <c r="BV271" s="177"/>
      <c r="BW271" s="177"/>
      <c r="BX271" s="177"/>
      <c r="BY271" s="177"/>
      <c r="BZ271" s="177"/>
      <c r="CA271" s="177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6"/>
      <c r="M272" s="558" t="str">
        <f>M265 &amp; ".7"</f>
        <v>12.7</v>
      </c>
      <c r="N272" s="527" t="s">
        <v>1273</v>
      </c>
      <c r="O272" s="470" t="s">
        <v>196</v>
      </c>
      <c r="AC272" s="268"/>
      <c r="AD272" s="268"/>
      <c r="AE272" s="268"/>
      <c r="AF272" s="263">
        <f t="shared" si="3"/>
        <v>0</v>
      </c>
      <c r="AG272" s="261"/>
      <c r="AH272" s="261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BS272" s="177"/>
      <c r="BT272" s="177"/>
      <c r="BU272" s="177"/>
      <c r="BV272" s="177"/>
      <c r="BW272" s="177"/>
      <c r="BX272" s="177"/>
      <c r="BY272" s="177"/>
      <c r="BZ272" s="177"/>
      <c r="CA272" s="177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6"/>
      <c r="M273" s="538" t="s">
        <v>587</v>
      </c>
      <c r="N273" s="547" t="s">
        <v>1274</v>
      </c>
      <c r="O273" s="470" t="s">
        <v>196</v>
      </c>
      <c r="AC273" s="268"/>
      <c r="AD273" s="268"/>
      <c r="AE273" s="268"/>
      <c r="AF273" s="263">
        <f t="shared" si="3"/>
        <v>0</v>
      </c>
      <c r="AG273" s="261"/>
      <c r="AH273" s="261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177"/>
      <c r="BR273" s="177"/>
      <c r="BS273" s="177"/>
      <c r="BT273" s="177"/>
      <c r="BU273" s="177"/>
      <c r="BV273" s="177"/>
      <c r="BW273" s="177"/>
      <c r="BX273" s="177"/>
      <c r="BY273" s="177"/>
      <c r="BZ273" s="177"/>
      <c r="CA273" s="177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6"/>
      <c r="M274" s="538" t="s">
        <v>588</v>
      </c>
      <c r="N274" s="547" t="s">
        <v>1275</v>
      </c>
      <c r="O274" s="470" t="s">
        <v>196</v>
      </c>
      <c r="AC274" s="268"/>
      <c r="AD274" s="268"/>
      <c r="AE274" s="268"/>
      <c r="AF274" s="263">
        <f t="shared" si="3"/>
        <v>0</v>
      </c>
      <c r="AG274" s="263">
        <f>SUM(AG275,AG276,AG277,AG278)</f>
        <v>0</v>
      </c>
      <c r="AH274" s="263">
        <f>SUM(AH275,AH276,AH277,AH278)</f>
        <v>0</v>
      </c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177"/>
      <c r="BR274" s="177"/>
      <c r="BS274" s="177"/>
      <c r="BT274" s="177"/>
      <c r="BU274" s="177"/>
      <c r="BV274" s="177"/>
      <c r="BW274" s="177"/>
      <c r="BX274" s="177"/>
      <c r="BY274" s="177"/>
      <c r="BZ274" s="177"/>
      <c r="CA274" s="177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6"/>
      <c r="M275" s="558" t="str">
        <f>M274 &amp; ".1"</f>
        <v>14.1</v>
      </c>
      <c r="N275" s="528" t="s">
        <v>1276</v>
      </c>
      <c r="O275" s="470" t="s">
        <v>196</v>
      </c>
      <c r="AC275" s="268"/>
      <c r="AD275" s="268"/>
      <c r="AE275" s="268"/>
      <c r="AF275" s="263">
        <f t="shared" si="3"/>
        <v>0</v>
      </c>
      <c r="AG275" s="261"/>
      <c r="AH275" s="261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177"/>
      <c r="BR275" s="177"/>
      <c r="BS275" s="177"/>
      <c r="BT275" s="177"/>
      <c r="BU275" s="177"/>
      <c r="BV275" s="177"/>
      <c r="BW275" s="177"/>
      <c r="BX275" s="177"/>
      <c r="BY275" s="177"/>
      <c r="BZ275" s="177"/>
      <c r="CA275" s="177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6"/>
      <c r="M276" s="558" t="str">
        <f>M274 &amp; ".2"</f>
        <v>14.2</v>
      </c>
      <c r="N276" s="529" t="s">
        <v>1277</v>
      </c>
      <c r="O276" s="470" t="s">
        <v>196</v>
      </c>
      <c r="AC276" s="268"/>
      <c r="AD276" s="268"/>
      <c r="AE276" s="268"/>
      <c r="AF276" s="263">
        <f t="shared" si="3"/>
        <v>0</v>
      </c>
      <c r="AG276" s="261"/>
      <c r="AH276" s="261"/>
      <c r="AI276" s="177"/>
      <c r="AJ276" s="177"/>
      <c r="AK276" s="177"/>
      <c r="AL276" s="177"/>
      <c r="AM276" s="177"/>
      <c r="AN276" s="177"/>
      <c r="AO276" s="177"/>
      <c r="AP276" s="177"/>
      <c r="AQ276" s="177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7"/>
      <c r="BB276" s="177"/>
      <c r="BC276" s="177"/>
      <c r="BD276" s="177"/>
      <c r="BE276" s="177"/>
      <c r="BF276" s="177"/>
      <c r="BG276" s="177"/>
      <c r="BH276" s="177"/>
      <c r="BI276" s="177"/>
      <c r="BJ276" s="177"/>
      <c r="BK276" s="177"/>
      <c r="BL276" s="177"/>
      <c r="BM276" s="177"/>
      <c r="BN276" s="177"/>
      <c r="BO276" s="177"/>
      <c r="BP276" s="177"/>
      <c r="BQ276" s="177"/>
      <c r="BR276" s="177"/>
      <c r="BS276" s="177"/>
      <c r="BT276" s="177"/>
      <c r="BU276" s="177"/>
      <c r="BV276" s="177"/>
      <c r="BW276" s="177"/>
      <c r="BX276" s="177"/>
      <c r="BY276" s="177"/>
      <c r="BZ276" s="177"/>
      <c r="CA276" s="177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6"/>
      <c r="M277" s="558" t="str">
        <f>M274 &amp; ".3"</f>
        <v>14.3</v>
      </c>
      <c r="N277" s="528" t="s">
        <v>1278</v>
      </c>
      <c r="O277" s="470" t="s">
        <v>196</v>
      </c>
      <c r="AC277" s="268"/>
      <c r="AD277" s="268"/>
      <c r="AE277" s="268"/>
      <c r="AF277" s="263">
        <f t="shared" si="3"/>
        <v>0</v>
      </c>
      <c r="AG277" s="261"/>
      <c r="AH277" s="261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177"/>
      <c r="BR277" s="177"/>
      <c r="BS277" s="177"/>
      <c r="BT277" s="177"/>
      <c r="BU277" s="177"/>
      <c r="BV277" s="177"/>
      <c r="BW277" s="177"/>
      <c r="BX277" s="177"/>
      <c r="BY277" s="177"/>
      <c r="BZ277" s="177"/>
      <c r="CA277" s="1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6"/>
      <c r="M278" s="558" t="str">
        <f>M274 &amp; ".4"</f>
        <v>14.4</v>
      </c>
      <c r="N278" s="528" t="s">
        <v>1279</v>
      </c>
      <c r="O278" s="470" t="s">
        <v>196</v>
      </c>
      <c r="AC278" s="268"/>
      <c r="AD278" s="268"/>
      <c r="AE278" s="268"/>
      <c r="AF278" s="263">
        <f t="shared" si="3"/>
        <v>0</v>
      </c>
      <c r="AG278" s="261"/>
      <c r="AH278" s="261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177"/>
      <c r="BR278" s="177"/>
      <c r="BS278" s="177"/>
      <c r="BT278" s="177"/>
      <c r="BU278" s="177"/>
      <c r="BV278" s="177"/>
      <c r="BW278" s="177"/>
      <c r="BX278" s="177"/>
      <c r="BY278" s="177"/>
      <c r="BZ278" s="177"/>
      <c r="CA278" s="177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6"/>
      <c r="M279" s="538" t="s">
        <v>590</v>
      </c>
      <c r="N279" s="547" t="s">
        <v>1280</v>
      </c>
      <c r="O279" s="470" t="s">
        <v>196</v>
      </c>
      <c r="AC279" s="268"/>
      <c r="AD279" s="268"/>
      <c r="AE279" s="268"/>
      <c r="AF279" s="263">
        <f t="shared" si="3"/>
        <v>0</v>
      </c>
      <c r="AG279" s="263">
        <f>SUM(AG280:AG291)</f>
        <v>0</v>
      </c>
      <c r="AH279" s="263">
        <f>SUM(AH280:AH291)</f>
        <v>0</v>
      </c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177"/>
      <c r="BR279" s="177"/>
      <c r="BS279" s="177"/>
      <c r="BT279" s="177"/>
      <c r="BU279" s="177"/>
      <c r="BV279" s="177"/>
      <c r="BW279" s="177"/>
      <c r="BX279" s="177"/>
      <c r="BY279" s="177"/>
      <c r="BZ279" s="177"/>
      <c r="CA279" s="177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6"/>
      <c r="M280" s="558" t="str">
        <f>M279 &amp; ".1"</f>
        <v>15.1</v>
      </c>
      <c r="N280" s="530" t="s">
        <v>1281</v>
      </c>
      <c r="O280" s="470" t="s">
        <v>196</v>
      </c>
      <c r="AC280" s="268"/>
      <c r="AD280" s="268"/>
      <c r="AE280" s="268"/>
      <c r="AF280" s="263">
        <f t="shared" si="3"/>
        <v>0</v>
      </c>
      <c r="AG280" s="261"/>
      <c r="AH280" s="261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177"/>
      <c r="BR280" s="177"/>
      <c r="BS280" s="177"/>
      <c r="BT280" s="177"/>
      <c r="BU280" s="177"/>
      <c r="BV280" s="177"/>
      <c r="BW280" s="177"/>
      <c r="BX280" s="177"/>
      <c r="BY280" s="177"/>
      <c r="BZ280" s="177"/>
      <c r="CA280" s="177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6"/>
      <c r="M281" s="558" t="str">
        <f>M279 &amp; ".2"</f>
        <v>15.2</v>
      </c>
      <c r="N281" s="530" t="s">
        <v>1282</v>
      </c>
      <c r="O281" s="470" t="s">
        <v>196</v>
      </c>
      <c r="AC281" s="268"/>
      <c r="AD281" s="268"/>
      <c r="AE281" s="268"/>
      <c r="AF281" s="263">
        <f t="shared" si="3"/>
        <v>0</v>
      </c>
      <c r="AG281" s="261"/>
      <c r="AH281" s="261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177"/>
      <c r="BR281" s="177"/>
      <c r="BS281" s="177"/>
      <c r="BT281" s="177"/>
      <c r="BU281" s="177"/>
      <c r="BV281" s="177"/>
      <c r="BW281" s="177"/>
      <c r="BX281" s="177"/>
      <c r="BY281" s="177"/>
      <c r="BZ281" s="177"/>
      <c r="CA281" s="177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6"/>
      <c r="M282" s="558" t="str">
        <f>M279 &amp; ".3"</f>
        <v>15.3</v>
      </c>
      <c r="N282" s="530" t="s">
        <v>1283</v>
      </c>
      <c r="O282" s="470" t="s">
        <v>196</v>
      </c>
      <c r="AC282" s="268"/>
      <c r="AD282" s="268"/>
      <c r="AE282" s="268"/>
      <c r="AF282" s="263">
        <f t="shared" si="3"/>
        <v>0</v>
      </c>
      <c r="AG282" s="261"/>
      <c r="AH282" s="261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177"/>
      <c r="BR282" s="177"/>
      <c r="BS282" s="177"/>
      <c r="BT282" s="177"/>
      <c r="BU282" s="177"/>
      <c r="BV282" s="177"/>
      <c r="BW282" s="177"/>
      <c r="BX282" s="177"/>
      <c r="BY282" s="177"/>
      <c r="BZ282" s="177"/>
      <c r="CA282" s="177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6"/>
      <c r="M283" s="558" t="str">
        <f>M279 &amp; ".4"</f>
        <v>15.4</v>
      </c>
      <c r="N283" s="531" t="s">
        <v>647</v>
      </c>
      <c r="O283" s="470" t="s">
        <v>196</v>
      </c>
      <c r="AC283" s="268"/>
      <c r="AD283" s="268"/>
      <c r="AE283" s="268"/>
      <c r="AF283" s="263">
        <f t="shared" si="3"/>
        <v>0</v>
      </c>
      <c r="AG283" s="261"/>
      <c r="AH283" s="261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177"/>
      <c r="BR283" s="177"/>
      <c r="BS283" s="177"/>
      <c r="BT283" s="177"/>
      <c r="BU283" s="177"/>
      <c r="BV283" s="177"/>
      <c r="BW283" s="177"/>
      <c r="BX283" s="177"/>
      <c r="BY283" s="177"/>
      <c r="BZ283" s="177"/>
      <c r="CA283" s="177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6"/>
      <c r="M284" s="558" t="str">
        <f>M279 &amp; ".5"</f>
        <v>15.5</v>
      </c>
      <c r="N284" s="531" t="s">
        <v>648</v>
      </c>
      <c r="O284" s="171" t="s">
        <v>196</v>
      </c>
      <c r="AC284" s="268"/>
      <c r="AD284" s="268"/>
      <c r="AE284" s="268"/>
      <c r="AF284" s="263">
        <f t="shared" si="3"/>
        <v>0</v>
      </c>
      <c r="AG284" s="261"/>
      <c r="AH284" s="261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  <c r="BV284" s="177"/>
      <c r="BW284" s="177"/>
      <c r="BX284" s="177"/>
      <c r="BY284" s="177"/>
      <c r="BZ284" s="177"/>
      <c r="CA284" s="177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6"/>
      <c r="M285" s="558" t="str">
        <f>M279 &amp; ".6"</f>
        <v>15.6</v>
      </c>
      <c r="N285" s="531" t="s">
        <v>649</v>
      </c>
      <c r="O285" s="171" t="s">
        <v>196</v>
      </c>
      <c r="AC285" s="268"/>
      <c r="AD285" s="268"/>
      <c r="AE285" s="268"/>
      <c r="AF285" s="263">
        <f t="shared" si="3"/>
        <v>0</v>
      </c>
      <c r="AG285" s="261"/>
      <c r="AH285" s="261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177"/>
      <c r="BR285" s="177"/>
      <c r="BS285" s="177"/>
      <c r="BT285" s="177"/>
      <c r="BU285" s="177"/>
      <c r="BV285" s="177"/>
      <c r="BW285" s="177"/>
      <c r="BX285" s="177"/>
      <c r="BY285" s="177"/>
      <c r="BZ285" s="177"/>
      <c r="CA285" s="177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6"/>
      <c r="M286" s="558" t="str">
        <f>M279 &amp; ".7"</f>
        <v>15.7</v>
      </c>
      <c r="N286" s="531" t="s">
        <v>650</v>
      </c>
      <c r="O286" s="171" t="s">
        <v>196</v>
      </c>
      <c r="AC286" s="268"/>
      <c r="AD286" s="268"/>
      <c r="AE286" s="268"/>
      <c r="AF286" s="263">
        <f t="shared" si="3"/>
        <v>0</v>
      </c>
      <c r="AG286" s="261"/>
      <c r="AH286" s="261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7"/>
      <c r="BR286" s="177"/>
      <c r="BS286" s="177"/>
      <c r="BT286" s="177"/>
      <c r="BU286" s="177"/>
      <c r="BV286" s="177"/>
      <c r="BW286" s="177"/>
      <c r="BX286" s="177"/>
      <c r="BY286" s="177"/>
      <c r="BZ286" s="177"/>
      <c r="CA286" s="177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6"/>
      <c r="M287" s="558" t="str">
        <f>M279 &amp; ".8"</f>
        <v>15.8</v>
      </c>
      <c r="N287" s="530" t="s">
        <v>1284</v>
      </c>
      <c r="O287" s="171" t="s">
        <v>196</v>
      </c>
      <c r="AC287" s="268"/>
      <c r="AD287" s="268"/>
      <c r="AE287" s="268"/>
      <c r="AF287" s="263">
        <f t="shared" si="3"/>
        <v>0</v>
      </c>
      <c r="AG287" s="261"/>
      <c r="AH287" s="261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  <c r="BT287" s="177"/>
      <c r="BU287" s="177"/>
      <c r="BV287" s="177"/>
      <c r="BW287" s="177"/>
      <c r="BX287" s="177"/>
      <c r="BY287" s="177"/>
      <c r="BZ287" s="177"/>
      <c r="CA287" s="17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6"/>
      <c r="M288" s="558" t="str">
        <f>M279 &amp; ".9"</f>
        <v>15.9</v>
      </c>
      <c r="N288" s="531" t="s">
        <v>662</v>
      </c>
      <c r="O288" s="171" t="s">
        <v>196</v>
      </c>
      <c r="AC288" s="268"/>
      <c r="AD288" s="268"/>
      <c r="AE288" s="268"/>
      <c r="AF288" s="263">
        <f t="shared" si="3"/>
        <v>0</v>
      </c>
      <c r="AG288" s="261"/>
      <c r="AH288" s="261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177"/>
      <c r="BR288" s="177"/>
      <c r="BS288" s="177"/>
      <c r="BT288" s="177"/>
      <c r="BU288" s="177"/>
      <c r="BV288" s="177"/>
      <c r="BW288" s="177"/>
      <c r="BX288" s="177"/>
      <c r="BY288" s="177"/>
      <c r="BZ288" s="177"/>
      <c r="CA288" s="177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6"/>
      <c r="M289" s="558" t="str">
        <f>M279 &amp; ".10"</f>
        <v>15.10</v>
      </c>
      <c r="N289" s="531" t="s">
        <v>663</v>
      </c>
      <c r="O289" s="171" t="s">
        <v>196</v>
      </c>
      <c r="AC289" s="268"/>
      <c r="AD289" s="268"/>
      <c r="AE289" s="268"/>
      <c r="AF289" s="263">
        <f t="shared" si="3"/>
        <v>0</v>
      </c>
      <c r="AG289" s="261"/>
      <c r="AH289" s="261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  <c r="BV289" s="177"/>
      <c r="BW289" s="177"/>
      <c r="BX289" s="177"/>
      <c r="BY289" s="177"/>
      <c r="BZ289" s="177"/>
      <c r="CA289" s="177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6"/>
      <c r="M290" s="558" t="str">
        <f>M279 &amp; ".11"</f>
        <v>15.11</v>
      </c>
      <c r="N290" s="531" t="s">
        <v>698</v>
      </c>
      <c r="O290" s="171" t="s">
        <v>196</v>
      </c>
      <c r="AC290" s="268"/>
      <c r="AD290" s="268"/>
      <c r="AE290" s="268"/>
      <c r="AF290" s="263">
        <f t="shared" si="3"/>
        <v>0</v>
      </c>
      <c r="AG290" s="261"/>
      <c r="AH290" s="261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177"/>
      <c r="BR290" s="177"/>
      <c r="BS290" s="177"/>
      <c r="BT290" s="177"/>
      <c r="BU290" s="177"/>
      <c r="BV290" s="177"/>
      <c r="BW290" s="177"/>
      <c r="BX290" s="177"/>
      <c r="BY290" s="177"/>
      <c r="BZ290" s="177"/>
      <c r="CA290" s="177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6"/>
      <c r="M291" s="558" t="str">
        <f>M279 &amp; ".12"</f>
        <v>15.12</v>
      </c>
      <c r="N291" s="530" t="s">
        <v>1285</v>
      </c>
      <c r="O291" s="470" t="s">
        <v>196</v>
      </c>
      <c r="AC291" s="268"/>
      <c r="AD291" s="268"/>
      <c r="AE291" s="268"/>
      <c r="AF291" s="263">
        <f t="shared" si="3"/>
        <v>0</v>
      </c>
      <c r="AG291" s="261"/>
      <c r="AH291" s="261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177"/>
      <c r="BR291" s="177"/>
      <c r="BS291" s="177"/>
      <c r="BT291" s="177"/>
      <c r="BU291" s="177"/>
      <c r="BV291" s="177"/>
      <c r="BW291" s="177"/>
      <c r="BX291" s="177"/>
      <c r="BY291" s="177"/>
      <c r="BZ291" s="177"/>
      <c r="CA291" s="177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6"/>
      <c r="M292" s="559"/>
      <c r="N292" s="560"/>
      <c r="O292" s="471"/>
      <c r="AC292" s="268"/>
      <c r="AD292" s="268"/>
      <c r="AE292" s="268"/>
      <c r="AF292" s="257"/>
      <c r="AG292" s="257"/>
      <c r="AH292" s="25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177"/>
      <c r="BR292" s="177"/>
      <c r="BS292" s="177"/>
      <c r="BT292" s="177"/>
      <c r="BU292" s="177"/>
      <c r="BV292" s="177"/>
      <c r="BW292" s="177"/>
      <c r="BX292" s="177"/>
      <c r="BY292" s="177"/>
      <c r="BZ292" s="177"/>
      <c r="CA292" s="177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6"/>
      <c r="M293" s="639" t="s">
        <v>2408</v>
      </c>
      <c r="N293" s="547" t="s">
        <v>1125</v>
      </c>
      <c r="O293" s="171" t="s">
        <v>196</v>
      </c>
      <c r="AC293" s="268"/>
      <c r="AD293" s="268"/>
      <c r="AE293" s="268"/>
      <c r="AF293" s="263">
        <f t="shared" ref="AF293:AF329" si="4">AG293+AH293</f>
        <v>0</v>
      </c>
      <c r="AG293" s="263">
        <f>SUM(AG294:AG296)</f>
        <v>0</v>
      </c>
      <c r="AH293" s="263">
        <f>SUM(AH294:AH296)</f>
        <v>0</v>
      </c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177"/>
      <c r="BR293" s="177"/>
      <c r="BS293" s="177"/>
      <c r="BT293" s="177"/>
      <c r="BU293" s="177"/>
      <c r="BV293" s="177"/>
      <c r="BW293" s="177"/>
      <c r="BX293" s="177"/>
      <c r="BY293" s="177"/>
      <c r="BZ293" s="177"/>
      <c r="CA293" s="177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6"/>
      <c r="M294" s="569" t="s">
        <v>2409</v>
      </c>
      <c r="N294" s="600" t="s">
        <v>2405</v>
      </c>
      <c r="O294" s="171" t="s">
        <v>196</v>
      </c>
      <c r="AC294" s="268"/>
      <c r="AD294" s="268"/>
      <c r="AE294" s="268"/>
      <c r="AF294" s="263">
        <f t="shared" si="4"/>
        <v>0</v>
      </c>
      <c r="AG294" s="261"/>
      <c r="AH294" s="261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  <c r="BV294" s="177"/>
      <c r="BW294" s="177"/>
      <c r="BX294" s="177"/>
      <c r="BY294" s="177"/>
      <c r="BZ294" s="177"/>
      <c r="CA294" s="177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6"/>
      <c r="M295" s="569" t="s">
        <v>2410</v>
      </c>
      <c r="N295" s="600" t="s">
        <v>2406</v>
      </c>
      <c r="O295" s="171" t="s">
        <v>196</v>
      </c>
      <c r="AC295" s="268"/>
      <c r="AD295" s="268"/>
      <c r="AE295" s="268"/>
      <c r="AF295" s="263">
        <f t="shared" si="4"/>
        <v>0</v>
      </c>
      <c r="AG295" s="261"/>
      <c r="AH295" s="261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177"/>
      <c r="BR295" s="177"/>
      <c r="BS295" s="177"/>
      <c r="BT295" s="177"/>
      <c r="BU295" s="177"/>
      <c r="BV295" s="177"/>
      <c r="BW295" s="177"/>
      <c r="BX295" s="177"/>
      <c r="BY295" s="177"/>
      <c r="BZ295" s="177"/>
      <c r="CA295" s="177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6"/>
      <c r="M296" s="569" t="s">
        <v>2411</v>
      </c>
      <c r="N296" s="600" t="s">
        <v>1140</v>
      </c>
      <c r="O296" s="171" t="s">
        <v>196</v>
      </c>
      <c r="AC296" s="268"/>
      <c r="AD296" s="268"/>
      <c r="AE296" s="268"/>
      <c r="AF296" s="263">
        <f t="shared" si="4"/>
        <v>0</v>
      </c>
      <c r="AG296" s="261"/>
      <c r="AH296" s="261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177"/>
      <c r="BR296" s="177"/>
      <c r="BS296" s="177"/>
      <c r="BT296" s="177"/>
      <c r="BU296" s="177"/>
      <c r="BV296" s="177"/>
      <c r="BW296" s="177"/>
      <c r="BX296" s="177"/>
      <c r="BY296" s="177"/>
      <c r="BZ296" s="177"/>
      <c r="CA296" s="177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6"/>
      <c r="M297" s="538" t="s">
        <v>595</v>
      </c>
      <c r="N297" s="547" t="s">
        <v>1286</v>
      </c>
      <c r="O297" s="470" t="s">
        <v>196</v>
      </c>
      <c r="AC297" s="268"/>
      <c r="AD297" s="268"/>
      <c r="AE297" s="268"/>
      <c r="AF297" s="263">
        <f t="shared" si="4"/>
        <v>0</v>
      </c>
      <c r="AG297" s="261"/>
      <c r="AH297" s="261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177"/>
      <c r="BR297" s="177"/>
      <c r="BS297" s="177"/>
      <c r="BT297" s="177"/>
      <c r="BU297" s="177"/>
      <c r="BV297" s="177"/>
      <c r="BW297" s="177"/>
      <c r="BX297" s="177"/>
      <c r="BY297" s="177"/>
      <c r="BZ297" s="177"/>
      <c r="CA297" s="17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6"/>
      <c r="M298" s="538" t="s">
        <v>596</v>
      </c>
      <c r="N298" s="547" t="s">
        <v>1287</v>
      </c>
      <c r="O298" s="470" t="s">
        <v>196</v>
      </c>
      <c r="AC298" s="268"/>
      <c r="AD298" s="268"/>
      <c r="AE298" s="268"/>
      <c r="AF298" s="263">
        <f t="shared" si="4"/>
        <v>0</v>
      </c>
      <c r="AG298" s="261"/>
      <c r="AH298" s="261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177"/>
      <c r="BR298" s="177"/>
      <c r="BS298" s="177"/>
      <c r="BT298" s="177"/>
      <c r="BU298" s="177"/>
      <c r="BV298" s="177"/>
      <c r="BW298" s="177"/>
      <c r="BX298" s="177"/>
      <c r="BY298" s="177"/>
      <c r="BZ298" s="177"/>
      <c r="CA298" s="177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6"/>
      <c r="M299" s="538" t="s">
        <v>597</v>
      </c>
      <c r="N299" s="547" t="s">
        <v>1288</v>
      </c>
      <c r="O299" s="470" t="s">
        <v>196</v>
      </c>
      <c r="AC299" s="268"/>
      <c r="AD299" s="268"/>
      <c r="AE299" s="268"/>
      <c r="AF299" s="263">
        <f t="shared" si="4"/>
        <v>0</v>
      </c>
      <c r="AG299" s="261"/>
      <c r="AH299" s="261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7"/>
      <c r="BN299" s="177"/>
      <c r="BO299" s="177"/>
      <c r="BP299" s="177"/>
      <c r="BQ299" s="177"/>
      <c r="BR299" s="177"/>
      <c r="BS299" s="177"/>
      <c r="BT299" s="177"/>
      <c r="BU299" s="177"/>
      <c r="BV299" s="177"/>
      <c r="BW299" s="177"/>
      <c r="BX299" s="177"/>
      <c r="BY299" s="177"/>
      <c r="BZ299" s="177"/>
      <c r="CA299" s="177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6"/>
      <c r="M300" s="538" t="s">
        <v>668</v>
      </c>
      <c r="N300" s="547" t="s">
        <v>1289</v>
      </c>
      <c r="O300" s="470" t="s">
        <v>196</v>
      </c>
      <c r="AC300" s="268"/>
      <c r="AD300" s="268"/>
      <c r="AE300" s="268"/>
      <c r="AF300" s="263">
        <f t="shared" si="4"/>
        <v>0</v>
      </c>
      <c r="AG300" s="261"/>
      <c r="AH300" s="261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177"/>
      <c r="BR300" s="177"/>
      <c r="BS300" s="177"/>
      <c r="BT300" s="177"/>
      <c r="BU300" s="177"/>
      <c r="BV300" s="177"/>
      <c r="BW300" s="177"/>
      <c r="BX300" s="177"/>
      <c r="BY300" s="177"/>
      <c r="BZ300" s="177"/>
      <c r="CA300" s="177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6"/>
      <c r="M301" s="538" t="s">
        <v>671</v>
      </c>
      <c r="N301" s="547" t="s">
        <v>1290</v>
      </c>
      <c r="O301" s="470" t="s">
        <v>196</v>
      </c>
      <c r="AC301" s="268"/>
      <c r="AD301" s="268"/>
      <c r="AE301" s="268"/>
      <c r="AF301" s="263">
        <f t="shared" si="4"/>
        <v>0</v>
      </c>
      <c r="AG301" s="263">
        <f>SUM(AG302,AG303)</f>
        <v>0</v>
      </c>
      <c r="AH301" s="263">
        <f>SUM(AH302,AH303)</f>
        <v>0</v>
      </c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  <c r="BV301" s="177"/>
      <c r="BW301" s="177"/>
      <c r="BX301" s="177"/>
      <c r="BY301" s="177"/>
      <c r="BZ301" s="177"/>
      <c r="CA301" s="177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6"/>
      <c r="M302" s="558" t="str">
        <f>M301 &amp; ".1"</f>
        <v>20.1</v>
      </c>
      <c r="N302" s="532" t="s">
        <v>1054</v>
      </c>
      <c r="O302" s="470" t="s">
        <v>196</v>
      </c>
      <c r="AC302" s="268"/>
      <c r="AD302" s="268"/>
      <c r="AE302" s="268"/>
      <c r="AF302" s="263">
        <f t="shared" si="4"/>
        <v>0</v>
      </c>
      <c r="AG302" s="261"/>
      <c r="AH302" s="261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177"/>
      <c r="BR302" s="177"/>
      <c r="BS302" s="177"/>
      <c r="BT302" s="177"/>
      <c r="BU302" s="177"/>
      <c r="BV302" s="177"/>
      <c r="BW302" s="177"/>
      <c r="BX302" s="177"/>
      <c r="BY302" s="177"/>
      <c r="BZ302" s="177"/>
      <c r="CA302" s="177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6"/>
      <c r="M303" s="558" t="str">
        <f>M301 &amp; ".2"</f>
        <v>20.2</v>
      </c>
      <c r="N303" s="532" t="s">
        <v>1291</v>
      </c>
      <c r="O303" s="470" t="s">
        <v>196</v>
      </c>
      <c r="AC303" s="268"/>
      <c r="AD303" s="268"/>
      <c r="AE303" s="268"/>
      <c r="AF303" s="263">
        <f t="shared" si="4"/>
        <v>0</v>
      </c>
      <c r="AG303" s="261"/>
      <c r="AH303" s="261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177"/>
      <c r="BR303" s="177"/>
      <c r="BS303" s="177"/>
      <c r="BT303" s="177"/>
      <c r="BU303" s="177"/>
      <c r="BV303" s="177"/>
      <c r="BW303" s="177"/>
      <c r="BX303" s="177"/>
      <c r="BY303" s="177"/>
      <c r="BZ303" s="177"/>
      <c r="CA303" s="177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6"/>
      <c r="M304" s="538" t="s">
        <v>672</v>
      </c>
      <c r="N304" s="547" t="s">
        <v>1292</v>
      </c>
      <c r="O304" s="470" t="s">
        <v>196</v>
      </c>
      <c r="AC304" s="268"/>
      <c r="AD304" s="268"/>
      <c r="AE304" s="268"/>
      <c r="AF304" s="263">
        <f t="shared" si="4"/>
        <v>0</v>
      </c>
      <c r="AG304" s="261"/>
      <c r="AH304" s="261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177"/>
      <c r="BR304" s="177"/>
      <c r="BS304" s="177"/>
      <c r="BT304" s="177"/>
      <c r="BU304" s="177"/>
      <c r="BV304" s="177"/>
      <c r="BW304" s="177"/>
      <c r="BX304" s="177"/>
      <c r="BY304" s="177"/>
      <c r="BZ304" s="177"/>
      <c r="CA304" s="177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6"/>
      <c r="M305" s="538" t="s">
        <v>673</v>
      </c>
      <c r="N305" s="547" t="s">
        <v>1293</v>
      </c>
      <c r="O305" s="470" t="s">
        <v>196</v>
      </c>
      <c r="AC305" s="268"/>
      <c r="AD305" s="268"/>
      <c r="AE305" s="268"/>
      <c r="AF305" s="263">
        <f t="shared" si="4"/>
        <v>0</v>
      </c>
      <c r="AG305" s="263">
        <f>SUM(AG306,AG307)</f>
        <v>0</v>
      </c>
      <c r="AH305" s="263">
        <f>SUM(AH306,AH307)</f>
        <v>0</v>
      </c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177"/>
      <c r="BR305" s="177"/>
      <c r="BS305" s="177"/>
      <c r="BT305" s="177"/>
      <c r="BU305" s="177"/>
      <c r="BV305" s="177"/>
      <c r="BW305" s="177"/>
      <c r="BX305" s="177"/>
      <c r="BY305" s="177"/>
      <c r="BZ305" s="177"/>
      <c r="CA305" s="177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6"/>
      <c r="M306" s="558" t="str">
        <f>M305 &amp; ".1"</f>
        <v>22.1</v>
      </c>
      <c r="N306" s="533" t="s">
        <v>1294</v>
      </c>
      <c r="O306" s="470" t="s">
        <v>196</v>
      </c>
      <c r="AC306" s="268"/>
      <c r="AD306" s="268"/>
      <c r="AE306" s="268"/>
      <c r="AF306" s="263">
        <f t="shared" si="4"/>
        <v>0</v>
      </c>
      <c r="AG306" s="261"/>
      <c r="AH306" s="261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77"/>
      <c r="BN306" s="177"/>
      <c r="BO306" s="177"/>
      <c r="BP306" s="177"/>
      <c r="BQ306" s="177"/>
      <c r="BR306" s="177"/>
      <c r="BS306" s="177"/>
      <c r="BT306" s="177"/>
      <c r="BU306" s="177"/>
      <c r="BV306" s="177"/>
      <c r="BW306" s="177"/>
      <c r="BX306" s="177"/>
      <c r="BY306" s="177"/>
      <c r="BZ306" s="177"/>
      <c r="CA306" s="177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6"/>
      <c r="M307" s="558" t="str">
        <f>M305 &amp; ".2"</f>
        <v>22.2</v>
      </c>
      <c r="N307" s="533" t="s">
        <v>1295</v>
      </c>
      <c r="O307" s="470" t="s">
        <v>196</v>
      </c>
      <c r="AC307" s="268"/>
      <c r="AD307" s="268"/>
      <c r="AE307" s="268"/>
      <c r="AF307" s="263">
        <f t="shared" si="4"/>
        <v>0</v>
      </c>
      <c r="AG307" s="261"/>
      <c r="AH307" s="261"/>
      <c r="AI307" s="177"/>
      <c r="AJ307" s="177"/>
      <c r="AK307" s="177"/>
      <c r="AL307" s="177"/>
      <c r="AM307" s="177"/>
      <c r="AN307" s="177"/>
      <c r="AO307" s="177"/>
      <c r="AP307" s="177"/>
      <c r="AQ307" s="177"/>
      <c r="AR307" s="177"/>
      <c r="AS307" s="177"/>
      <c r="AT307" s="177"/>
      <c r="AU307" s="177"/>
      <c r="AV307" s="177"/>
      <c r="AW307" s="177"/>
      <c r="AX307" s="177"/>
      <c r="AY307" s="177"/>
      <c r="AZ307" s="177"/>
      <c r="BA307" s="177"/>
      <c r="BB307" s="177"/>
      <c r="BC307" s="177"/>
      <c r="BD307" s="177"/>
      <c r="BE307" s="177"/>
      <c r="BF307" s="177"/>
      <c r="BG307" s="177"/>
      <c r="BH307" s="177"/>
      <c r="BI307" s="177"/>
      <c r="BJ307" s="177"/>
      <c r="BK307" s="177"/>
      <c r="BL307" s="177"/>
      <c r="BM307" s="177"/>
      <c r="BN307" s="177"/>
      <c r="BO307" s="177"/>
      <c r="BP307" s="177"/>
      <c r="BQ307" s="177"/>
      <c r="BR307" s="177"/>
      <c r="BS307" s="177"/>
      <c r="BT307" s="177"/>
      <c r="BU307" s="177"/>
      <c r="BV307" s="177"/>
      <c r="BW307" s="177"/>
      <c r="BX307" s="177"/>
      <c r="BY307" s="177"/>
      <c r="BZ307" s="177"/>
      <c r="CA307" s="17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6"/>
      <c r="M308" s="538" t="s">
        <v>285</v>
      </c>
      <c r="N308" s="547" t="s">
        <v>1126</v>
      </c>
      <c r="O308" s="470" t="s">
        <v>196</v>
      </c>
      <c r="AC308" s="268"/>
      <c r="AD308" s="268"/>
      <c r="AE308" s="268"/>
      <c r="AF308" s="263">
        <f t="shared" si="4"/>
        <v>0</v>
      </c>
      <c r="AG308" s="261"/>
      <c r="AH308" s="261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/>
      <c r="BK308" s="177"/>
      <c r="BL308" s="177"/>
      <c r="BM308" s="177"/>
      <c r="BN308" s="177"/>
      <c r="BO308" s="177"/>
      <c r="BP308" s="177"/>
      <c r="BQ308" s="177"/>
      <c r="BR308" s="177"/>
      <c r="BS308" s="177"/>
      <c r="BT308" s="177"/>
      <c r="BU308" s="177"/>
      <c r="BV308" s="177"/>
      <c r="BW308" s="177"/>
      <c r="BX308" s="177"/>
      <c r="BY308" s="177"/>
      <c r="BZ308" s="177"/>
      <c r="CA308" s="177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6"/>
      <c r="M309" s="538" t="s">
        <v>286</v>
      </c>
      <c r="N309" s="547" t="s">
        <v>1296</v>
      </c>
      <c r="O309" s="470" t="s">
        <v>196</v>
      </c>
      <c r="AC309" s="268"/>
      <c r="AD309" s="268"/>
      <c r="AE309" s="268"/>
      <c r="AF309" s="263">
        <f t="shared" si="4"/>
        <v>0</v>
      </c>
      <c r="AG309" s="263">
        <f>SUM(AG310,AG311,AG312)</f>
        <v>0</v>
      </c>
      <c r="AH309" s="263">
        <f>SUM(AH310,AH311,AH312)</f>
        <v>0</v>
      </c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177"/>
      <c r="BR309" s="177"/>
      <c r="BS309" s="177"/>
      <c r="BT309" s="177"/>
      <c r="BU309" s="177"/>
      <c r="BV309" s="177"/>
      <c r="BW309" s="177"/>
      <c r="BX309" s="177"/>
      <c r="BY309" s="177"/>
      <c r="BZ309" s="177"/>
      <c r="CA309" s="177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6"/>
      <c r="M310" s="558" t="str">
        <f>M309 &amp; ".1"</f>
        <v>24.1</v>
      </c>
      <c r="N310" s="533" t="s">
        <v>1297</v>
      </c>
      <c r="O310" s="470" t="s">
        <v>196</v>
      </c>
      <c r="AC310" s="268"/>
      <c r="AD310" s="268"/>
      <c r="AE310" s="268"/>
      <c r="AF310" s="263">
        <f t="shared" si="4"/>
        <v>0</v>
      </c>
      <c r="AG310" s="261"/>
      <c r="AH310" s="261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177"/>
      <c r="BR310" s="177"/>
      <c r="BS310" s="177"/>
      <c r="BT310" s="177"/>
      <c r="BU310" s="177"/>
      <c r="BV310" s="177"/>
      <c r="BW310" s="177"/>
      <c r="BX310" s="177"/>
      <c r="BY310" s="177"/>
      <c r="BZ310" s="177"/>
      <c r="CA310" s="177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6"/>
      <c r="M311" s="558" t="str">
        <f>M309 &amp; ".2"</f>
        <v>24.2</v>
      </c>
      <c r="N311" s="533" t="s">
        <v>1298</v>
      </c>
      <c r="O311" s="470" t="s">
        <v>196</v>
      </c>
      <c r="AC311" s="268"/>
      <c r="AD311" s="268"/>
      <c r="AE311" s="268"/>
      <c r="AF311" s="263">
        <f t="shared" si="4"/>
        <v>0</v>
      </c>
      <c r="AG311" s="261"/>
      <c r="AH311" s="261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  <c r="BV311" s="177"/>
      <c r="BW311" s="177"/>
      <c r="BX311" s="177"/>
      <c r="BY311" s="177"/>
      <c r="BZ311" s="177"/>
      <c r="CA311" s="177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6"/>
      <c r="M312" s="558" t="str">
        <f>M309 &amp; ".3"</f>
        <v>24.3</v>
      </c>
      <c r="N312" s="533" t="s">
        <v>1299</v>
      </c>
      <c r="O312" s="470" t="s">
        <v>196</v>
      </c>
      <c r="AC312" s="268"/>
      <c r="AD312" s="268"/>
      <c r="AE312" s="268"/>
      <c r="AF312" s="263">
        <f t="shared" si="4"/>
        <v>0</v>
      </c>
      <c r="AG312" s="261"/>
      <c r="AH312" s="261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177"/>
      <c r="BR312" s="177"/>
      <c r="BS312" s="177"/>
      <c r="BT312" s="177"/>
      <c r="BU312" s="177"/>
      <c r="BV312" s="177"/>
      <c r="BW312" s="177"/>
      <c r="BX312" s="177"/>
      <c r="BY312" s="177"/>
      <c r="BZ312" s="177"/>
      <c r="CA312" s="177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6"/>
      <c r="M313" s="538" t="s">
        <v>1142</v>
      </c>
      <c r="N313" s="547" t="s">
        <v>1300</v>
      </c>
      <c r="O313" s="470" t="s">
        <v>196</v>
      </c>
      <c r="AC313" s="268"/>
      <c r="AD313" s="268"/>
      <c r="AE313" s="268"/>
      <c r="AF313" s="263">
        <f t="shared" si="4"/>
        <v>0</v>
      </c>
      <c r="AG313" s="263">
        <f>SUM(AG314:AG317)</f>
        <v>0</v>
      </c>
      <c r="AH313" s="263">
        <f>SUM(AH314:AH317)</f>
        <v>0</v>
      </c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177"/>
      <c r="BR313" s="177"/>
      <c r="BS313" s="177"/>
      <c r="BT313" s="177"/>
      <c r="BU313" s="177"/>
      <c r="BV313" s="177"/>
      <c r="BW313" s="177"/>
      <c r="BX313" s="177"/>
      <c r="BY313" s="177"/>
      <c r="BZ313" s="177"/>
      <c r="CA313" s="177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6"/>
      <c r="M314" s="558" t="str">
        <f>M313 &amp; ".1"</f>
        <v>25.1</v>
      </c>
      <c r="N314" s="534" t="s">
        <v>1301</v>
      </c>
      <c r="O314" s="470" t="s">
        <v>196</v>
      </c>
      <c r="AC314" s="268"/>
      <c r="AD314" s="268"/>
      <c r="AE314" s="268"/>
      <c r="AF314" s="263">
        <f t="shared" si="4"/>
        <v>0</v>
      </c>
      <c r="AG314" s="261"/>
      <c r="AH314" s="261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177"/>
      <c r="BR314" s="177"/>
      <c r="BS314" s="177"/>
      <c r="BT314" s="177"/>
      <c r="BU314" s="177"/>
      <c r="BV314" s="177"/>
      <c r="BW314" s="177"/>
      <c r="BX314" s="177"/>
      <c r="BY314" s="177"/>
      <c r="BZ314" s="177"/>
      <c r="CA314" s="177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6"/>
      <c r="M315" s="558" t="str">
        <f>M313 &amp; ".2"</f>
        <v>25.2</v>
      </c>
      <c r="N315" s="534" t="s">
        <v>1302</v>
      </c>
      <c r="O315" s="470" t="s">
        <v>196</v>
      </c>
      <c r="AC315" s="268"/>
      <c r="AD315" s="268"/>
      <c r="AE315" s="268"/>
      <c r="AF315" s="263">
        <f t="shared" si="4"/>
        <v>0</v>
      </c>
      <c r="AG315" s="261"/>
      <c r="AH315" s="261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  <c r="BV315" s="177"/>
      <c r="BW315" s="177"/>
      <c r="BX315" s="177"/>
      <c r="BY315" s="177"/>
      <c r="BZ315" s="177"/>
      <c r="CA315" s="177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6"/>
      <c r="M316" s="558" t="str">
        <f>M313 &amp; ".3"</f>
        <v>25.3</v>
      </c>
      <c r="N316" s="534" t="s">
        <v>1303</v>
      </c>
      <c r="O316" s="470" t="s">
        <v>196</v>
      </c>
      <c r="AC316" s="268"/>
      <c r="AD316" s="268"/>
      <c r="AE316" s="268"/>
      <c r="AF316" s="263">
        <f t="shared" si="4"/>
        <v>0</v>
      </c>
      <c r="AG316" s="261"/>
      <c r="AH316" s="261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7"/>
      <c r="BW316" s="177"/>
      <c r="BX316" s="177"/>
      <c r="BY316" s="177"/>
      <c r="BZ316" s="177"/>
      <c r="CA316" s="177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6"/>
      <c r="M317" s="558" t="str">
        <f>M313 &amp; ".4"</f>
        <v>25.4</v>
      </c>
      <c r="N317" s="533" t="s">
        <v>1304</v>
      </c>
      <c r="O317" s="470" t="s">
        <v>196</v>
      </c>
      <c r="AC317" s="268"/>
      <c r="AD317" s="268"/>
      <c r="AE317" s="268"/>
      <c r="AF317" s="263">
        <f t="shared" si="4"/>
        <v>0</v>
      </c>
      <c r="AG317" s="263">
        <f>SUM(AG318:AG322)</f>
        <v>0</v>
      </c>
      <c r="AH317" s="263">
        <f>SUM(AH318:AH322)</f>
        <v>0</v>
      </c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177"/>
      <c r="BR317" s="177"/>
      <c r="BS317" s="177"/>
      <c r="BT317" s="177"/>
      <c r="BU317" s="177"/>
      <c r="BV317" s="177"/>
      <c r="BW317" s="177"/>
      <c r="BX317" s="177"/>
      <c r="BY317" s="177"/>
      <c r="BZ317" s="177"/>
      <c r="CA317" s="17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6"/>
      <c r="M318" s="558" t="str">
        <f>M317 &amp; ".1"</f>
        <v>25.4.1</v>
      </c>
      <c r="N318" s="535" t="s">
        <v>1305</v>
      </c>
      <c r="O318" s="470" t="s">
        <v>196</v>
      </c>
      <c r="AC318" s="268"/>
      <c r="AD318" s="268"/>
      <c r="AE318" s="268"/>
      <c r="AF318" s="263">
        <f t="shared" si="4"/>
        <v>0</v>
      </c>
      <c r="AG318" s="261"/>
      <c r="AH318" s="261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177"/>
      <c r="BR318" s="177"/>
      <c r="BS318" s="177"/>
      <c r="BT318" s="177"/>
      <c r="BU318" s="177"/>
      <c r="BV318" s="177"/>
      <c r="BW318" s="177"/>
      <c r="BX318" s="177"/>
      <c r="BY318" s="177"/>
      <c r="BZ318" s="177"/>
      <c r="CA318" s="177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6"/>
      <c r="M319" s="558" t="str">
        <f>M317 &amp; ".2"</f>
        <v>25.4.2</v>
      </c>
      <c r="N319" s="535" t="s">
        <v>1306</v>
      </c>
      <c r="O319" s="470" t="s">
        <v>196</v>
      </c>
      <c r="AC319" s="268"/>
      <c r="AD319" s="268"/>
      <c r="AE319" s="268"/>
      <c r="AF319" s="263">
        <f t="shared" si="4"/>
        <v>0</v>
      </c>
      <c r="AG319" s="261"/>
      <c r="AH319" s="261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177"/>
      <c r="BR319" s="177"/>
      <c r="BS319" s="177"/>
      <c r="BT319" s="177"/>
      <c r="BU319" s="177"/>
      <c r="BV319" s="177"/>
      <c r="BW319" s="177"/>
      <c r="BX319" s="177"/>
      <c r="BY319" s="177"/>
      <c r="BZ319" s="177"/>
      <c r="CA319" s="177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6"/>
      <c r="M320" s="558" t="str">
        <f>M317 &amp; ".3"</f>
        <v>25.4.3</v>
      </c>
      <c r="N320" s="535" t="s">
        <v>1307</v>
      </c>
      <c r="O320" s="470" t="s">
        <v>196</v>
      </c>
      <c r="AC320" s="268"/>
      <c r="AD320" s="268"/>
      <c r="AE320" s="268"/>
      <c r="AF320" s="263">
        <f t="shared" si="4"/>
        <v>0</v>
      </c>
      <c r="AG320" s="261"/>
      <c r="AH320" s="261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177"/>
      <c r="BR320" s="177"/>
      <c r="BS320" s="177"/>
      <c r="BT320" s="177"/>
      <c r="BU320" s="177"/>
      <c r="BV320" s="177"/>
      <c r="BW320" s="177"/>
      <c r="BX320" s="177"/>
      <c r="BY320" s="177"/>
      <c r="BZ320" s="177"/>
      <c r="CA320" s="177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6"/>
      <c r="M321" s="558" t="str">
        <f>M317 &amp; ".4"</f>
        <v>25.4.4</v>
      </c>
      <c r="N321" s="535" t="s">
        <v>653</v>
      </c>
      <c r="O321" s="470" t="s">
        <v>196</v>
      </c>
      <c r="AC321" s="268"/>
      <c r="AD321" s="268"/>
      <c r="AE321" s="268"/>
      <c r="AF321" s="263">
        <f t="shared" si="4"/>
        <v>0</v>
      </c>
      <c r="AG321" s="261"/>
      <c r="AH321" s="26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6"/>
      <c r="M322" s="558" t="str">
        <f>M317 &amp; ".5"</f>
        <v>25.4.5</v>
      </c>
      <c r="N322" s="535" t="s">
        <v>1308</v>
      </c>
      <c r="O322" s="470" t="s">
        <v>196</v>
      </c>
      <c r="AC322" s="268"/>
      <c r="AD322" s="268"/>
      <c r="AE322" s="268"/>
      <c r="AF322" s="263">
        <f t="shared" si="4"/>
        <v>0</v>
      </c>
      <c r="AG322" s="261"/>
      <c r="AH322" s="261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6"/>
      <c r="M323" s="538" t="s">
        <v>1143</v>
      </c>
      <c r="N323" s="547" t="s">
        <v>1309</v>
      </c>
      <c r="O323" s="470" t="s">
        <v>196</v>
      </c>
      <c r="AC323" s="268"/>
      <c r="AD323" s="268"/>
      <c r="AE323" s="268"/>
      <c r="AF323" s="263">
        <f t="shared" si="4"/>
        <v>0</v>
      </c>
      <c r="AG323" s="261"/>
      <c r="AH323" s="261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6"/>
      <c r="M324" s="538" t="s">
        <v>1144</v>
      </c>
      <c r="N324" s="547" t="s">
        <v>1310</v>
      </c>
      <c r="O324" s="470" t="s">
        <v>196</v>
      </c>
      <c r="AC324" s="268"/>
      <c r="AD324" s="268"/>
      <c r="AE324" s="268"/>
      <c r="AF324" s="263">
        <f t="shared" si="4"/>
        <v>0</v>
      </c>
      <c r="AG324" s="263">
        <f>SUM(AG325:AG326)</f>
        <v>0</v>
      </c>
      <c r="AH324" s="263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6"/>
      <c r="M325" s="558" t="str">
        <f>M324 &amp; ".1"</f>
        <v>27.1</v>
      </c>
      <c r="N325" s="536" t="s">
        <v>1311</v>
      </c>
      <c r="O325" s="470" t="s">
        <v>196</v>
      </c>
      <c r="AC325" s="268"/>
      <c r="AD325" s="268"/>
      <c r="AE325" s="268"/>
      <c r="AF325" s="263">
        <f t="shared" si="4"/>
        <v>0</v>
      </c>
      <c r="AG325" s="261"/>
      <c r="AH325" s="261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6"/>
      <c r="M326" s="558" t="str">
        <f>M324 &amp; ".2"</f>
        <v>27.2</v>
      </c>
      <c r="N326" s="536" t="s">
        <v>1312</v>
      </c>
      <c r="O326" s="470" t="s">
        <v>196</v>
      </c>
      <c r="AC326" s="268"/>
      <c r="AD326" s="268"/>
      <c r="AE326" s="268"/>
      <c r="AF326" s="263">
        <f t="shared" si="4"/>
        <v>0</v>
      </c>
      <c r="AG326" s="261"/>
      <c r="AH326" s="261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6"/>
      <c r="M327" s="538" t="s">
        <v>1251</v>
      </c>
      <c r="N327" s="547" t="s">
        <v>1313</v>
      </c>
      <c r="O327" s="470" t="s">
        <v>196</v>
      </c>
      <c r="AC327" s="268"/>
      <c r="AD327" s="268"/>
      <c r="AE327" s="268"/>
      <c r="AF327" s="263">
        <f t="shared" si="4"/>
        <v>0</v>
      </c>
      <c r="AG327" s="261"/>
      <c r="AH327" s="261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6"/>
      <c r="M328" s="538" t="s">
        <v>1252</v>
      </c>
      <c r="N328" s="547" t="s">
        <v>1250</v>
      </c>
      <c r="O328" s="470" t="s">
        <v>196</v>
      </c>
      <c r="AC328" s="268"/>
      <c r="AD328" s="268"/>
      <c r="AE328" s="268"/>
      <c r="AF328" s="263">
        <f t="shared" si="4"/>
        <v>0</v>
      </c>
      <c r="AG328" s="261"/>
      <c r="AH328" s="261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6"/>
      <c r="M329" s="538" t="s">
        <v>693</v>
      </c>
      <c r="N329" s="547" t="s">
        <v>1130</v>
      </c>
      <c r="O329" s="470" t="s">
        <v>196</v>
      </c>
      <c r="AC329" s="268"/>
      <c r="AD329" s="268"/>
      <c r="AE329" s="268"/>
      <c r="AF329" s="263">
        <f t="shared" si="4"/>
        <v>0</v>
      </c>
      <c r="AG329" s="261"/>
      <c r="AH329" s="261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6"/>
      <c r="M330" s="559"/>
      <c r="N330" s="560"/>
      <c r="O330" s="471"/>
      <c r="AC330" s="268"/>
      <c r="AD330" s="268"/>
      <c r="AE330" s="268"/>
      <c r="AF330" s="289"/>
      <c r="AG330" s="289"/>
      <c r="AH330" s="289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6"/>
      <c r="M331" s="639" t="s">
        <v>2431</v>
      </c>
      <c r="N331" s="547" t="s">
        <v>589</v>
      </c>
      <c r="O331" s="171" t="s">
        <v>196</v>
      </c>
      <c r="AC331" s="268"/>
      <c r="AD331" s="268"/>
      <c r="AE331" s="268"/>
      <c r="AF331" s="574">
        <f>AG331+AH331</f>
        <v>0</v>
      </c>
      <c r="AG331" s="574">
        <f>SUM(AG36,AG90,AG216,AG248,AG256,AG259,AG262,AG263,AG265,AG273,AG274,AG279,AG297,AG298,AG299,AG300,AG301,AG304,AG305,AG308,AG309,AG313,AG323,AG324,AG327,AG328,AG329)</f>
        <v>0</v>
      </c>
      <c r="AH331" s="574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6"/>
      <c r="M332" s="561"/>
      <c r="N332" s="520"/>
      <c r="O332" s="174"/>
      <c r="AC332" s="268"/>
      <c r="AD332" s="268"/>
      <c r="AE332" s="268"/>
      <c r="AF332" s="259"/>
      <c r="AG332" s="259"/>
      <c r="AH332" s="259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6"/>
      <c r="M333" s="639" t="s">
        <v>2430</v>
      </c>
      <c r="N333" s="547" t="s">
        <v>2429</v>
      </c>
      <c r="O333" s="171" t="s">
        <v>196</v>
      </c>
      <c r="AC333" s="268"/>
      <c r="AD333" s="268"/>
      <c r="AE333" s="268"/>
      <c r="AF333" s="574">
        <f>AF331*AF$372</f>
        <v>0</v>
      </c>
      <c r="AG333" s="574">
        <f>AG331*AG$372</f>
        <v>0</v>
      </c>
      <c r="AH333" s="574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6"/>
      <c r="M334" s="561"/>
      <c r="N334" s="520"/>
      <c r="O334" s="174"/>
      <c r="AC334" s="268"/>
      <c r="AD334" s="268"/>
      <c r="AE334" s="268"/>
      <c r="AF334" s="259"/>
      <c r="AG334" s="259"/>
      <c r="AH334" s="259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6"/>
      <c r="M335" s="566" t="s">
        <v>2426</v>
      </c>
      <c r="N335" s="566" t="s">
        <v>2438</v>
      </c>
      <c r="O335" s="470" t="s">
        <v>196</v>
      </c>
      <c r="AC335" s="268"/>
      <c r="AD335" s="268"/>
      <c r="AE335" s="268"/>
      <c r="AF335" s="263">
        <f>AG335+AH335</f>
        <v>0</v>
      </c>
      <c r="AG335" s="261"/>
      <c r="AH335" s="261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6"/>
      <c r="M336" s="567" t="s">
        <v>740</v>
      </c>
      <c r="N336" s="568" t="s">
        <v>661</v>
      </c>
      <c r="O336" s="470" t="s">
        <v>196</v>
      </c>
      <c r="AC336" s="268"/>
      <c r="AD336" s="268"/>
      <c r="AE336" s="268"/>
      <c r="AF336" s="263">
        <f>AG336+AH336</f>
        <v>0</v>
      </c>
      <c r="AG336" s="263">
        <f>SUM(AG338:AG341)</f>
        <v>0</v>
      </c>
      <c r="AH336" s="263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6"/>
      <c r="M337" s="561"/>
      <c r="N337" s="520"/>
      <c r="O337" s="174"/>
      <c r="AC337" s="268"/>
      <c r="AD337" s="268"/>
      <c r="AE337" s="268"/>
      <c r="AF337" s="257"/>
      <c r="AG337" s="257"/>
      <c r="AH337" s="25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6"/>
      <c r="M338" s="624" t="s">
        <v>2434</v>
      </c>
      <c r="N338" s="515" t="s">
        <v>591</v>
      </c>
      <c r="O338" s="472" t="s">
        <v>196</v>
      </c>
      <c r="AC338" s="268"/>
      <c r="AD338" s="268"/>
      <c r="AE338" s="268"/>
      <c r="AF338" s="263">
        <f>AG338+AH338</f>
        <v>0</v>
      </c>
      <c r="AG338" s="261"/>
      <c r="AH338" s="261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6"/>
      <c r="M339" s="624" t="s">
        <v>2435</v>
      </c>
      <c r="N339" s="515" t="s">
        <v>592</v>
      </c>
      <c r="O339" s="472" t="s">
        <v>196</v>
      </c>
      <c r="AC339" s="268"/>
      <c r="AD339" s="268"/>
      <c r="AE339" s="268"/>
      <c r="AF339" s="263">
        <f>AG339+AH339</f>
        <v>0</v>
      </c>
      <c r="AG339" s="261"/>
      <c r="AH339" s="261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6"/>
      <c r="M340" s="624" t="s">
        <v>2436</v>
      </c>
      <c r="N340" s="515" t="s">
        <v>593</v>
      </c>
      <c r="O340" s="472" t="s">
        <v>196</v>
      </c>
      <c r="AC340" s="268"/>
      <c r="AD340" s="268"/>
      <c r="AE340" s="268"/>
      <c r="AF340" s="263">
        <f>AG340+AH340</f>
        <v>0</v>
      </c>
      <c r="AG340" s="261"/>
      <c r="AH340" s="261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6"/>
      <c r="M341" s="624" t="s">
        <v>2437</v>
      </c>
      <c r="N341" s="515" t="s">
        <v>594</v>
      </c>
      <c r="O341" s="472" t="s">
        <v>196</v>
      </c>
      <c r="AC341" s="268"/>
      <c r="AD341" s="268"/>
      <c r="AE341" s="268"/>
      <c r="AF341" s="263">
        <f>AG341+AH341</f>
        <v>0</v>
      </c>
      <c r="AG341" s="261"/>
      <c r="AH341" s="26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6"/>
      <c r="M342" s="564"/>
      <c r="N342" s="565"/>
      <c r="O342" s="473"/>
      <c r="AC342" s="268"/>
      <c r="AD342" s="268"/>
      <c r="AE342" s="268"/>
      <c r="AF342" s="257"/>
      <c r="AG342" s="257"/>
      <c r="AH342" s="257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6"/>
      <c r="M343" s="564"/>
      <c r="N343" s="565"/>
      <c r="O343" s="473"/>
      <c r="AC343" s="268"/>
      <c r="AD343" s="268"/>
      <c r="AE343" s="268"/>
      <c r="AF343" s="257"/>
      <c r="AG343" s="257"/>
      <c r="AH343" s="25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177"/>
      <c r="BR343" s="177"/>
      <c r="BS343" s="177"/>
      <c r="BT343" s="177"/>
      <c r="BU343" s="177"/>
      <c r="BV343" s="177"/>
      <c r="BW343" s="177"/>
      <c r="BX343" s="177"/>
      <c r="BY343" s="177"/>
      <c r="BZ343" s="177"/>
      <c r="CA343" s="177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6"/>
      <c r="M344" s="564"/>
      <c r="N344" s="565"/>
      <c r="O344" s="473"/>
      <c r="AC344" s="268"/>
      <c r="AD344" s="268"/>
      <c r="AE344" s="268"/>
      <c r="AF344" s="257"/>
      <c r="AG344" s="257"/>
      <c r="AH344" s="257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6"/>
      <c r="M345" s="564"/>
      <c r="N345" s="565"/>
      <c r="O345" s="473"/>
      <c r="AC345" s="268"/>
      <c r="AD345" s="268"/>
      <c r="AE345" s="268"/>
      <c r="AF345" s="257"/>
      <c r="AG345" s="257"/>
      <c r="AH345" s="257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M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8"/>
      <c r="CA345" s="118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6"/>
      <c r="M346" s="564"/>
      <c r="N346" s="565"/>
      <c r="O346" s="473"/>
      <c r="AC346" s="268"/>
      <c r="AD346" s="268"/>
      <c r="AE346" s="268"/>
      <c r="AF346" s="257"/>
      <c r="AG346" s="257"/>
      <c r="AH346" s="25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177"/>
      <c r="BR346" s="177"/>
      <c r="BS346" s="177"/>
      <c r="BT346" s="177"/>
      <c r="BU346" s="177"/>
      <c r="BV346" s="177"/>
      <c r="BW346" s="177"/>
      <c r="BX346" s="177"/>
      <c r="BY346" s="177"/>
      <c r="BZ346" s="177"/>
      <c r="CA346" s="177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6"/>
      <c r="M347" s="564"/>
      <c r="N347" s="565"/>
      <c r="O347" s="473"/>
      <c r="AC347" s="268"/>
      <c r="AD347" s="268"/>
      <c r="AE347" s="268"/>
      <c r="AF347" s="257"/>
      <c r="AG347" s="257"/>
      <c r="AH347" s="25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177"/>
      <c r="BR347" s="177"/>
      <c r="BS347" s="177"/>
      <c r="BT347" s="177"/>
      <c r="BU347" s="177"/>
      <c r="BV347" s="177"/>
      <c r="BW347" s="177"/>
      <c r="BX347" s="177"/>
      <c r="BY347" s="177"/>
      <c r="BZ347" s="177"/>
      <c r="CA347" s="17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6"/>
      <c r="M348" s="564"/>
      <c r="N348" s="565"/>
      <c r="O348" s="473"/>
      <c r="AC348" s="268"/>
      <c r="AD348" s="268"/>
      <c r="AE348" s="268"/>
      <c r="AF348" s="257"/>
      <c r="AG348" s="257"/>
      <c r="AH348" s="25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177"/>
      <c r="BR348" s="177"/>
      <c r="BS348" s="177"/>
      <c r="BT348" s="177"/>
      <c r="BU348" s="177"/>
      <c r="BV348" s="177"/>
      <c r="BW348" s="177"/>
      <c r="BX348" s="177"/>
      <c r="BY348" s="177"/>
      <c r="BZ348" s="177"/>
      <c r="CA348" s="177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6"/>
      <c r="M349" s="564"/>
      <c r="N349" s="565"/>
      <c r="O349" s="473"/>
      <c r="AC349" s="268"/>
      <c r="AD349" s="268"/>
      <c r="AE349" s="268"/>
      <c r="AF349" s="257"/>
      <c r="AG349" s="257"/>
      <c r="AH349" s="25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7"/>
      <c r="BN349" s="177"/>
      <c r="BO349" s="177"/>
      <c r="BP349" s="177"/>
      <c r="BQ349" s="177"/>
      <c r="BR349" s="177"/>
      <c r="BS349" s="177"/>
      <c r="BT349" s="177"/>
      <c r="BU349" s="177"/>
      <c r="BV349" s="177"/>
      <c r="BW349" s="177"/>
      <c r="BX349" s="177"/>
      <c r="BY349" s="177"/>
      <c r="BZ349" s="177"/>
      <c r="CA349" s="177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6"/>
      <c r="M350" s="639" t="s">
        <v>2439</v>
      </c>
      <c r="N350" s="547" t="s">
        <v>2440</v>
      </c>
      <c r="O350" s="171" t="s">
        <v>196</v>
      </c>
      <c r="AC350" s="268"/>
      <c r="AD350" s="268"/>
      <c r="AE350" s="268"/>
      <c r="AF350" s="574">
        <f>AG350+AH350</f>
        <v>0</v>
      </c>
      <c r="AG350" s="574">
        <f>AG331+AG336</f>
        <v>0</v>
      </c>
      <c r="AH350" s="574">
        <f>AH331+AH336</f>
        <v>0</v>
      </c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177"/>
      <c r="BR350" s="177"/>
      <c r="BS350" s="177"/>
      <c r="BT350" s="177"/>
      <c r="BU350" s="177"/>
      <c r="BV350" s="177"/>
      <c r="BW350" s="177"/>
      <c r="BX350" s="177"/>
      <c r="BY350" s="177"/>
      <c r="BZ350" s="177"/>
      <c r="CA350" s="177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6"/>
      <c r="M351" s="564"/>
      <c r="N351" s="565"/>
      <c r="O351" s="473"/>
      <c r="AC351" s="268"/>
      <c r="AD351" s="268"/>
      <c r="AE351" s="268"/>
      <c r="AF351" s="257"/>
      <c r="AG351" s="257"/>
      <c r="AH351" s="25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177"/>
      <c r="BR351" s="177"/>
      <c r="BS351" s="177"/>
      <c r="BT351" s="177"/>
      <c r="BU351" s="177"/>
      <c r="BV351" s="177"/>
      <c r="BW351" s="177"/>
      <c r="BX351" s="177"/>
      <c r="BY351" s="177"/>
      <c r="BZ351" s="177"/>
      <c r="CA351" s="177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6"/>
      <c r="M352" s="564"/>
      <c r="N352" s="565"/>
      <c r="O352" s="473"/>
      <c r="AC352" s="268"/>
      <c r="AD352" s="268"/>
      <c r="AE352" s="268"/>
      <c r="AF352" s="257"/>
      <c r="AG352" s="257"/>
      <c r="AH352" s="25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177"/>
      <c r="BR352" s="177"/>
      <c r="BS352" s="177"/>
      <c r="BT352" s="177"/>
      <c r="BU352" s="177"/>
      <c r="BV352" s="177"/>
      <c r="BW352" s="177"/>
      <c r="BX352" s="177"/>
      <c r="BY352" s="177"/>
      <c r="BZ352" s="177"/>
      <c r="CA352" s="177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6"/>
      <c r="M353" s="564"/>
      <c r="N353" s="565"/>
      <c r="O353" s="473"/>
      <c r="AC353" s="268"/>
      <c r="AD353" s="268"/>
      <c r="AE353" s="268"/>
      <c r="AF353" s="257"/>
      <c r="AG353" s="257"/>
      <c r="AH353" s="25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177"/>
      <c r="BR353" s="177"/>
      <c r="BS353" s="177"/>
      <c r="BT353" s="177"/>
      <c r="BU353" s="177"/>
      <c r="BV353" s="177"/>
      <c r="BW353" s="177"/>
      <c r="BX353" s="177"/>
      <c r="BY353" s="177"/>
      <c r="BZ353" s="177"/>
      <c r="CA353" s="177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6"/>
      <c r="M354" s="564"/>
      <c r="N354" s="565"/>
      <c r="O354" s="473"/>
      <c r="AC354" s="268"/>
      <c r="AD354" s="268"/>
      <c r="AE354" s="268"/>
      <c r="AF354" s="257"/>
      <c r="AG354" s="257"/>
      <c r="AH354" s="25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  <c r="BV354" s="177"/>
      <c r="BW354" s="177"/>
      <c r="BX354" s="177"/>
      <c r="BY354" s="177"/>
      <c r="BZ354" s="177"/>
      <c r="CA354" s="177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6"/>
      <c r="M355" s="564"/>
      <c r="N355" s="565"/>
      <c r="O355" s="473"/>
      <c r="AC355" s="268"/>
      <c r="AD355" s="268"/>
      <c r="AE355" s="268"/>
      <c r="AF355" s="257"/>
      <c r="AG355" s="257"/>
      <c r="AH355" s="25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177"/>
      <c r="BR355" s="177"/>
      <c r="BS355" s="177"/>
      <c r="BT355" s="177"/>
      <c r="BU355" s="177"/>
      <c r="BV355" s="177"/>
      <c r="BW355" s="177"/>
      <c r="BX355" s="177"/>
      <c r="BY355" s="177"/>
      <c r="BZ355" s="177"/>
      <c r="CA355" s="177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6"/>
      <c r="M356" s="564"/>
      <c r="N356" s="565"/>
      <c r="O356" s="473"/>
      <c r="AC356" s="268"/>
      <c r="AD356" s="268"/>
      <c r="AE356" s="268"/>
      <c r="AF356" s="257"/>
      <c r="AG356" s="257"/>
      <c r="AH356" s="25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177"/>
      <c r="BR356" s="177"/>
      <c r="BS356" s="177"/>
      <c r="BT356" s="177"/>
      <c r="BU356" s="177"/>
      <c r="BV356" s="177"/>
      <c r="BW356" s="177"/>
      <c r="BX356" s="177"/>
      <c r="BY356" s="177"/>
      <c r="BZ356" s="177"/>
      <c r="CA356" s="177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6"/>
      <c r="M357" s="564"/>
      <c r="N357" s="565"/>
      <c r="O357" s="473"/>
      <c r="AC357" s="268"/>
      <c r="AD357" s="268"/>
      <c r="AE357" s="268"/>
      <c r="AF357" s="257"/>
      <c r="AG357" s="257"/>
      <c r="AH357" s="25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177"/>
      <c r="BR357" s="177"/>
      <c r="BS357" s="177"/>
      <c r="BT357" s="177"/>
      <c r="BU357" s="177"/>
      <c r="BV357" s="177"/>
      <c r="BW357" s="177"/>
      <c r="BX357" s="177"/>
      <c r="BY357" s="177"/>
      <c r="BZ357" s="177"/>
      <c r="CA357" s="17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6"/>
      <c r="M358" s="564"/>
      <c r="N358" s="565"/>
      <c r="O358" s="473"/>
      <c r="AC358" s="268"/>
      <c r="AD358" s="268"/>
      <c r="AE358" s="268"/>
      <c r="AF358" s="257"/>
      <c r="AG358" s="257"/>
      <c r="AH358" s="25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177"/>
      <c r="BR358" s="177"/>
      <c r="BS358" s="177"/>
      <c r="BT358" s="177"/>
      <c r="BU358" s="177"/>
      <c r="BV358" s="177"/>
      <c r="BW358" s="177"/>
      <c r="BX358" s="177"/>
      <c r="BY358" s="177"/>
      <c r="BZ358" s="177"/>
      <c r="CA358" s="177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6"/>
      <c r="M359" s="564"/>
      <c r="N359" s="565"/>
      <c r="O359" s="473"/>
      <c r="AC359" s="268"/>
      <c r="AD359" s="268"/>
      <c r="AE359" s="268"/>
      <c r="AF359" s="257"/>
      <c r="AG359" s="257"/>
      <c r="AH359" s="25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177"/>
      <c r="BR359" s="177"/>
      <c r="BS359" s="177"/>
      <c r="BT359" s="177"/>
      <c r="BU359" s="177"/>
      <c r="BV359" s="177"/>
      <c r="BW359" s="177"/>
      <c r="BX359" s="177"/>
      <c r="BY359" s="177"/>
      <c r="BZ359" s="177"/>
      <c r="CA359" s="177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6"/>
      <c r="M360" s="564"/>
      <c r="N360" s="565"/>
      <c r="O360" s="473"/>
      <c r="AC360" s="268"/>
      <c r="AD360" s="268"/>
      <c r="AE360" s="268"/>
      <c r="AF360" s="257"/>
      <c r="AG360" s="257"/>
      <c r="AH360" s="25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177"/>
      <c r="BR360" s="177"/>
      <c r="BS360" s="177"/>
      <c r="BT360" s="177"/>
      <c r="BU360" s="177"/>
      <c r="BV360" s="177"/>
      <c r="BW360" s="177"/>
      <c r="BX360" s="177"/>
      <c r="BY360" s="177"/>
      <c r="BZ360" s="177"/>
      <c r="CA360" s="177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6"/>
      <c r="M361" s="564"/>
      <c r="N361" s="565"/>
      <c r="O361" s="473"/>
      <c r="AC361" s="268"/>
      <c r="AD361" s="268"/>
      <c r="AE361" s="268"/>
      <c r="AF361" s="257"/>
      <c r="AG361" s="257"/>
      <c r="AH361" s="25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177"/>
      <c r="BR361" s="177"/>
      <c r="BS361" s="177"/>
      <c r="BT361" s="177"/>
      <c r="BU361" s="177"/>
      <c r="BV361" s="177"/>
      <c r="BW361" s="177"/>
      <c r="BX361" s="177"/>
      <c r="BY361" s="177"/>
      <c r="BZ361" s="177"/>
      <c r="CA361" s="177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6"/>
      <c r="M362" s="564"/>
      <c r="N362" s="565"/>
      <c r="O362" s="473"/>
      <c r="AC362" s="268"/>
      <c r="AD362" s="268"/>
      <c r="AE362" s="268"/>
      <c r="AF362" s="257"/>
      <c r="AG362" s="257"/>
      <c r="AH362" s="25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177"/>
      <c r="BR362" s="177"/>
      <c r="BS362" s="177"/>
      <c r="BT362" s="177"/>
      <c r="BU362" s="177"/>
      <c r="BV362" s="177"/>
      <c r="BW362" s="177"/>
      <c r="BX362" s="177"/>
      <c r="BY362" s="177"/>
      <c r="BZ362" s="177"/>
      <c r="CA362" s="177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6"/>
      <c r="M363" s="564"/>
      <c r="N363" s="565"/>
      <c r="O363" s="473"/>
      <c r="AC363" s="268"/>
      <c r="AD363" s="268"/>
      <c r="AE363" s="268"/>
      <c r="AF363" s="257"/>
      <c r="AG363" s="257"/>
      <c r="AH363" s="25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177"/>
      <c r="BR363" s="177"/>
      <c r="BS363" s="177"/>
      <c r="BT363" s="177"/>
      <c r="BU363" s="177"/>
      <c r="BV363" s="177"/>
      <c r="BW363" s="177"/>
      <c r="BX363" s="177"/>
      <c r="BY363" s="177"/>
      <c r="BZ363" s="177"/>
      <c r="CA363" s="177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6"/>
      <c r="M364" s="564"/>
      <c r="N364" s="565"/>
      <c r="O364" s="473"/>
      <c r="AC364" s="268"/>
      <c r="AD364" s="268"/>
      <c r="AE364" s="268"/>
      <c r="AF364" s="257"/>
      <c r="AG364" s="257"/>
      <c r="AH364" s="25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177"/>
      <c r="BR364" s="177"/>
      <c r="BS364" s="177"/>
      <c r="BT364" s="177"/>
      <c r="BU364" s="177"/>
      <c r="BV364" s="177"/>
      <c r="BW364" s="177"/>
      <c r="BX364" s="177"/>
      <c r="BY364" s="177"/>
      <c r="BZ364" s="177"/>
      <c r="CA364" s="177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6"/>
      <c r="M365" s="564"/>
      <c r="N365" s="565"/>
      <c r="O365" s="473"/>
      <c r="AC365" s="268"/>
      <c r="AD365" s="268"/>
      <c r="AE365" s="268"/>
      <c r="AF365" s="257"/>
      <c r="AG365" s="257"/>
      <c r="AH365" s="257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6"/>
      <c r="M366" s="564"/>
      <c r="N366" s="565"/>
      <c r="O366" s="473"/>
      <c r="AC366" s="268"/>
      <c r="AD366" s="268"/>
      <c r="AE366" s="268"/>
      <c r="AF366" s="257"/>
      <c r="AG366" s="257"/>
      <c r="AH366" s="257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6"/>
      <c r="M367" s="564"/>
      <c r="N367" s="565"/>
      <c r="O367" s="473"/>
      <c r="AC367" s="268"/>
      <c r="AD367" s="268"/>
      <c r="AE367" s="268"/>
      <c r="AF367" s="257"/>
      <c r="AG367" s="257"/>
      <c r="AH367" s="25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6"/>
      <c r="M368" s="564"/>
      <c r="N368" s="565"/>
      <c r="O368" s="473"/>
      <c r="AC368" s="268"/>
      <c r="AD368" s="268"/>
      <c r="AE368" s="268"/>
      <c r="AF368" s="257"/>
      <c r="AG368" s="257"/>
      <c r="AH368" s="257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6"/>
      <c r="M369" s="564"/>
      <c r="N369" s="565"/>
      <c r="O369" s="473"/>
      <c r="AC369" s="268"/>
      <c r="AD369" s="268"/>
      <c r="AE369" s="268"/>
      <c r="AF369" s="257"/>
      <c r="AG369" s="257"/>
      <c r="AH369" s="257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6"/>
      <c r="M370" s="569" t="s">
        <v>1171</v>
      </c>
      <c r="N370" s="537" t="s">
        <v>2444</v>
      </c>
      <c r="O370" s="171" t="s">
        <v>150</v>
      </c>
      <c r="AC370" s="268"/>
      <c r="AD370" s="268"/>
      <c r="AE370" s="268"/>
      <c r="AF370" s="263">
        <f>AG370+AH370</f>
        <v>0</v>
      </c>
      <c r="AG370" s="279">
        <f>SUMIF(ТС.БПр!$BA$131:$BA$132,AG$17 &amp; ".0-" &amp; AG$9,ТС.БПр!$M$131:$M$132)-SUMIF(ТС.БПр!$BA$131:$BA$132,AG$17 &amp; ".0-" &amp; AG$9,ТС.БПр!$V$131:$V$132)+SUMIF(ТС.БПр!$BA$131:$BA$132,AG$17 &amp; ".0-" &amp; AG$9,ТС.БПр!$AO$131:$AO$132)+SUMIF(ТС.БТр!$BA$131:$BA$132,AG$17 &amp; ".0-" &amp; AG$9,ТС.БТр!$M$131:$M$132)</f>
        <v>0</v>
      </c>
      <c r="AH370" s="279">
        <f>SUMIF(ТС.БПр!$BA$131:$BA$132,AH$17 &amp; ".0-" &amp; AH$9,ТС.БПр!$M$131:$M$132)-SUMIF(ТС.БПр!$BA$131:$BA$132,AH$17 &amp; ".0-" &amp; AH$9,ТС.БПр!$V$131:$V$132)+SUMIF(ТС.БПр!$BA$131:$BA$132,AH$17 &amp; ".0-" &amp; AH$9,ТС.БПр!$AO$131:$AO$132)+SUMIF(ТС.БТр!$BA$131:$BA$132,AH$17 &amp; ".0-" &amp; AH$9,ТС.БТр!$M$131:$M$132)</f>
        <v>0</v>
      </c>
      <c r="CB370"/>
      <c r="CC370"/>
      <c r="CD370"/>
    </row>
    <row r="371" spans="12:92" ht="11.25" customHeight="1">
      <c r="L371" s="156"/>
      <c r="M371" s="569" t="s">
        <v>1172</v>
      </c>
      <c r="N371" s="572" t="s">
        <v>2446</v>
      </c>
      <c r="O371" s="171" t="s">
        <v>150</v>
      </c>
      <c r="AC371" s="268"/>
      <c r="AD371" s="268"/>
      <c r="AE371" s="268"/>
      <c r="AF371" s="263">
        <f>AG371+AH371</f>
        <v>0</v>
      </c>
      <c r="AG371" s="279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AG$9,ТС.БПр!$U$131:$U$132)+SUMIF(ТС.БПр!$BA$131:$BA$132,AG$17 &amp; ".0-" &amp; AG$9,ТС.БПр!$AT$131:$AT$132)+SUMIF(ТС.БПр!$BA$131:$BA$132,AG$17 &amp; ".0-" &amp; AG$9,ТС.БПр!$AU$131:$AU$132)+SUMIF(ТС.БТр!$BA$131:$BA$132,AG$17 &amp; ".0-" &amp; AG$9,ТС.БТр!$Q$131:$Q$132)+SUMIF(ТС.БТр!$BA$131:$BA$132,AG$17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1" s="279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AH$9,ТС.БПр!$U$131:$U$132)+SUMIF(ТС.БПр!$BA$131:$BA$132,AH$17 &amp; ".0-" &amp; AH$9,ТС.БПр!$AT$131:$AT$132)+SUMIF(ТС.БПр!$BA$131:$BA$132,AH$17 &amp; ".0-" &amp; AH$9,ТС.БПр!$AU$131:$AU$132)+SUMIF(ТС.БТр!$BA$131:$BA$132,AH$17 &amp; ".0-" &amp; AH$9,ТС.БТр!$Q$131:$Q$132)+SUMIF(ТС.БТр!$BA$131:$BA$132,AH$17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1"/>
      <c r="CC371"/>
      <c r="CD371"/>
    </row>
    <row r="372" spans="12:92" ht="11.25" customHeight="1">
      <c r="L372" s="156"/>
      <c r="M372" s="569" t="s">
        <v>1173</v>
      </c>
      <c r="N372" s="537" t="s">
        <v>330</v>
      </c>
      <c r="O372" s="171"/>
      <c r="AC372" s="268"/>
      <c r="AD372" s="268"/>
      <c r="AE372" s="268"/>
      <c r="AF372" s="263">
        <f>IF(AF370=0,0,AF371/AF370)</f>
        <v>0</v>
      </c>
      <c r="AG372" s="263">
        <f>IF(AG370=0,0,AG371/AG370)</f>
        <v>0</v>
      </c>
      <c r="AH372" s="263">
        <f>IF(AH370=0,0,AH371/AH370)</f>
        <v>0</v>
      </c>
      <c r="CB372"/>
      <c r="CC372"/>
      <c r="CD372"/>
    </row>
    <row r="373" spans="12:92" ht="11.25" customHeight="1">
      <c r="L373" s="156"/>
      <c r="M373" s="569" t="s">
        <v>1174</v>
      </c>
      <c r="N373" s="665" t="s">
        <v>2445</v>
      </c>
      <c r="O373" s="171" t="s">
        <v>150</v>
      </c>
      <c r="AC373" s="268"/>
      <c r="AD373" s="268"/>
      <c r="AE373" s="268"/>
      <c r="AF373" s="263">
        <f>AG373+AH373</f>
        <v>0</v>
      </c>
      <c r="AG373" s="279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AG$9,ТС.БПр!$AU$131:$AU$132)+SUMIF(ТС.БТр!$BA$131:$BA$132,AG$17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3" s="279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AH$9,ТС.БПр!$AU$131:$AU$132)+SUMIF(ТС.БТр!$BA$131:$BA$132,AH$17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3"/>
      <c r="CC373"/>
      <c r="CD373"/>
    </row>
    <row r="374" spans="12:92" ht="11.25" customHeight="1">
      <c r="L374" s="156"/>
      <c r="M374" s="564"/>
      <c r="N374" s="666"/>
      <c r="O374" s="473"/>
      <c r="AC374" s="268"/>
      <c r="AD374" s="268"/>
      <c r="AE374" s="268"/>
      <c r="AF374" s="257"/>
      <c r="AG374" s="257"/>
      <c r="AH374" s="257"/>
      <c r="CB374"/>
      <c r="CC374"/>
      <c r="CD374"/>
    </row>
    <row r="375" spans="12:92" ht="11.25" customHeight="1">
      <c r="L375" s="156"/>
      <c r="M375" s="569" t="s">
        <v>1259</v>
      </c>
      <c r="N375" s="547" t="s">
        <v>694</v>
      </c>
      <c r="O375" s="171" t="s">
        <v>861</v>
      </c>
      <c r="AC375" s="268"/>
      <c r="AD375" s="268"/>
      <c r="AE375" s="268"/>
      <c r="AF375" s="440">
        <f>IF(AF331=0,0,(AF336-AF335)/AF331*100)</f>
        <v>0</v>
      </c>
      <c r="AG375" s="440">
        <f>IF(AG331=0,0,(AG336-AG335)/AG331*100)</f>
        <v>0</v>
      </c>
      <c r="AH375" s="440">
        <f>IF(AH331=0,0,(AH336-AH335)/AH331*100)</f>
        <v>0</v>
      </c>
      <c r="CB375"/>
      <c r="CC375"/>
      <c r="CD375"/>
    </row>
    <row r="376" spans="12:92" ht="11.25" customHeight="1">
      <c r="L376" s="156"/>
      <c r="M376" s="564"/>
      <c r="N376" s="666"/>
      <c r="O376" s="473"/>
      <c r="AC376" s="268"/>
      <c r="AD376" s="268"/>
      <c r="AE376" s="268"/>
      <c r="AF376" s="257"/>
      <c r="AG376" s="257"/>
      <c r="AH376" s="257"/>
      <c r="CB376"/>
      <c r="CC376"/>
      <c r="CD376"/>
    </row>
    <row r="377" spans="12:92" ht="11.25" customHeight="1">
      <c r="L377" s="156"/>
      <c r="M377" s="554" t="s">
        <v>1260</v>
      </c>
      <c r="N377" s="547" t="s">
        <v>2432</v>
      </c>
      <c r="O377" s="171" t="s">
        <v>196</v>
      </c>
      <c r="AC377" s="268"/>
      <c r="AD377" s="268"/>
      <c r="AE377" s="268"/>
      <c r="AF377" s="280">
        <f>AF378-(AF333+AF336-AF335)</f>
        <v>0</v>
      </c>
      <c r="AG377" s="280">
        <f>AG378-(AG333+AG336-AG335)</f>
        <v>0</v>
      </c>
      <c r="AH377" s="280">
        <f>AH378-(AH333+AH336-AH335)</f>
        <v>0</v>
      </c>
      <c r="CB377"/>
      <c r="CC377"/>
      <c r="CD377"/>
    </row>
    <row r="378" spans="12:92" ht="11.25" customHeight="1">
      <c r="L378" s="156"/>
      <c r="M378" s="556" t="str">
        <f>M377 &amp; ".0.1"</f>
        <v>D.0.1</v>
      </c>
      <c r="N378" s="550" t="s">
        <v>2427</v>
      </c>
      <c r="O378" s="171" t="s">
        <v>196</v>
      </c>
      <c r="AC378" s="268"/>
      <c r="AD378" s="268"/>
      <c r="AE378" s="268"/>
      <c r="AF378" s="263">
        <f>AG378+AH378</f>
        <v>0</v>
      </c>
      <c r="AG378" s="263">
        <f>AG380+AG383+AG386+AG389+AG392</f>
        <v>0</v>
      </c>
      <c r="AH378" s="263">
        <f>AH380+AH383+AH386+AH389+AH392</f>
        <v>0</v>
      </c>
      <c r="CB378"/>
      <c r="CC378"/>
      <c r="CD378"/>
    </row>
    <row r="379" spans="12:92" ht="11.25" customHeight="1">
      <c r="L379" s="156"/>
      <c r="M379" s="556" t="str">
        <f>M377 &amp; ".0.2"</f>
        <v>D.0.2</v>
      </c>
      <c r="N379" s="573" t="s">
        <v>45</v>
      </c>
      <c r="O379" s="171" t="s">
        <v>150</v>
      </c>
      <c r="AC379" s="268"/>
      <c r="AD379" s="268"/>
      <c r="AE379" s="268"/>
      <c r="AF379" s="263">
        <f>AG379+AH379</f>
        <v>0</v>
      </c>
      <c r="AG379" s="263">
        <f>AG382+AG385+AG388+AG391</f>
        <v>0</v>
      </c>
      <c r="AH379" s="263">
        <f>AH382+AH385+AH388+AH391</f>
        <v>0</v>
      </c>
      <c r="CB379"/>
      <c r="CC379"/>
      <c r="CD379"/>
    </row>
    <row r="380" spans="12:92" ht="11.25" customHeight="1">
      <c r="L380" s="156"/>
      <c r="M380" s="556" t="str">
        <f>M377 &amp; ".1"</f>
        <v>D.1</v>
      </c>
      <c r="N380" s="550" t="s">
        <v>46</v>
      </c>
      <c r="O380" s="171" t="s">
        <v>196</v>
      </c>
      <c r="AC380" s="268"/>
      <c r="AD380" s="268"/>
      <c r="AE380" s="268"/>
      <c r="AF380" s="263">
        <f>AG380+AH380</f>
        <v>0</v>
      </c>
      <c r="AG380" s="263">
        <f>AG381*(AG382/IF(TRANSMISSION_TARIFF="руб/Гкал/час в мес",AG$6,1))/1000</f>
        <v>0</v>
      </c>
      <c r="AH380" s="263">
        <f>AH381*(AH382/IF(TRANSMISSION_TARIFF="руб/Гкал/час в мес",AH$6,1))/1000</f>
        <v>0</v>
      </c>
      <c r="CB380"/>
      <c r="CC380"/>
      <c r="CD380"/>
    </row>
    <row r="381" spans="12:92" ht="11.25" customHeight="1">
      <c r="L381" s="156"/>
      <c r="M381" s="554" t="str">
        <f>M380 &amp; ".1"</f>
        <v>D.1.1</v>
      </c>
      <c r="N381" s="667" t="s">
        <v>420</v>
      </c>
      <c r="O381" s="171" t="s">
        <v>293</v>
      </c>
      <c r="AC381" s="268"/>
      <c r="AD381" s="268"/>
      <c r="AE381" s="268"/>
      <c r="AF381" s="260">
        <f>IF(AF382=0,0,AF380*1000/AF382)</f>
        <v>0</v>
      </c>
      <c r="AG381" s="661"/>
      <c r="AH381" s="661"/>
      <c r="CB381"/>
      <c r="CC381"/>
      <c r="CD381"/>
    </row>
    <row r="382" spans="12:92" ht="11.25" customHeight="1">
      <c r="L382" s="156"/>
      <c r="M382" s="554" t="str">
        <f>M380 &amp; ".2"</f>
        <v>D.1.2</v>
      </c>
      <c r="N382" s="667" t="s">
        <v>288</v>
      </c>
      <c r="O382" s="171" t="s">
        <v>150</v>
      </c>
      <c r="AC382" s="268"/>
      <c r="AD382" s="268"/>
      <c r="AE382" s="268"/>
      <c r="AF382" s="263">
        <f>AG382+AH382</f>
        <v>0</v>
      </c>
      <c r="AG382" s="279">
        <f>SUMIF(ТС.БПр!$BA$131:$BA$132,AG$17 &amp; ".0-" &amp; AG$9,ТС.БПр!$U$131:$U$132)+SUMIF(ТС.БПр!$BA$131:$BA$132,AG$17 &amp; ".0-" &amp; AG$9,ТС.БПр!$AT$131:$AT$132)+SUMIF(ТС.БТр!$BA$131:$BA$132,AG$17 &amp; ".0-" &amp; AG$9,ТС.БТр!$Q$131:$Q$132)</f>
        <v>0</v>
      </c>
      <c r="AH382" s="279">
        <f>SUMIF(ТС.БПр!$BA$131:$BA$132,AH$17 &amp; ".0-" &amp; AH$9,ТС.БПр!$U$131:$U$132)+SUMIF(ТС.БПр!$BA$131:$BA$132,AH$17 &amp; ".0-" &amp; AH$9,ТС.БПр!$AT$131:$AT$132)+SUMIF(ТС.БТр!$BA$131:$BA$132,AH$17 &amp; ".0-" &amp; AH$9,ТС.БТр!$Q$131:$Q$132)</f>
        <v>0</v>
      </c>
      <c r="CB382"/>
      <c r="CC382"/>
      <c r="CD382"/>
    </row>
    <row r="383" spans="12:92" ht="11.25" customHeight="1">
      <c r="L383" s="156"/>
      <c r="M383" s="556" t="str">
        <f>M377 &amp; ".2"</f>
        <v>D.2</v>
      </c>
      <c r="N383" s="550" t="s">
        <v>162</v>
      </c>
      <c r="O383" s="171" t="s">
        <v>196</v>
      </c>
      <c r="AC383" s="268"/>
      <c r="AD383" s="268"/>
      <c r="AE383" s="268"/>
      <c r="AF383" s="263">
        <f>AG383+AH383</f>
        <v>0</v>
      </c>
      <c r="AG383" s="263">
        <f>AG384*(AG385/IF(TRANSMISSION_TARIFF="руб/Гкал/час в мес",AG$6,1))/1000</f>
        <v>0</v>
      </c>
      <c r="AH383" s="263">
        <f>AH384*(AH385/IF(TRANSMISSION_TARIFF="руб/Гкал/час в мес",AH$6,1))/1000</f>
        <v>0</v>
      </c>
      <c r="CB383"/>
      <c r="CC383"/>
      <c r="CD383"/>
    </row>
    <row r="384" spans="12:92" ht="11.25" customHeight="1">
      <c r="L384" s="156"/>
      <c r="M384" s="554" t="str">
        <f>M383 &amp; ".1"</f>
        <v>D.2.1</v>
      </c>
      <c r="N384" s="667" t="s">
        <v>420</v>
      </c>
      <c r="O384" s="171" t="s">
        <v>293</v>
      </c>
      <c r="AC384" s="268"/>
      <c r="AD384" s="268"/>
      <c r="AE384" s="268"/>
      <c r="AF384" s="260">
        <f>IF(AF385=0,0,AF383*1000/AF385)</f>
        <v>0</v>
      </c>
      <c r="AG384" s="661"/>
      <c r="AH384" s="661"/>
      <c r="CB384"/>
      <c r="CC384"/>
      <c r="CD384"/>
    </row>
    <row r="385" spans="12:94" ht="11.25" customHeight="1">
      <c r="L385" s="156"/>
      <c r="M385" s="554" t="str">
        <f>M383 &amp; ".2"</f>
        <v>D.2.2</v>
      </c>
      <c r="N385" s="667" t="s">
        <v>288</v>
      </c>
      <c r="O385" s="171" t="s">
        <v>150</v>
      </c>
      <c r="AC385" s="268"/>
      <c r="AD385" s="268"/>
      <c r="AE385" s="268"/>
      <c r="AF385" s="263">
        <f>AG385+AH385</f>
        <v>0</v>
      </c>
      <c r="AG385" s="279">
        <f>SUMIF(ТС.БПр!$BA$131:$BA$132,AG$17 &amp; ".0-" &amp; AG$9,ТС.БПр!$R$131:$R$132)+SUMIF(ТС.БПр!$BA$131:$BA$132,AG$17 &amp; ".0-" &amp; AG$9,ТС.БПр!$AV$131:$AV$132)+SUMIF(ТС.БТр!$BA$131:$BA$132,AG$17 &amp; ".0-" &amp; AG$9,ТС.БТр!$R$131:$R$132)</f>
        <v>0</v>
      </c>
      <c r="AH385" s="279">
        <f>SUMIF(ТС.БПр!$BA$131:$BA$132,AH$17 &amp; ".0-" &amp; AH$9,ТС.БПр!$R$131:$R$132)+SUMIF(ТС.БПр!$BA$131:$BA$132,AH$17 &amp; ".0-" &amp; AH$9,ТС.БПр!$AV$131:$AV$132)+SUMIF(ТС.БТр!$BA$131:$BA$132,AH$17 &amp; ".0-" &amp; AH$9,ТС.БТр!$R$131:$R$132)</f>
        <v>0</v>
      </c>
      <c r="CB385"/>
      <c r="CC385"/>
      <c r="CD385"/>
    </row>
    <row r="386" spans="12:94" ht="11.25" customHeight="1">
      <c r="L386" s="156"/>
      <c r="M386" s="556" t="str">
        <f>M377 &amp; ".3"</f>
        <v>D.3</v>
      </c>
      <c r="N386" s="550" t="s">
        <v>163</v>
      </c>
      <c r="O386" s="171" t="s">
        <v>196</v>
      </c>
      <c r="AC386" s="268"/>
      <c r="AD386" s="268"/>
      <c r="AE386" s="268"/>
      <c r="AF386" s="263">
        <f>AG386+AH386</f>
        <v>0</v>
      </c>
      <c r="AG386" s="263">
        <f>AG387*(AG388/IF(TRANSMISSION_TARIFF="руб/Гкал/час в мес",AG$6,1))/1000</f>
        <v>0</v>
      </c>
      <c r="AH386" s="263">
        <f>AH387*(AH388/IF(TRANSMISSION_TARIFF="руб/Гкал/час в мес",AH$6,1))/1000</f>
        <v>0</v>
      </c>
      <c r="CB386"/>
      <c r="CC386"/>
      <c r="CD386"/>
    </row>
    <row r="387" spans="12:94" ht="11.25" customHeight="1">
      <c r="L387" s="156"/>
      <c r="M387" s="554" t="str">
        <f>M386 &amp; ".1"</f>
        <v>D.3.1</v>
      </c>
      <c r="N387" s="667" t="s">
        <v>420</v>
      </c>
      <c r="O387" s="171" t="s">
        <v>293</v>
      </c>
      <c r="AC387" s="268"/>
      <c r="AD387" s="268"/>
      <c r="AE387" s="268"/>
      <c r="AF387" s="260">
        <f>IF(AF388=0,0,AF386*1000/AF388)</f>
        <v>0</v>
      </c>
      <c r="AG387" s="661"/>
      <c r="AH387" s="661"/>
      <c r="CB387"/>
      <c r="CC387"/>
      <c r="CD387"/>
    </row>
    <row r="388" spans="12:94" ht="11.25" customHeight="1">
      <c r="L388" s="156"/>
      <c r="M388" s="554" t="str">
        <f>M386 &amp; ".2"</f>
        <v>D.3.2</v>
      </c>
      <c r="N388" s="667" t="s">
        <v>288</v>
      </c>
      <c r="O388" s="171" t="s">
        <v>150</v>
      </c>
      <c r="AC388" s="268"/>
      <c r="AD388" s="268"/>
      <c r="AE388" s="268"/>
      <c r="AF388" s="263">
        <f>AG388+AH388</f>
        <v>0</v>
      </c>
      <c r="AG388" s="279">
        <f>SUMIF(ТС.БПр!$BA$131:$BA$132,AG$17 &amp; ".0-" &amp; AG$9,ТС.БПр!$S$131:$S$132)+SUMIF(ТС.БПр!$BA$131:$BA$132,AG$17 &amp; ".0-" &amp; AG$9,ТС.БПр!$AW$131:$AW$132)+SUMIF(ТС.БТр!$BA$131:$BA$132,AG$17 &amp; ".0-" &amp; AG$9,ТС.БТр!$S$131:$S$132)</f>
        <v>0</v>
      </c>
      <c r="AH388" s="279">
        <f>SUMIF(ТС.БПр!$BA$131:$BA$132,AH$17 &amp; ".0-" &amp; AH$9,ТС.БПр!$S$131:$S$132)+SUMIF(ТС.БПр!$BA$131:$BA$132,AH$17 &amp; ".0-" &amp; AH$9,ТС.БПр!$AW$131:$AW$132)+SUMIF(ТС.БТр!$BA$131:$BA$132,AH$17 &amp; ".0-" &amp; AH$9,ТС.БТр!$S$131:$S$132)</f>
        <v>0</v>
      </c>
      <c r="CB388"/>
      <c r="CC388"/>
      <c r="CD388"/>
    </row>
    <row r="389" spans="12:94" ht="11.25" customHeight="1">
      <c r="L389" s="156"/>
      <c r="M389" s="556" t="str">
        <f>M377 &amp; ".4"</f>
        <v>D.4</v>
      </c>
      <c r="N389" s="550" t="s">
        <v>170</v>
      </c>
      <c r="O389" s="171" t="s">
        <v>196</v>
      </c>
      <c r="AC389" s="268"/>
      <c r="AD389" s="268"/>
      <c r="AE389" s="268"/>
      <c r="AF389" s="263">
        <f>AG389+AH389</f>
        <v>0</v>
      </c>
      <c r="AG389" s="263">
        <f>AG390*(AG391/IF(TRANSMISSION_TARIFF="руб/Гкал/час в мес",AG$6,1))/1000</f>
        <v>0</v>
      </c>
      <c r="AH389" s="263">
        <f>AH390*(AH391/IF(TRANSMISSION_TARIFF="руб/Гкал/час в мес",AH$6,1))/1000</f>
        <v>0</v>
      </c>
      <c r="CB389"/>
      <c r="CC389"/>
      <c r="CD389"/>
    </row>
    <row r="390" spans="12:94" ht="11.25" customHeight="1">
      <c r="L390" s="156"/>
      <c r="M390" s="554" t="str">
        <f>M389 &amp; ".1"</f>
        <v>D.4.1</v>
      </c>
      <c r="N390" s="667" t="s">
        <v>420</v>
      </c>
      <c r="O390" s="171" t="s">
        <v>293</v>
      </c>
      <c r="AC390" s="268"/>
      <c r="AD390" s="268"/>
      <c r="AE390" s="268"/>
      <c r="AF390" s="260">
        <f>IF(AF391=0,0,AF389*1000/AF391)</f>
        <v>0</v>
      </c>
      <c r="AG390" s="661"/>
      <c r="AH390" s="661"/>
      <c r="CB390"/>
      <c r="CC390"/>
      <c r="CD390"/>
    </row>
    <row r="391" spans="12:94" ht="11.25" customHeight="1">
      <c r="L391" s="156"/>
      <c r="M391" s="554" t="str">
        <f>M389 &amp; ".2"</f>
        <v>D.4.2</v>
      </c>
      <c r="N391" s="667" t="s">
        <v>288</v>
      </c>
      <c r="O391" s="171" t="s">
        <v>150</v>
      </c>
      <c r="AC391" s="268"/>
      <c r="AD391" s="268"/>
      <c r="AE391" s="268"/>
      <c r="AF391" s="263">
        <f>AG391+AH391</f>
        <v>0</v>
      </c>
      <c r="AG391" s="279">
        <f>SUMIF(ТС.БПр!$BA$131:$BA$132,AG$17 &amp; ".0-" &amp; AG$9,ТС.БПр!$T$131:$T$132)+SUMIF(ТС.БПр!$BA$131:$BA$132,AG$17 &amp; ".0-" &amp; AG$9,ТС.БПр!$AX$131:$AX$132)+SUMIF(ТС.БТр!$BA$131:$BA$132,AG$17 &amp; ".0-" &amp; AG$9,ТС.БТр!$T$131:$T$132)</f>
        <v>0</v>
      </c>
      <c r="AH391" s="279">
        <f>SUMIF(ТС.БПр!$BA$131:$BA$132,AH$17 &amp; ".0-" &amp; AH$9,ТС.БПр!$T$131:$T$132)+SUMIF(ТС.БПр!$BA$131:$BA$132,AH$17 &amp; ".0-" &amp; AH$9,ТС.БПр!$AX$131:$AX$132)+SUMIF(ТС.БТр!$BA$131:$BA$132,AH$17 &amp; ".0-" &amp; AH$9,ТС.БТр!$T$131:$T$132)</f>
        <v>0</v>
      </c>
      <c r="CB391"/>
      <c r="CC391"/>
      <c r="CD391"/>
    </row>
    <row r="392" spans="12:94" ht="11.25" customHeight="1">
      <c r="L392" s="156"/>
      <c r="M392" s="556" t="str">
        <f>M377 &amp; ".5"</f>
        <v>D.5</v>
      </c>
      <c r="N392" s="550" t="s">
        <v>2428</v>
      </c>
      <c r="O392" s="171" t="s">
        <v>196</v>
      </c>
      <c r="AC392" s="268"/>
      <c r="AD392" s="268"/>
      <c r="AE392" s="268"/>
      <c r="AF392" s="263">
        <f>AG392+AH392</f>
        <v>0</v>
      </c>
      <c r="AG392" s="261"/>
      <c r="AH392" s="261"/>
      <c r="CB392"/>
      <c r="CC392"/>
      <c r="CD392"/>
    </row>
    <row r="393" spans="12:94" ht="11.25" customHeight="1">
      <c r="L393" s="156"/>
      <c r="M393" s="564"/>
      <c r="N393" s="565"/>
      <c r="O393" s="473"/>
      <c r="AC393" s="268"/>
      <c r="AD393" s="268"/>
      <c r="AE393" s="268"/>
      <c r="AF393" s="257"/>
      <c r="AG393" s="257"/>
      <c r="AH393" s="257"/>
      <c r="CB393"/>
      <c r="CC393"/>
      <c r="CD393"/>
    </row>
    <row r="394" spans="12:94" ht="11.25" customHeight="1">
      <c r="L394"/>
      <c r="M394" s="26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</row>
    <row r="395" spans="12:94" customFormat="1" ht="11.25" hidden="1" customHeight="1"/>
    <row r="396" spans="12:94" customFormat="1" ht="11.25" hidden="1" customHeight="1"/>
    <row r="397" spans="12:94" customFormat="1" ht="11.25" hidden="1" customHeight="1"/>
    <row r="398" spans="12:94" customFormat="1" ht="11.25" hidden="1" customHeight="1"/>
    <row r="399" spans="12:94" customFormat="1" ht="11.25" hidden="1" customHeight="1"/>
    <row r="400" spans="12:94" customFormat="1" ht="11.25" hidden="1" customHeight="1"/>
    <row r="401" customFormat="1" ht="11.25" hidden="1" customHeight="1"/>
    <row r="402" customFormat="1" ht="11.25" hidden="1" customHeight="1"/>
    <row r="403" customFormat="1" ht="11.25" hidden="1" customHeight="1"/>
    <row r="404" customFormat="1" ht="11.25" hidden="1" customHeight="1"/>
    <row r="405" customFormat="1" ht="11.25" hidden="1" customHeight="1"/>
    <row r="406" customFormat="1" ht="11.25" hidden="1" customHeight="1"/>
    <row r="407" customFormat="1" ht="11.25" hidden="1" customHeight="1"/>
    <row r="408" customFormat="1" ht="11.25" hidden="1" customHeight="1"/>
    <row r="409" customFormat="1" ht="11.25" hidden="1" customHeight="1"/>
    <row r="410" customFormat="1" ht="11.25" hidden="1" customHeight="1"/>
    <row r="411" customFormat="1" ht="11.25" hidden="1" customHeight="1"/>
    <row r="412" customFormat="1" ht="11.25" hidden="1" customHeight="1"/>
    <row r="413" customFormat="1" ht="11.25" hidden="1" customHeight="1"/>
    <row r="414" customFormat="1" ht="11.25" hidden="1" customHeight="1"/>
    <row r="415" customFormat="1" ht="11.25" hidden="1" customHeight="1"/>
    <row r="416" customFormat="1" ht="11.25" hidden="1" customHeight="1"/>
    <row r="417" customFormat="1" ht="11.25" hidden="1" customHeight="1"/>
    <row r="418" customFormat="1" ht="11.25" hidden="1" customHeight="1"/>
    <row r="419" customFormat="1" ht="11.25" hidden="1" customHeight="1"/>
    <row r="420" customFormat="1" ht="11.25" hidden="1" customHeight="1"/>
    <row r="421" customFormat="1" ht="11.25" hidden="1" customHeight="1"/>
    <row r="422" customFormat="1" ht="11.25" hidden="1" customHeight="1"/>
    <row r="423" customFormat="1" ht="11.25" hidden="1" customHeight="1"/>
    <row r="424" customFormat="1" ht="11.25" hidden="1" customHeight="1"/>
    <row r="425" customFormat="1" ht="11.25" hidden="1" customHeight="1"/>
    <row r="426" customFormat="1" ht="11.25" hidden="1" customHeight="1"/>
    <row r="427" customFormat="1" ht="11.25" hidden="1" customHeight="1"/>
    <row r="428" customFormat="1" ht="11.25" hidden="1" customHeight="1"/>
    <row r="429" customFormat="1" ht="11.25" hidden="1" customHeight="1"/>
    <row r="430" customFormat="1" ht="11.25" hidden="1" customHeight="1"/>
    <row r="431" customFormat="1" ht="11.25" hidden="1" customHeight="1"/>
    <row r="432" customFormat="1" ht="11.25" hidden="1" customHeight="1"/>
    <row r="433" spans="12:92" customFormat="1" ht="11.25" hidden="1" customHeight="1"/>
    <row r="434" spans="12:92" customFormat="1" ht="11.25" hidden="1" customHeight="1"/>
    <row r="435" spans="12:92" customFormat="1" ht="11.25" hidden="1" customHeight="1"/>
    <row r="436" spans="12:92" customFormat="1" ht="11.25" hidden="1" customHeight="1"/>
    <row r="437" spans="12:92" customFormat="1" ht="11.25" hidden="1" customHeight="1"/>
    <row r="438" spans="12:92" customFormat="1" ht="11.25" hidden="1" customHeight="1"/>
    <row r="439" spans="12:92" ht="11.25" hidden="1" customHeight="1">
      <c r="L439"/>
      <c r="M439"/>
      <c r="N439"/>
      <c r="O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</row>
    <row r="440" spans="12:92" ht="11.25" hidden="1" customHeight="1">
      <c r="L440"/>
      <c r="M440"/>
      <c r="N440"/>
      <c r="O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</row>
    <row r="441" spans="12:92" ht="11.25" hidden="1" customHeight="1">
      <c r="L441"/>
      <c r="M441"/>
      <c r="N441"/>
      <c r="O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</row>
    <row r="442" spans="12:92" ht="11.25" hidden="1" customHeight="1">
      <c r="L442"/>
      <c r="M442"/>
      <c r="N442"/>
      <c r="O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</row>
    <row r="443" spans="12:92" ht="11.25" hidden="1" customHeight="1">
      <c r="L443"/>
      <c r="M443"/>
      <c r="N443"/>
      <c r="O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</row>
    <row r="444" spans="12:92" ht="11.25" hidden="1" customHeight="1">
      <c r="L444"/>
      <c r="M444"/>
      <c r="N444"/>
      <c r="O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</row>
    <row r="445" spans="12:92" ht="11.25" hidden="1" customHeight="1">
      <c r="L445"/>
      <c r="M445"/>
      <c r="N445"/>
      <c r="O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</row>
    <row r="446" spans="12:92" ht="11.25" customHeight="1">
      <c r="L446"/>
      <c r="M446"/>
      <c r="N446"/>
      <c r="O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</row>
    <row r="447" spans="12:92" ht="11.25" hidden="1" customHeight="1">
      <c r="L447"/>
      <c r="M447"/>
      <c r="N447"/>
      <c r="O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</row>
    <row r="448" spans="12:92" ht="11.25" hidden="1" customHeight="1">
      <c r="L448"/>
      <c r="M448"/>
      <c r="N448"/>
      <c r="O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</row>
    <row r="449" spans="12:92" ht="11.25" hidden="1" customHeight="1">
      <c r="L449"/>
      <c r="M449"/>
      <c r="N449"/>
      <c r="O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</row>
    <row r="450" spans="12:92" ht="11.25" hidden="1" customHeight="1">
      <c r="L450"/>
      <c r="M450"/>
      <c r="N450"/>
      <c r="O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</row>
    <row r="451" spans="12:92" ht="11.25" hidden="1" customHeight="1">
      <c r="L451"/>
      <c r="M451"/>
      <c r="N451"/>
      <c r="O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</row>
    <row r="452" spans="12:92" ht="11.25" hidden="1" customHeight="1">
      <c r="L452"/>
      <c r="M452"/>
      <c r="N452"/>
      <c r="O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</row>
    <row r="453" spans="12:92" ht="11.25" hidden="1" customHeight="1">
      <c r="L453"/>
      <c r="M453"/>
      <c r="N453"/>
      <c r="O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</row>
    <row r="454" spans="12:92" ht="11.25" hidden="1" customHeight="1">
      <c r="L454"/>
      <c r="M454"/>
      <c r="N454"/>
      <c r="O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</row>
    <row r="455" spans="12:92" ht="11.25" hidden="1" customHeight="1">
      <c r="L455"/>
      <c r="M455"/>
      <c r="N455"/>
      <c r="O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</row>
    <row r="456" spans="12:92" ht="11.25" hidden="1" customHeight="1">
      <c r="L456"/>
      <c r="M456"/>
      <c r="N456"/>
      <c r="O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</row>
    <row r="457" spans="12:92" ht="11.25" hidden="1" customHeight="1">
      <c r="L457"/>
      <c r="M457"/>
      <c r="N457"/>
      <c r="O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</row>
    <row r="458" spans="12:92" ht="11.25" hidden="1" customHeight="1">
      <c r="L458"/>
      <c r="M458"/>
      <c r="N458"/>
      <c r="O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</row>
    <row r="459" spans="12:92" ht="11.25" hidden="1" customHeight="1">
      <c r="L459"/>
      <c r="M459"/>
      <c r="N459"/>
      <c r="O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</row>
    <row r="460" spans="12:92" ht="11.25" hidden="1" customHeight="1">
      <c r="L460"/>
      <c r="M460"/>
      <c r="N460"/>
      <c r="O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</row>
    <row r="461" spans="12:92" ht="11.25" hidden="1" customHeight="1">
      <c r="L461"/>
      <c r="M461"/>
      <c r="N461"/>
      <c r="O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</row>
    <row r="462" spans="12:92" ht="11.25" hidden="1" customHeight="1">
      <c r="L462"/>
      <c r="M462"/>
      <c r="N462"/>
      <c r="O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</row>
    <row r="463" spans="12:92" ht="11.25" hidden="1" customHeight="1">
      <c r="L463"/>
      <c r="M463"/>
      <c r="N463"/>
      <c r="O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</row>
    <row r="464" spans="12:92" ht="11.25" hidden="1" customHeight="1">
      <c r="L464"/>
      <c r="M464"/>
      <c r="N464"/>
      <c r="O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</row>
    <row r="465" spans="12:92" ht="11.25" hidden="1" customHeight="1">
      <c r="L465"/>
      <c r="M465"/>
      <c r="N465"/>
      <c r="O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</row>
    <row r="466" spans="12:92" ht="11.25" hidden="1" customHeight="1">
      <c r="L466"/>
      <c r="M466"/>
      <c r="N466"/>
      <c r="O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</row>
    <row r="467" spans="12:92" ht="11.25" hidden="1" customHeight="1">
      <c r="L467"/>
      <c r="M467"/>
      <c r="N467"/>
      <c r="O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</row>
    <row r="468" spans="12:92" ht="11.25" hidden="1" customHeight="1">
      <c r="L468"/>
      <c r="M468"/>
      <c r="N468"/>
      <c r="O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</row>
    <row r="469" spans="12:92" ht="11.25" hidden="1" customHeight="1">
      <c r="L469"/>
      <c r="M469"/>
      <c r="N469"/>
      <c r="O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</row>
    <row r="470" spans="12:92" ht="11.25" hidden="1" customHeight="1">
      <c r="L470"/>
      <c r="M470"/>
      <c r="N470"/>
      <c r="O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</row>
    <row r="471" spans="12:92" ht="11.25" hidden="1" customHeight="1">
      <c r="L471"/>
      <c r="M471"/>
      <c r="N471"/>
      <c r="O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</row>
    <row r="472" spans="12:92" ht="11.25" hidden="1" customHeight="1">
      <c r="L472"/>
      <c r="M472"/>
      <c r="N472"/>
      <c r="O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</row>
    <row r="473" spans="12:92" ht="11.25" hidden="1" customHeight="1">
      <c r="L473"/>
      <c r="M473"/>
      <c r="N473"/>
      <c r="O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</row>
    <row r="474" spans="12:92" ht="11.25" hidden="1" customHeight="1">
      <c r="L474"/>
      <c r="M474"/>
      <c r="N474"/>
      <c r="O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</row>
    <row r="475" spans="12:92" ht="11.25" hidden="1" customHeight="1">
      <c r="L475"/>
      <c r="M475"/>
      <c r="N475"/>
      <c r="O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</row>
    <row r="476" spans="12:92" ht="11.25" hidden="1" customHeight="1">
      <c r="L476"/>
      <c r="M476"/>
      <c r="N476"/>
      <c r="O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</row>
    <row r="477" spans="12:92" ht="11.25" hidden="1" customHeight="1">
      <c r="L477"/>
      <c r="M477"/>
      <c r="N477"/>
      <c r="O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</row>
    <row r="478" spans="12:92" ht="11.25" hidden="1" customHeight="1">
      <c r="L478"/>
      <c r="M478"/>
      <c r="N478"/>
      <c r="O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</row>
    <row r="479" spans="12:92" ht="11.25" hidden="1" customHeight="1">
      <c r="L479"/>
      <c r="M479"/>
      <c r="N479"/>
      <c r="O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</row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hidden="1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29:92" ht="11.25" customHeight="1">
      <c r="AC913" s="763" t="s">
        <v>414</v>
      </c>
      <c r="AD913" s="763"/>
      <c r="AE913" s="763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2"/>
    </row>
    <row r="914" spans="29:92" customFormat="1" ht="11.25" customHeight="1"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2"/>
      <c r="AT914" s="2"/>
    </row>
    <row r="915" spans="29:92" customFormat="1" ht="11.25" customHeight="1"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2"/>
      <c r="AT915" s="2"/>
    </row>
    <row r="916" spans="29:92" ht="11.25" customHeight="1">
      <c r="AC916" s="163"/>
      <c r="AD916" s="163"/>
      <c r="AE916" s="163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2"/>
    </row>
    <row r="917" spans="29:92" ht="11.25" customHeight="1">
      <c r="AC917" s="163">
        <v>12</v>
      </c>
      <c r="AD917" s="163">
        <v>6</v>
      </c>
      <c r="AE917" s="163">
        <v>6</v>
      </c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2"/>
    </row>
    <row r="918" spans="29:92" ht="11.25" customHeight="1">
      <c r="AC918" s="152"/>
      <c r="AD918" s="152"/>
      <c r="AE918" s="152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2"/>
    </row>
    <row r="919" spans="29:92" customFormat="1" ht="11.25" customHeight="1">
      <c r="AC919" s="180"/>
      <c r="AD919" s="180"/>
      <c r="AE919" s="180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2"/>
      <c r="AT919" s="2"/>
      <c r="AU919" s="80"/>
      <c r="AV919" s="80"/>
      <c r="AW919" s="80"/>
      <c r="AX919" s="80"/>
      <c r="AY919" s="80"/>
      <c r="AZ919" s="80"/>
      <c r="BA919" s="80"/>
      <c r="BB919" s="80"/>
      <c r="BC919" s="80"/>
      <c r="BD919" s="80"/>
      <c r="BE919" s="80"/>
      <c r="BF919" s="80"/>
      <c r="BG919" s="80"/>
      <c r="BH919" s="80"/>
      <c r="BI919" s="80"/>
      <c r="BJ919" s="80"/>
      <c r="BK919" s="80"/>
      <c r="BL919" s="80"/>
      <c r="BM919" s="80"/>
      <c r="BN919" s="80"/>
      <c r="BO919" s="80"/>
      <c r="BP919" s="80"/>
      <c r="BQ919" s="80"/>
      <c r="BR919" s="80"/>
      <c r="BS919" s="80"/>
      <c r="BT919" s="80"/>
      <c r="BU919" s="80"/>
      <c r="BV919" s="80"/>
      <c r="BW919" s="80"/>
      <c r="BX919" s="80"/>
      <c r="BY919" s="80"/>
      <c r="BZ919" s="80"/>
      <c r="CA919" s="80"/>
      <c r="CB919" s="80"/>
      <c r="CC919" s="80"/>
      <c r="CD919" s="80"/>
      <c r="CE919" s="80"/>
      <c r="CF919" s="80"/>
      <c r="CG919" s="80"/>
      <c r="CH919" s="80"/>
      <c r="CI919" s="80"/>
      <c r="CJ919" s="80"/>
      <c r="CK919" s="80"/>
      <c r="CL919" s="80"/>
      <c r="CM919" s="80"/>
    </row>
    <row r="920" spans="29:92" customFormat="1" ht="11.25" customHeight="1">
      <c r="AC920" s="147" t="s">
        <v>280</v>
      </c>
      <c r="AD920" s="147" t="s">
        <v>195</v>
      </c>
      <c r="AE920" s="147" t="s">
        <v>674</v>
      </c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2"/>
      <c r="AT920" s="2"/>
      <c r="AU920" s="80"/>
      <c r="AV920" s="80"/>
      <c r="AW920" s="80"/>
      <c r="AX920" s="80"/>
      <c r="AY920" s="80"/>
      <c r="AZ920" s="80"/>
      <c r="BA920" s="80"/>
      <c r="BB920" s="80"/>
      <c r="BC920" s="80"/>
      <c r="BD920" s="80"/>
      <c r="BE920" s="80"/>
      <c r="BF920" s="80"/>
      <c r="BG920" s="80"/>
      <c r="BH920" s="80"/>
      <c r="BI920" s="80"/>
      <c r="BJ920" s="80"/>
      <c r="BK920" s="80"/>
      <c r="BL920" s="80"/>
      <c r="BM920" s="80"/>
      <c r="BN920" s="80"/>
      <c r="BO920" s="80"/>
      <c r="BP920" s="80"/>
      <c r="BQ920" s="80"/>
      <c r="BR920" s="80"/>
      <c r="BS920" s="80"/>
      <c r="BT920" s="80"/>
      <c r="BU920" s="80"/>
      <c r="BV920" s="80"/>
      <c r="BW920" s="80"/>
      <c r="BX920" s="80"/>
      <c r="BY920" s="80"/>
      <c r="BZ920" s="80"/>
      <c r="CA920" s="80"/>
      <c r="CB920" s="80"/>
      <c r="CC920" s="80"/>
      <c r="CD920" s="80"/>
      <c r="CE920" s="80"/>
      <c r="CF920" s="80"/>
      <c r="CG920" s="80"/>
      <c r="CH920" s="80"/>
      <c r="CI920" s="80"/>
      <c r="CJ920" s="80"/>
      <c r="CK920" s="80"/>
      <c r="CL920" s="80"/>
      <c r="CM920" s="80"/>
    </row>
    <row r="921" spans="29:92" customFormat="1" ht="11.25" customHeight="1">
      <c r="AC921" s="224"/>
      <c r="AD921" s="224"/>
      <c r="AE921" s="224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2"/>
      <c r="AT921" s="2"/>
      <c r="AU921" s="80"/>
      <c r="AV921" s="80"/>
      <c r="AW921" s="80"/>
      <c r="AX921" s="80"/>
      <c r="AY921" s="80"/>
      <c r="AZ921" s="80"/>
      <c r="BA921" s="80"/>
      <c r="BB921" s="80"/>
      <c r="BC921" s="80"/>
      <c r="BD921" s="80"/>
      <c r="BE921" s="80"/>
      <c r="BF921" s="80"/>
      <c r="BG921" s="80"/>
      <c r="BH921" s="80"/>
      <c r="BI921" s="80"/>
      <c r="BJ921" s="80"/>
      <c r="BK921" s="80"/>
      <c r="BL921" s="80"/>
      <c r="BM921" s="80"/>
      <c r="BN921" s="80"/>
      <c r="BO921" s="80"/>
      <c r="BP921" s="80"/>
      <c r="BQ921" s="80"/>
      <c r="BR921" s="80"/>
      <c r="BS921" s="80"/>
      <c r="BT921" s="80"/>
      <c r="BU921" s="80"/>
      <c r="BV921" s="80"/>
      <c r="BW921" s="80"/>
      <c r="BX921" s="80"/>
      <c r="BY921" s="80"/>
      <c r="BZ921" s="80"/>
      <c r="CA921" s="80"/>
      <c r="CB921" s="80"/>
      <c r="CC921" s="80"/>
      <c r="CD921" s="80"/>
      <c r="CE921" s="80"/>
      <c r="CF921" s="80"/>
      <c r="CG921" s="80"/>
      <c r="CH921" s="80"/>
      <c r="CI921" s="80"/>
      <c r="CJ921" s="80"/>
      <c r="CK921" s="80"/>
      <c r="CL921" s="80"/>
      <c r="CM921" s="80"/>
    </row>
    <row r="922" spans="29:92" customFormat="1" ht="11.25" customHeight="1">
      <c r="AC922" s="147" t="s">
        <v>280</v>
      </c>
      <c r="AD922" s="147" t="s">
        <v>195</v>
      </c>
      <c r="AE922" s="147" t="s">
        <v>674</v>
      </c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2"/>
      <c r="AT922" s="2"/>
      <c r="AU922" s="80"/>
      <c r="AV922" s="80"/>
      <c r="AW922" s="80"/>
      <c r="AX922" s="80"/>
      <c r="AY922" s="80"/>
      <c r="AZ922" s="80"/>
      <c r="BA922" s="80"/>
      <c r="BB922" s="80"/>
      <c r="BC922" s="80"/>
      <c r="BD922" s="80"/>
      <c r="BE922" s="80"/>
      <c r="BF922" s="80"/>
      <c r="BG922" s="80"/>
      <c r="BH922" s="80"/>
      <c r="BI922" s="80"/>
      <c r="BJ922" s="80"/>
      <c r="BK922" s="80"/>
      <c r="BL922" s="80"/>
      <c r="BM922" s="80"/>
      <c r="BN922" s="80"/>
      <c r="BO922" s="80"/>
      <c r="BP922" s="80"/>
      <c r="BQ922" s="80"/>
      <c r="BR922" s="80"/>
      <c r="BS922" s="80"/>
      <c r="BT922" s="80"/>
      <c r="BU922" s="80"/>
      <c r="BV922" s="80"/>
      <c r="BW922" s="80"/>
      <c r="BX922" s="80"/>
      <c r="BY922" s="80"/>
      <c r="BZ922" s="80"/>
      <c r="CA922" s="80"/>
      <c r="CB922" s="80"/>
      <c r="CC922" s="80"/>
      <c r="CD922" s="80"/>
      <c r="CE922" s="80"/>
      <c r="CF922" s="80"/>
      <c r="CG922" s="80"/>
      <c r="CH922" s="80"/>
      <c r="CI922" s="80"/>
      <c r="CJ922" s="80"/>
      <c r="CK922" s="80"/>
      <c r="CL922" s="80"/>
      <c r="CM922" s="80"/>
    </row>
    <row r="923" spans="29:92" customFormat="1" ht="11.25" customHeight="1">
      <c r="AC923" s="152"/>
      <c r="AD923" s="152"/>
      <c r="AE923" s="152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2"/>
      <c r="AT923" s="2"/>
      <c r="AU923" s="80"/>
      <c r="AV923" s="80"/>
      <c r="AW923" s="80"/>
      <c r="AX923" s="80"/>
      <c r="AY923" s="80"/>
      <c r="AZ923" s="80"/>
      <c r="BA923" s="80"/>
      <c r="BB923" s="80"/>
      <c r="BC923" s="80"/>
      <c r="BD923" s="80"/>
      <c r="BE923" s="80"/>
      <c r="BF923" s="80"/>
      <c r="BG923" s="80"/>
      <c r="BH923" s="80"/>
      <c r="BI923" s="80"/>
      <c r="BJ923" s="80"/>
      <c r="BK923" s="80"/>
      <c r="BL923" s="80"/>
      <c r="BM923" s="80"/>
      <c r="BN923" s="80"/>
      <c r="BO923" s="80"/>
      <c r="BP923" s="80"/>
      <c r="BQ923" s="80"/>
      <c r="BR923" s="80"/>
      <c r="BS923" s="80"/>
      <c r="BT923" s="80"/>
      <c r="BU923" s="80"/>
      <c r="BV923" s="80"/>
      <c r="BW923" s="80"/>
      <c r="BX923" s="80"/>
      <c r="BY923" s="80"/>
      <c r="BZ923" s="80"/>
      <c r="CA923" s="80"/>
      <c r="CB923" s="80"/>
      <c r="CC923" s="80"/>
      <c r="CD923" s="80"/>
      <c r="CE923" s="80"/>
      <c r="CF923" s="80"/>
      <c r="CG923" s="80"/>
      <c r="CH923" s="80"/>
      <c r="CI923" s="80"/>
      <c r="CJ923" s="80"/>
      <c r="CK923" s="80"/>
      <c r="CL923" s="80"/>
      <c r="CM923" s="80"/>
    </row>
    <row r="924" spans="29:92" customFormat="1" ht="11.25" customHeight="1">
      <c r="AC924" s="223" t="s">
        <v>21</v>
      </c>
      <c r="AD924" s="223" t="s">
        <v>278</v>
      </c>
      <c r="AE924" s="223" t="s">
        <v>279</v>
      </c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2"/>
      <c r="AT924" s="2"/>
      <c r="AU924" s="80"/>
      <c r="AV924" s="80"/>
      <c r="AW924" s="80"/>
      <c r="AX924" s="80"/>
      <c r="AY924" s="80"/>
      <c r="AZ924" s="80"/>
      <c r="BA924" s="80"/>
      <c r="BB924" s="80"/>
      <c r="BC924" s="80"/>
      <c r="BD924" s="80"/>
      <c r="BE924" s="80"/>
      <c r="BF924" s="80"/>
      <c r="BG924" s="80"/>
      <c r="BH924" s="80"/>
      <c r="BI924" s="80"/>
      <c r="BJ924" s="80"/>
      <c r="BK924" s="80"/>
      <c r="BL924" s="80"/>
      <c r="BM924" s="80"/>
      <c r="BN924" s="80"/>
      <c r="BO924" s="80"/>
      <c r="BP924" s="80"/>
      <c r="BQ924" s="80"/>
      <c r="BR924" s="80"/>
      <c r="BS924" s="80"/>
      <c r="BT924" s="80"/>
      <c r="BU924" s="80"/>
      <c r="BV924" s="80"/>
      <c r="BW924" s="80"/>
      <c r="BX924" s="80"/>
      <c r="BY924" s="80"/>
      <c r="BZ924" s="80"/>
      <c r="CA924" s="80"/>
      <c r="CB924" s="80"/>
      <c r="CC924" s="80"/>
      <c r="CD924" s="80"/>
      <c r="CE924" s="80"/>
      <c r="CF924" s="80"/>
      <c r="CG924" s="80"/>
      <c r="CH924" s="80"/>
      <c r="CI924" s="80"/>
      <c r="CJ924" s="80"/>
      <c r="CK924" s="80"/>
      <c r="CL924" s="80"/>
      <c r="CM924" s="80"/>
    </row>
    <row r="925" spans="29:92" ht="11.25" customHeight="1">
      <c r="AC925" s="769"/>
      <c r="AD925" s="770"/>
      <c r="AE925" s="770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2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1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1"/>
      <c r="CF925" s="81"/>
      <c r="CG925" s="81"/>
      <c r="CH925" s="81"/>
      <c r="CI925" s="81"/>
      <c r="CJ925" s="81"/>
      <c r="CK925" s="81"/>
      <c r="CL925" s="81"/>
      <c r="CM925" s="81"/>
    </row>
    <row r="926" spans="29:92" ht="11.25" customHeight="1">
      <c r="AC926" s="175" t="str">
        <f>AC928 &amp; "_" &amp; AC920</f>
        <v>0_Y</v>
      </c>
      <c r="AD926" s="175" t="str">
        <f>AD928 &amp; "_" &amp; AD920</f>
        <v>0_I</v>
      </c>
      <c r="AE926" s="175" t="str">
        <f>AE928 &amp; "_" &amp; AE920</f>
        <v>0_II</v>
      </c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20"/>
    </row>
    <row r="927" spans="29:92" customFormat="1" ht="11.25" customHeight="1">
      <c r="AC927" s="164"/>
      <c r="AD927" s="164"/>
      <c r="AE927" s="164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2"/>
      <c r="AT927" s="2"/>
    </row>
    <row r="928" spans="29:92" customFormat="1" ht="11.25" customHeight="1">
      <c r="AC928" s="175">
        <f>AC930</f>
        <v>0</v>
      </c>
      <c r="AD928" s="175">
        <f>AC930</f>
        <v>0</v>
      </c>
      <c r="AE928" s="175">
        <f>AC930</f>
        <v>0</v>
      </c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2"/>
      <c r="AT928" s="2"/>
    </row>
    <row r="929" spans="12:93" customFormat="1" ht="11.25" customHeight="1">
      <c r="AC929" s="779" t="s">
        <v>135</v>
      </c>
      <c r="AD929" s="779"/>
      <c r="AE929" s="779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2"/>
      <c r="AT929" s="2"/>
    </row>
    <row r="930" spans="12:93" ht="11.25" customHeight="1">
      <c r="L930" s="122"/>
      <c r="M930" s="780" t="s">
        <v>105</v>
      </c>
      <c r="N930" s="782" t="s">
        <v>197</v>
      </c>
      <c r="O930" s="784" t="s">
        <v>782</v>
      </c>
      <c r="AC930" s="766"/>
      <c r="AD930" s="766"/>
      <c r="AE930" s="766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2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</row>
    <row r="931" spans="12:93" ht="11.25" customHeight="1">
      <c r="L931" s="122"/>
      <c r="M931" s="781"/>
      <c r="N931" s="783"/>
      <c r="O931" s="785"/>
      <c r="AC931" s="764"/>
      <c r="AD931" s="765"/>
      <c r="AE931" s="765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2"/>
      <c r="AU931" s="763" t="s">
        <v>638</v>
      </c>
      <c r="AV931" s="763"/>
      <c r="AW931" s="763"/>
      <c r="AX931" s="763"/>
      <c r="AY931" s="763"/>
      <c r="AZ931" s="763"/>
      <c r="BA931" s="763"/>
      <c r="BB931" s="763"/>
      <c r="BC931" s="763"/>
      <c r="BD931" s="763"/>
      <c r="BE931" s="763"/>
      <c r="BF931" s="763"/>
      <c r="BG931" s="763"/>
      <c r="BH931" s="763"/>
      <c r="BI931" s="763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</row>
    <row r="932" spans="12:93" ht="11.25" customHeight="1">
      <c r="L932" s="9"/>
      <c r="M932" s="183"/>
      <c r="N932" s="184" t="s">
        <v>198</v>
      </c>
      <c r="O932" s="185"/>
      <c r="AC932" s="764"/>
      <c r="AD932" s="765"/>
      <c r="AE932" s="765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2"/>
      <c r="AU932" s="763" t="s">
        <v>441</v>
      </c>
      <c r="AV932" s="763"/>
      <c r="AW932" s="763"/>
      <c r="AX932" s="763"/>
      <c r="AY932" s="763"/>
      <c r="AZ932" s="763"/>
      <c r="BA932" s="763"/>
      <c r="BB932" s="763"/>
      <c r="BC932" s="763"/>
      <c r="BD932" s="763"/>
      <c r="BE932" s="763"/>
      <c r="BF932" s="763"/>
      <c r="BG932" s="763"/>
      <c r="BH932" s="763"/>
      <c r="BI932" s="763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</row>
    <row r="933" spans="12:93" ht="11.25" customHeight="1">
      <c r="L933" s="9"/>
      <c r="M933" s="183"/>
      <c r="N933" s="188" t="str">
        <f>IF(CALC_IDENTIFIER="","",CALC_IDENTIFIER)</f>
        <v/>
      </c>
      <c r="O933" s="201"/>
      <c r="AC933" s="790"/>
      <c r="AD933" s="791"/>
      <c r="AE933" s="79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2"/>
      <c r="AU933" s="763" t="s">
        <v>2120</v>
      </c>
      <c r="AV933" s="763"/>
      <c r="AW933" s="763"/>
      <c r="AX933" s="763"/>
      <c r="AY933" s="763"/>
      <c r="AZ933" s="763"/>
      <c r="BA933" s="763"/>
      <c r="BB933" s="763"/>
      <c r="BC933" s="763"/>
      <c r="BD933" s="763"/>
      <c r="BE933" s="763"/>
      <c r="BF933" s="763"/>
      <c r="BG933" s="763"/>
      <c r="BH933" s="763"/>
      <c r="BI933" s="76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</row>
    <row r="934" spans="12:93" customFormat="1" ht="11.25" customHeight="1">
      <c r="M934" s="130"/>
      <c r="N934" s="130"/>
      <c r="O934" s="202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N934" s="119"/>
      <c r="AO934" s="119"/>
      <c r="AP934" s="119"/>
      <c r="AQ934" s="119"/>
      <c r="AR934" s="119"/>
      <c r="AS934" s="119"/>
      <c r="AT934" s="119"/>
    </row>
    <row r="935" spans="12:93" customFormat="1" ht="11.25" customHeight="1">
      <c r="M935" s="130"/>
      <c r="N935" s="130"/>
      <c r="O935" s="202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N935" s="119"/>
      <c r="AO935" s="119"/>
      <c r="AP935" s="119"/>
      <c r="AQ935" s="119"/>
      <c r="AR935" s="119"/>
      <c r="AS935" s="119"/>
      <c r="AT935" s="119"/>
    </row>
    <row r="936" spans="12:93" customFormat="1" ht="11.25" customHeight="1">
      <c r="M936" s="130"/>
      <c r="N936" s="130"/>
      <c r="O936" s="202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N936" s="119"/>
      <c r="AO936" s="119"/>
      <c r="AP936" s="119"/>
      <c r="AQ936" s="119"/>
      <c r="AR936" s="119"/>
      <c r="AS936" s="119"/>
      <c r="AT936" s="119"/>
    </row>
    <row r="937" spans="12:93" customFormat="1" ht="11.25" customHeight="1">
      <c r="M937" s="130"/>
      <c r="N937" s="130"/>
      <c r="O937" s="202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N937" s="119"/>
      <c r="AO937" s="119"/>
      <c r="AP937" s="119"/>
      <c r="AQ937" s="119"/>
      <c r="AR937" s="119"/>
      <c r="AS937" s="119"/>
      <c r="AT937" s="119"/>
    </row>
    <row r="938" spans="12:93" customFormat="1" ht="11.25" customHeight="1">
      <c r="M938" s="130"/>
      <c r="N938" s="130"/>
      <c r="O938" s="202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N938" s="119"/>
      <c r="AO938" s="119"/>
      <c r="AP938" s="119"/>
      <c r="AQ938" s="119"/>
      <c r="AR938" s="119"/>
      <c r="AS938" s="119"/>
      <c r="AT938" s="119"/>
    </row>
    <row r="939" spans="12:93" customFormat="1" ht="11.25" customHeight="1">
      <c r="M939" s="130"/>
      <c r="N939" s="130"/>
      <c r="O939" s="202"/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N939" s="119"/>
      <c r="AO939" s="119"/>
      <c r="AP939" s="119"/>
      <c r="AQ939" s="119"/>
      <c r="AR939" s="119"/>
      <c r="AS939" s="119"/>
      <c r="AT939" s="119"/>
    </row>
    <row r="940" spans="12:93" customFormat="1" ht="11.25" customHeight="1">
      <c r="M940" s="130"/>
      <c r="N940" s="130"/>
      <c r="O940" s="202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N940" s="119"/>
      <c r="AO940" s="119"/>
      <c r="AP940" s="119"/>
      <c r="AQ940" s="119"/>
      <c r="AR940" s="119"/>
      <c r="AS940" s="119"/>
      <c r="AT940" s="119"/>
    </row>
    <row r="941" spans="12:93" customFormat="1" ht="11.25" customHeight="1">
      <c r="M941" s="130"/>
      <c r="N941" s="130"/>
      <c r="O941" s="202"/>
      <c r="AC941" s="119"/>
      <c r="AD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N941" s="119"/>
      <c r="AO941" s="119"/>
      <c r="AP941" s="119"/>
      <c r="AQ941" s="119"/>
      <c r="AR941" s="119"/>
      <c r="AS941" s="119"/>
      <c r="AT941" s="119"/>
    </row>
    <row r="942" spans="12:93" customFormat="1" ht="11.25" customHeight="1">
      <c r="M942" s="130"/>
      <c r="N942" s="130"/>
      <c r="O942" s="202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N942" s="119"/>
      <c r="AO942" s="119"/>
      <c r="AP942" s="119"/>
      <c r="AQ942" s="119"/>
      <c r="AR942" s="119"/>
      <c r="AS942" s="119"/>
      <c r="AT942" s="119"/>
    </row>
    <row r="943" spans="12:93" customFormat="1" ht="11.25" customHeight="1">
      <c r="M943" s="130"/>
      <c r="N943" s="130"/>
      <c r="O943" s="202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19"/>
      <c r="AO943" s="119"/>
      <c r="AP943" s="119"/>
      <c r="AQ943" s="119"/>
      <c r="AR943" s="119"/>
      <c r="AS943" s="119"/>
      <c r="AT943" s="119"/>
    </row>
    <row r="944" spans="12:93" customFormat="1" ht="11.25" customHeight="1">
      <c r="M944" s="130"/>
      <c r="N944" s="130"/>
      <c r="O944" s="202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N944" s="119"/>
      <c r="AO944" s="119"/>
      <c r="AP944" s="119"/>
      <c r="AQ944" s="119"/>
      <c r="AR944" s="119"/>
      <c r="AS944" s="119"/>
      <c r="AT944" s="119"/>
    </row>
    <row r="945" spans="13:46" customFormat="1" ht="11.25" customHeight="1">
      <c r="M945" s="130"/>
      <c r="N945" s="130"/>
      <c r="O945" s="202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N945" s="119"/>
      <c r="AO945" s="119"/>
      <c r="AP945" s="119"/>
      <c r="AQ945" s="119"/>
      <c r="AR945" s="119"/>
      <c r="AS945" s="119"/>
      <c r="AT945" s="119"/>
    </row>
    <row r="946" spans="13:46" customFormat="1" ht="11.25" customHeight="1">
      <c r="M946" s="130"/>
      <c r="N946" s="130"/>
      <c r="O946" s="200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N946" s="119"/>
      <c r="AO946" s="119"/>
      <c r="AP946" s="119"/>
      <c r="AQ946" s="119"/>
      <c r="AR946" s="119"/>
      <c r="AS946" s="119"/>
      <c r="AT946" s="119"/>
    </row>
    <row r="947" spans="13:46" customFormat="1" ht="11.25" customHeight="1">
      <c r="M947" s="538" t="s">
        <v>167</v>
      </c>
      <c r="N947" s="511" t="s">
        <v>853</v>
      </c>
      <c r="O947" s="198" t="s">
        <v>196</v>
      </c>
      <c r="AC947" s="264"/>
      <c r="AD947" s="264"/>
      <c r="AE947" s="264"/>
      <c r="AF947" s="280">
        <f>SUM(AF948,AF952:AF957,AF958,AF963,AF970,AF971,AF981:AF990)</f>
        <v>0</v>
      </c>
      <c r="AG947" s="280">
        <f>SUM(AG948,AG952:AG957,AG958,AG963,AG970,AG971,AG981:AG990)</f>
        <v>0</v>
      </c>
      <c r="AH947" s="280">
        <f>SUM(AH948,AH952:AH957,AH958,AH963,AH970,AH971,AH981:AH990)</f>
        <v>0</v>
      </c>
      <c r="AI947" s="264"/>
      <c r="AJ947" s="264"/>
      <c r="AK947" s="264"/>
      <c r="AL947" s="280">
        <f>SUM(AL948,AL952:AL957,AL958,AL963,AL970,AL971,AL981:AL990)</f>
        <v>0</v>
      </c>
      <c r="AM947" s="280">
        <f>SUM(AM948,AM952:AM957,AM958,AM963,AM970,AM971,AM981:AM990)</f>
        <v>0</v>
      </c>
      <c r="AN947" s="280">
        <f>SUM(AN948,AN952:AN957,AN958,AN963,AN970,AN971,AN981:AN990)</f>
        <v>0</v>
      </c>
      <c r="AO947" s="264"/>
      <c r="AP947" s="264"/>
      <c r="AQ947" s="264"/>
      <c r="AR947" s="119"/>
      <c r="AS947" s="264"/>
      <c r="AT947" s="264"/>
    </row>
    <row r="948" spans="13:46" customFormat="1" ht="11.25" customHeight="1">
      <c r="M948" s="539" t="s">
        <v>1508</v>
      </c>
      <c r="N948" s="483" t="s">
        <v>1427</v>
      </c>
      <c r="O948" s="198" t="s">
        <v>196</v>
      </c>
      <c r="AC948" s="264"/>
      <c r="AD948" s="264"/>
      <c r="AE948" s="264"/>
      <c r="AF948" s="283"/>
      <c r="AG948" s="510"/>
      <c r="AH948" s="510"/>
      <c r="AI948" s="264"/>
      <c r="AJ948" s="264"/>
      <c r="AK948" s="264"/>
      <c r="AL948" s="191">
        <f>SUM(AL949:AL951)</f>
        <v>0</v>
      </c>
      <c r="AM948" s="191">
        <f>SUM(AM949:AM951)</f>
        <v>0</v>
      </c>
      <c r="AN948" s="191">
        <f>SUM(AN949:AN951)</f>
        <v>0</v>
      </c>
      <c r="AO948" s="264"/>
      <c r="AP948" s="264"/>
      <c r="AQ948" s="264"/>
      <c r="AR948" s="439" t="s">
        <v>1452</v>
      </c>
      <c r="AS948" s="264"/>
      <c r="AT948" s="264"/>
    </row>
    <row r="949" spans="13:46" customFormat="1" ht="11.25" customHeight="1">
      <c r="M949" s="539" t="s">
        <v>1509</v>
      </c>
      <c r="N949" s="487" t="s">
        <v>818</v>
      </c>
      <c r="O949" s="198" t="s">
        <v>196</v>
      </c>
      <c r="AC949" s="264"/>
      <c r="AD949" s="264"/>
      <c r="AE949" s="264"/>
      <c r="AF949" s="283"/>
      <c r="AG949" s="510"/>
      <c r="AH949" s="510"/>
      <c r="AI949" s="264"/>
      <c r="AJ949" s="264"/>
      <c r="AK949" s="264"/>
      <c r="AL949" s="256">
        <f>AL1321+AL1382+AL1390+AL1398</f>
        <v>0</v>
      </c>
      <c r="AM949" s="256">
        <f>AM1321+AM1382+AM1390+AM1398</f>
        <v>0</v>
      </c>
      <c r="AN949" s="256">
        <f>AN1321+AN1382+AN1390+AN1398</f>
        <v>0</v>
      </c>
      <c r="AO949" s="264"/>
      <c r="AP949" s="264"/>
      <c r="AQ949" s="264"/>
      <c r="AR949" s="439" t="s">
        <v>1453</v>
      </c>
      <c r="AS949" s="264"/>
      <c r="AT949" s="264"/>
    </row>
    <row r="950" spans="13:46" customFormat="1" ht="11.25" customHeight="1">
      <c r="M950" s="539" t="s">
        <v>1510</v>
      </c>
      <c r="N950" s="487" t="s">
        <v>820</v>
      </c>
      <c r="O950" s="198" t="s">
        <v>196</v>
      </c>
      <c r="AC950" s="264"/>
      <c r="AD950" s="264"/>
      <c r="AE950" s="264"/>
      <c r="AF950" s="283"/>
      <c r="AG950" s="510"/>
      <c r="AH950" s="510"/>
      <c r="AI950" s="264"/>
      <c r="AJ950" s="264"/>
      <c r="AK950" s="264"/>
      <c r="AL950" s="256">
        <f>AL1322+AL1417+AL1425+AL1433</f>
        <v>0</v>
      </c>
      <c r="AM950" s="256">
        <f>AM1322+AM1417+AM1425+AM1433</f>
        <v>0</v>
      </c>
      <c r="AN950" s="256">
        <f>AN1322+AN1417+AN1425+AN1433</f>
        <v>0</v>
      </c>
      <c r="AO950" s="264"/>
      <c r="AP950" s="264"/>
      <c r="AQ950" s="264"/>
      <c r="AR950" s="439" t="s">
        <v>1454</v>
      </c>
      <c r="AS950" s="264"/>
      <c r="AT950" s="264"/>
    </row>
    <row r="951" spans="13:46" customFormat="1" ht="11.25" customHeight="1">
      <c r="M951" s="539" t="s">
        <v>1511</v>
      </c>
      <c r="N951" s="487" t="s">
        <v>821</v>
      </c>
      <c r="O951" s="198" t="s">
        <v>196</v>
      </c>
      <c r="AC951" s="264"/>
      <c r="AD951" s="264"/>
      <c r="AE951" s="264"/>
      <c r="AF951" s="283"/>
      <c r="AG951" s="510"/>
      <c r="AH951" s="510"/>
      <c r="AI951" s="264"/>
      <c r="AJ951" s="264"/>
      <c r="AK951" s="264"/>
      <c r="AL951" s="256">
        <f>AL1323</f>
        <v>0</v>
      </c>
      <c r="AM951" s="256">
        <f>AM1323</f>
        <v>0</v>
      </c>
      <c r="AN951" s="256">
        <f>AN1323</f>
        <v>0</v>
      </c>
      <c r="AO951" s="264"/>
      <c r="AP951" s="264"/>
      <c r="AQ951" s="264"/>
      <c r="AR951" s="439" t="s">
        <v>1455</v>
      </c>
      <c r="AS951" s="264"/>
      <c r="AT951" s="264"/>
    </row>
    <row r="952" spans="13:46" customFormat="1" ht="11.25" customHeight="1">
      <c r="M952" s="539" t="s">
        <v>1512</v>
      </c>
      <c r="N952" s="488" t="s">
        <v>1428</v>
      </c>
      <c r="O952" s="198" t="s">
        <v>196</v>
      </c>
      <c r="AC952" s="264"/>
      <c r="AD952" s="264"/>
      <c r="AE952" s="264"/>
      <c r="AF952" s="283"/>
      <c r="AG952" s="510"/>
      <c r="AH952" s="510"/>
      <c r="AI952" s="264"/>
      <c r="AJ952" s="264"/>
      <c r="AK952" s="264"/>
      <c r="AL952" s="191">
        <f t="shared" ref="AL952:AN967" si="5">AL1324+AL1529+AL1661+AL1793</f>
        <v>0</v>
      </c>
      <c r="AM952" s="191">
        <f t="shared" si="5"/>
        <v>0</v>
      </c>
      <c r="AN952" s="191">
        <f t="shared" si="5"/>
        <v>0</v>
      </c>
      <c r="AO952" s="264"/>
      <c r="AP952" s="264"/>
      <c r="AQ952" s="264"/>
      <c r="AR952" s="439" t="s">
        <v>1464</v>
      </c>
      <c r="AS952" s="264"/>
      <c r="AT952" s="264"/>
    </row>
    <row r="953" spans="13:46" customFormat="1" ht="11.25" customHeight="1">
      <c r="M953" s="539" t="s">
        <v>1513</v>
      </c>
      <c r="N953" s="488" t="s">
        <v>1429</v>
      </c>
      <c r="O953" s="198" t="s">
        <v>196</v>
      </c>
      <c r="AC953" s="264"/>
      <c r="AD953" s="264"/>
      <c r="AE953" s="264"/>
      <c r="AF953" s="283"/>
      <c r="AG953" s="510"/>
      <c r="AH953" s="510"/>
      <c r="AI953" s="264"/>
      <c r="AJ953" s="264"/>
      <c r="AK953" s="264"/>
      <c r="AL953" s="191">
        <f t="shared" si="5"/>
        <v>0</v>
      </c>
      <c r="AM953" s="191">
        <f t="shared" si="5"/>
        <v>0</v>
      </c>
      <c r="AN953" s="191">
        <f t="shared" si="5"/>
        <v>0</v>
      </c>
      <c r="AO953" s="264"/>
      <c r="AP953" s="264"/>
      <c r="AQ953" s="264"/>
      <c r="AR953" s="439" t="s">
        <v>1465</v>
      </c>
      <c r="AS953" s="264"/>
      <c r="AT953" s="264"/>
    </row>
    <row r="954" spans="13:46" customFormat="1" ht="11.25" customHeight="1">
      <c r="M954" s="539" t="s">
        <v>1514</v>
      </c>
      <c r="N954" s="488" t="s">
        <v>1430</v>
      </c>
      <c r="O954" s="198" t="s">
        <v>196</v>
      </c>
      <c r="AC954" s="264"/>
      <c r="AD954" s="264"/>
      <c r="AE954" s="264"/>
      <c r="AF954" s="283"/>
      <c r="AG954" s="510"/>
      <c r="AH954" s="510"/>
      <c r="AI954" s="264"/>
      <c r="AJ954" s="264"/>
      <c r="AK954" s="264"/>
      <c r="AL954" s="191">
        <f t="shared" si="5"/>
        <v>0</v>
      </c>
      <c r="AM954" s="191">
        <f t="shared" si="5"/>
        <v>0</v>
      </c>
      <c r="AN954" s="191">
        <f t="shared" si="5"/>
        <v>0</v>
      </c>
      <c r="AO954" s="264"/>
      <c r="AP954" s="264"/>
      <c r="AQ954" s="264"/>
      <c r="AR954" s="439" t="s">
        <v>1466</v>
      </c>
      <c r="AS954" s="264"/>
      <c r="AT954" s="264"/>
    </row>
    <row r="955" spans="13:46" customFormat="1" ht="11.25" customHeight="1">
      <c r="M955" s="539" t="s">
        <v>1515</v>
      </c>
      <c r="N955" s="488" t="s">
        <v>1431</v>
      </c>
      <c r="O955" s="198" t="s">
        <v>196</v>
      </c>
      <c r="AC955" s="264"/>
      <c r="AD955" s="264"/>
      <c r="AE955" s="264"/>
      <c r="AF955" s="283"/>
      <c r="AG955" s="510"/>
      <c r="AH955" s="510"/>
      <c r="AI955" s="264"/>
      <c r="AJ955" s="264"/>
      <c r="AK955" s="264"/>
      <c r="AL955" s="191">
        <f t="shared" si="5"/>
        <v>0</v>
      </c>
      <c r="AM955" s="191">
        <f t="shared" si="5"/>
        <v>0</v>
      </c>
      <c r="AN955" s="191">
        <f t="shared" si="5"/>
        <v>0</v>
      </c>
      <c r="AO955" s="264"/>
      <c r="AP955" s="264"/>
      <c r="AQ955" s="264"/>
      <c r="AR955" s="439" t="s">
        <v>1463</v>
      </c>
      <c r="AS955" s="264"/>
      <c r="AT955" s="264"/>
    </row>
    <row r="956" spans="13:46" customFormat="1" ht="11.25" customHeight="1">
      <c r="M956" s="539" t="s">
        <v>1516</v>
      </c>
      <c r="N956" s="489" t="s">
        <v>783</v>
      </c>
      <c r="O956" s="198" t="s">
        <v>196</v>
      </c>
      <c r="AC956" s="264"/>
      <c r="AD956" s="264"/>
      <c r="AE956" s="264"/>
      <c r="AF956" s="283"/>
      <c r="AG956" s="510"/>
      <c r="AH956" s="510"/>
      <c r="AI956" s="264"/>
      <c r="AJ956" s="264"/>
      <c r="AK956" s="264"/>
      <c r="AL956" s="191">
        <f t="shared" si="5"/>
        <v>0</v>
      </c>
      <c r="AM956" s="191">
        <f t="shared" si="5"/>
        <v>0</v>
      </c>
      <c r="AN956" s="191">
        <f t="shared" si="5"/>
        <v>0</v>
      </c>
      <c r="AO956" s="264"/>
      <c r="AP956" s="264"/>
      <c r="AQ956" s="264"/>
      <c r="AR956" s="439" t="s">
        <v>1456</v>
      </c>
      <c r="AS956" s="264"/>
      <c r="AT956" s="264"/>
    </row>
    <row r="957" spans="13:46" customFormat="1" ht="11.25" customHeight="1">
      <c r="M957" s="539" t="s">
        <v>1517</v>
      </c>
      <c r="N957" s="490" t="s">
        <v>823</v>
      </c>
      <c r="O957" s="198" t="s">
        <v>196</v>
      </c>
      <c r="AC957" s="264"/>
      <c r="AD957" s="264"/>
      <c r="AE957" s="264"/>
      <c r="AF957" s="283"/>
      <c r="AG957" s="510"/>
      <c r="AH957" s="510"/>
      <c r="AI957" s="264"/>
      <c r="AJ957" s="264"/>
      <c r="AK957" s="264"/>
      <c r="AL957" s="191">
        <f t="shared" si="5"/>
        <v>0</v>
      </c>
      <c r="AM957" s="191">
        <f t="shared" si="5"/>
        <v>0</v>
      </c>
      <c r="AN957" s="191">
        <f t="shared" si="5"/>
        <v>0</v>
      </c>
      <c r="AO957" s="264"/>
      <c r="AP957" s="264"/>
      <c r="AQ957" s="264"/>
      <c r="AR957" s="439" t="s">
        <v>1457</v>
      </c>
      <c r="AS957" s="264"/>
      <c r="AT957" s="264"/>
    </row>
    <row r="958" spans="13:46" customFormat="1" ht="11.25" customHeight="1">
      <c r="M958" s="539" t="s">
        <v>1518</v>
      </c>
      <c r="N958" s="484" t="s">
        <v>827</v>
      </c>
      <c r="O958" s="198" t="s">
        <v>196</v>
      </c>
      <c r="AC958" s="264"/>
      <c r="AD958" s="264"/>
      <c r="AE958" s="264"/>
      <c r="AF958" s="283"/>
      <c r="AG958" s="510"/>
      <c r="AH958" s="510"/>
      <c r="AI958" s="264"/>
      <c r="AJ958" s="264"/>
      <c r="AK958" s="264"/>
      <c r="AL958" s="191">
        <f t="shared" si="5"/>
        <v>0</v>
      </c>
      <c r="AM958" s="191">
        <f t="shared" si="5"/>
        <v>0</v>
      </c>
      <c r="AN958" s="191">
        <f t="shared" si="5"/>
        <v>0</v>
      </c>
      <c r="AO958" s="264"/>
      <c r="AP958" s="264"/>
      <c r="AQ958" s="264"/>
      <c r="AR958" s="439" t="s">
        <v>1458</v>
      </c>
      <c r="AS958" s="264"/>
      <c r="AT958" s="264"/>
    </row>
    <row r="959" spans="13:46" customFormat="1" ht="11.25" customHeight="1">
      <c r="M959" s="539" t="s">
        <v>1519</v>
      </c>
      <c r="N959" s="491" t="s">
        <v>1432</v>
      </c>
      <c r="O959" s="198" t="s">
        <v>196</v>
      </c>
      <c r="AC959" s="264"/>
      <c r="AD959" s="264"/>
      <c r="AE959" s="264"/>
      <c r="AF959" s="283"/>
      <c r="AG959" s="510"/>
      <c r="AH959" s="510"/>
      <c r="AI959" s="264"/>
      <c r="AJ959" s="264"/>
      <c r="AK959" s="264"/>
      <c r="AL959" s="191">
        <f t="shared" si="5"/>
        <v>0</v>
      </c>
      <c r="AM959" s="191">
        <f t="shared" si="5"/>
        <v>0</v>
      </c>
      <c r="AN959" s="191">
        <f t="shared" si="5"/>
        <v>0</v>
      </c>
      <c r="AO959" s="264"/>
      <c r="AP959" s="264"/>
      <c r="AQ959" s="264"/>
      <c r="AR959" s="439" t="s">
        <v>1459</v>
      </c>
      <c r="AS959" s="264"/>
      <c r="AT959" s="264"/>
    </row>
    <row r="960" spans="13:46" customFormat="1" ht="11.25" customHeight="1">
      <c r="M960" s="539" t="s">
        <v>1520</v>
      </c>
      <c r="N960" s="491" t="s">
        <v>1433</v>
      </c>
      <c r="O960" s="198" t="s">
        <v>196</v>
      </c>
      <c r="AC960" s="264"/>
      <c r="AD960" s="264"/>
      <c r="AE960" s="264"/>
      <c r="AF960" s="283"/>
      <c r="AG960" s="510"/>
      <c r="AH960" s="510"/>
      <c r="AI960" s="264"/>
      <c r="AJ960" s="264"/>
      <c r="AK960" s="264"/>
      <c r="AL960" s="191">
        <f t="shared" si="5"/>
        <v>0</v>
      </c>
      <c r="AM960" s="191">
        <f t="shared" si="5"/>
        <v>0</v>
      </c>
      <c r="AN960" s="191">
        <f t="shared" si="5"/>
        <v>0</v>
      </c>
      <c r="AO960" s="264"/>
      <c r="AP960" s="264"/>
      <c r="AQ960" s="264"/>
      <c r="AR960" s="439" t="s">
        <v>1460</v>
      </c>
      <c r="AS960" s="264"/>
      <c r="AT960" s="264"/>
    </row>
    <row r="961" spans="13:46" customFormat="1" ht="11.25" customHeight="1">
      <c r="M961" s="539" t="s">
        <v>1521</v>
      </c>
      <c r="N961" s="491" t="s">
        <v>1434</v>
      </c>
      <c r="O961" s="198" t="s">
        <v>196</v>
      </c>
      <c r="AC961" s="264"/>
      <c r="AD961" s="264"/>
      <c r="AE961" s="264"/>
      <c r="AF961" s="283"/>
      <c r="AG961" s="510"/>
      <c r="AH961" s="510"/>
      <c r="AI961" s="264"/>
      <c r="AJ961" s="264"/>
      <c r="AK961" s="264"/>
      <c r="AL961" s="191">
        <f t="shared" si="5"/>
        <v>0</v>
      </c>
      <c r="AM961" s="191">
        <f t="shared" si="5"/>
        <v>0</v>
      </c>
      <c r="AN961" s="191">
        <f t="shared" si="5"/>
        <v>0</v>
      </c>
      <c r="AO961" s="264"/>
      <c r="AP961" s="264"/>
      <c r="AQ961" s="264"/>
      <c r="AR961" s="439" t="s">
        <v>1461</v>
      </c>
      <c r="AS961" s="264"/>
      <c r="AT961" s="264"/>
    </row>
    <row r="962" spans="13:46" customFormat="1" ht="11.25" customHeight="1">
      <c r="M962" s="539" t="s">
        <v>1522</v>
      </c>
      <c r="N962" s="491" t="s">
        <v>1435</v>
      </c>
      <c r="O962" s="198" t="s">
        <v>196</v>
      </c>
      <c r="AC962" s="264"/>
      <c r="AD962" s="264"/>
      <c r="AE962" s="264"/>
      <c r="AF962" s="283"/>
      <c r="AG962" s="510"/>
      <c r="AH962" s="510"/>
      <c r="AI962" s="264"/>
      <c r="AJ962" s="264"/>
      <c r="AK962" s="264"/>
      <c r="AL962" s="191">
        <f t="shared" si="5"/>
        <v>0</v>
      </c>
      <c r="AM962" s="191">
        <f t="shared" si="5"/>
        <v>0</v>
      </c>
      <c r="AN962" s="191">
        <f t="shared" si="5"/>
        <v>0</v>
      </c>
      <c r="AO962" s="264"/>
      <c r="AP962" s="264"/>
      <c r="AQ962" s="264"/>
      <c r="AR962" s="439" t="s">
        <v>1462</v>
      </c>
      <c r="AS962" s="264"/>
      <c r="AT962" s="264"/>
    </row>
    <row r="963" spans="13:46" customFormat="1" ht="11.25" customHeight="1">
      <c r="M963" s="539" t="s">
        <v>1523</v>
      </c>
      <c r="N963" s="485" t="s">
        <v>825</v>
      </c>
      <c r="O963" s="198" t="s">
        <v>196</v>
      </c>
      <c r="AC963" s="264"/>
      <c r="AD963" s="264"/>
      <c r="AE963" s="264"/>
      <c r="AF963" s="283"/>
      <c r="AG963" s="510"/>
      <c r="AH963" s="510"/>
      <c r="AI963" s="264"/>
      <c r="AJ963" s="264"/>
      <c r="AK963" s="264"/>
      <c r="AL963" s="191">
        <f t="shared" si="5"/>
        <v>0</v>
      </c>
      <c r="AM963" s="191">
        <f t="shared" si="5"/>
        <v>0</v>
      </c>
      <c r="AN963" s="191">
        <f t="shared" si="5"/>
        <v>0</v>
      </c>
      <c r="AO963" s="264"/>
      <c r="AP963" s="264"/>
      <c r="AQ963" s="264"/>
      <c r="AR963" s="439" t="s">
        <v>1467</v>
      </c>
      <c r="AS963" s="264"/>
      <c r="AT963" s="264"/>
    </row>
    <row r="964" spans="13:46" customFormat="1" ht="11.25" customHeight="1">
      <c r="M964" s="539" t="s">
        <v>2159</v>
      </c>
      <c r="N964" s="492" t="s">
        <v>1436</v>
      </c>
      <c r="O964" s="198" t="s">
        <v>196</v>
      </c>
      <c r="AC964" s="264"/>
      <c r="AD964" s="264"/>
      <c r="AE964" s="264"/>
      <c r="AF964" s="283"/>
      <c r="AG964" s="510"/>
      <c r="AH964" s="510"/>
      <c r="AI964" s="264"/>
      <c r="AJ964" s="264"/>
      <c r="AK964" s="264"/>
      <c r="AL964" s="191">
        <f t="shared" si="5"/>
        <v>0</v>
      </c>
      <c r="AM964" s="191">
        <f t="shared" si="5"/>
        <v>0</v>
      </c>
      <c r="AN964" s="191">
        <f t="shared" si="5"/>
        <v>0</v>
      </c>
      <c r="AO964" s="264"/>
      <c r="AP964" s="264"/>
      <c r="AQ964" s="264"/>
      <c r="AR964" s="439" t="s">
        <v>2160</v>
      </c>
      <c r="AS964" s="264"/>
      <c r="AT964" s="264"/>
    </row>
    <row r="965" spans="13:46" customFormat="1" ht="11.25" customHeight="1">
      <c r="M965" s="539" t="s">
        <v>2140</v>
      </c>
      <c r="N965" s="492" t="s">
        <v>1437</v>
      </c>
      <c r="O965" s="198" t="s">
        <v>196</v>
      </c>
      <c r="AC965" s="264"/>
      <c r="AD965" s="264"/>
      <c r="AE965" s="264"/>
      <c r="AF965" s="283"/>
      <c r="AG965" s="510"/>
      <c r="AH965" s="510"/>
      <c r="AI965" s="264"/>
      <c r="AJ965" s="264"/>
      <c r="AK965" s="264"/>
      <c r="AL965" s="191">
        <f t="shared" si="5"/>
        <v>0</v>
      </c>
      <c r="AM965" s="191">
        <f t="shared" si="5"/>
        <v>0</v>
      </c>
      <c r="AN965" s="191">
        <f t="shared" si="5"/>
        <v>0</v>
      </c>
      <c r="AO965" s="264"/>
      <c r="AP965" s="264"/>
      <c r="AQ965" s="264"/>
      <c r="AR965" s="439" t="s">
        <v>2141</v>
      </c>
      <c r="AS965" s="264"/>
      <c r="AT965" s="264"/>
    </row>
    <row r="966" spans="13:46" customFormat="1" ht="11.25" customHeight="1">
      <c r="M966" s="539" t="s">
        <v>2122</v>
      </c>
      <c r="N966" s="492" t="s">
        <v>1438</v>
      </c>
      <c r="O966" s="198" t="s">
        <v>196</v>
      </c>
      <c r="AC966" s="264"/>
      <c r="AD966" s="264"/>
      <c r="AE966" s="264"/>
      <c r="AF966" s="283"/>
      <c r="AG966" s="510"/>
      <c r="AH966" s="510"/>
      <c r="AI966" s="264"/>
      <c r="AJ966" s="264"/>
      <c r="AK966" s="264"/>
      <c r="AL966" s="191">
        <f t="shared" si="5"/>
        <v>0</v>
      </c>
      <c r="AM966" s="191">
        <f t="shared" si="5"/>
        <v>0</v>
      </c>
      <c r="AN966" s="191">
        <f t="shared" si="5"/>
        <v>0</v>
      </c>
      <c r="AO966" s="264"/>
      <c r="AP966" s="264"/>
      <c r="AQ966" s="264"/>
      <c r="AR966" s="439" t="s">
        <v>2121</v>
      </c>
      <c r="AS966" s="264"/>
      <c r="AT966" s="264"/>
    </row>
    <row r="967" spans="13:46" customFormat="1" ht="11.25" customHeight="1">
      <c r="M967" s="539" t="s">
        <v>1524</v>
      </c>
      <c r="N967" s="492" t="s">
        <v>1439</v>
      </c>
      <c r="O967" s="198" t="s">
        <v>196</v>
      </c>
      <c r="AC967" s="264"/>
      <c r="AD967" s="264"/>
      <c r="AE967" s="264"/>
      <c r="AF967" s="283"/>
      <c r="AG967" s="510"/>
      <c r="AH967" s="510"/>
      <c r="AI967" s="264"/>
      <c r="AJ967" s="264"/>
      <c r="AK967" s="264"/>
      <c r="AL967" s="191">
        <f t="shared" si="5"/>
        <v>0</v>
      </c>
      <c r="AM967" s="191">
        <f t="shared" si="5"/>
        <v>0</v>
      </c>
      <c r="AN967" s="191">
        <f t="shared" si="5"/>
        <v>0</v>
      </c>
      <c r="AO967" s="264"/>
      <c r="AP967" s="264"/>
      <c r="AQ967" s="264"/>
      <c r="AR967" s="439" t="s">
        <v>1468</v>
      </c>
      <c r="AS967" s="264"/>
      <c r="AT967" s="264"/>
    </row>
    <row r="968" spans="13:46" customFormat="1" ht="11.25" customHeight="1">
      <c r="M968" s="539" t="s">
        <v>1525</v>
      </c>
      <c r="N968" s="492" t="s">
        <v>1440</v>
      </c>
      <c r="O968" s="198" t="s">
        <v>196</v>
      </c>
      <c r="AC968" s="264"/>
      <c r="AD968" s="264"/>
      <c r="AE968" s="264"/>
      <c r="AF968" s="283"/>
      <c r="AG968" s="510"/>
      <c r="AH968" s="510"/>
      <c r="AI968" s="264"/>
      <c r="AJ968" s="264"/>
      <c r="AK968" s="264"/>
      <c r="AL968" s="191">
        <f t="shared" ref="AL968:AN980" si="6">AL1340+AL1545+AL1677+AL1809</f>
        <v>0</v>
      </c>
      <c r="AM968" s="191">
        <f t="shared" si="6"/>
        <v>0</v>
      </c>
      <c r="AN968" s="191">
        <f t="shared" si="6"/>
        <v>0</v>
      </c>
      <c r="AO968" s="264"/>
      <c r="AP968" s="264"/>
      <c r="AQ968" s="264"/>
      <c r="AR968" s="439" t="s">
        <v>1469</v>
      </c>
      <c r="AS968" s="264"/>
      <c r="AT968" s="264"/>
    </row>
    <row r="969" spans="13:46" customFormat="1" ht="11.25" customHeight="1">
      <c r="M969" s="539" t="s">
        <v>1526</v>
      </c>
      <c r="N969" s="492" t="s">
        <v>1441</v>
      </c>
      <c r="O969" s="198" t="s">
        <v>196</v>
      </c>
      <c r="AC969" s="264"/>
      <c r="AD969" s="264"/>
      <c r="AE969" s="264"/>
      <c r="AF969" s="283"/>
      <c r="AG969" s="510"/>
      <c r="AH969" s="510"/>
      <c r="AI969" s="264"/>
      <c r="AJ969" s="264"/>
      <c r="AK969" s="264"/>
      <c r="AL969" s="191">
        <f t="shared" si="6"/>
        <v>0</v>
      </c>
      <c r="AM969" s="191">
        <f t="shared" si="6"/>
        <v>0</v>
      </c>
      <c r="AN969" s="191">
        <f t="shared" si="6"/>
        <v>0</v>
      </c>
      <c r="AO969" s="264"/>
      <c r="AP969" s="264"/>
      <c r="AQ969" s="264"/>
      <c r="AR969" s="439" t="s">
        <v>1470</v>
      </c>
      <c r="AS969" s="264"/>
      <c r="AT969" s="264"/>
    </row>
    <row r="970" spans="13:46" customFormat="1" ht="11.25" customHeight="1">
      <c r="M970" s="539" t="s">
        <v>1527</v>
      </c>
      <c r="N970" s="493" t="s">
        <v>826</v>
      </c>
      <c r="O970" s="198" t="s">
        <v>196</v>
      </c>
      <c r="AC970" s="264"/>
      <c r="AD970" s="264"/>
      <c r="AE970" s="264"/>
      <c r="AF970" s="283"/>
      <c r="AG970" s="510"/>
      <c r="AH970" s="510"/>
      <c r="AI970" s="264"/>
      <c r="AJ970" s="264"/>
      <c r="AK970" s="264"/>
      <c r="AL970" s="191">
        <f t="shared" si="6"/>
        <v>0</v>
      </c>
      <c r="AM970" s="191">
        <f t="shared" si="6"/>
        <v>0</v>
      </c>
      <c r="AN970" s="191">
        <f t="shared" si="6"/>
        <v>0</v>
      </c>
      <c r="AO970" s="264"/>
      <c r="AP970" s="264"/>
      <c r="AQ970" s="264"/>
      <c r="AR970" s="439" t="s">
        <v>1471</v>
      </c>
      <c r="AS970" s="264"/>
      <c r="AT970" s="264"/>
    </row>
    <row r="971" spans="13:46" customFormat="1" ht="11.25" customHeight="1">
      <c r="M971" s="539" t="s">
        <v>1528</v>
      </c>
      <c r="N971" s="486" t="s">
        <v>817</v>
      </c>
      <c r="O971" s="198" t="s">
        <v>196</v>
      </c>
      <c r="AC971" s="264"/>
      <c r="AD971" s="264"/>
      <c r="AE971" s="264"/>
      <c r="AF971" s="283"/>
      <c r="AG971" s="510"/>
      <c r="AH971" s="510"/>
      <c r="AI971" s="264"/>
      <c r="AJ971" s="264"/>
      <c r="AK971" s="264"/>
      <c r="AL971" s="191">
        <f t="shared" si="6"/>
        <v>0</v>
      </c>
      <c r="AM971" s="191">
        <f t="shared" si="6"/>
        <v>0</v>
      </c>
      <c r="AN971" s="191">
        <f t="shared" si="6"/>
        <v>0</v>
      </c>
      <c r="AO971" s="264"/>
      <c r="AP971" s="264"/>
      <c r="AQ971" s="264"/>
      <c r="AR971" s="439" t="s">
        <v>1472</v>
      </c>
      <c r="AS971" s="264"/>
      <c r="AT971" s="264"/>
    </row>
    <row r="972" spans="13:46" customFormat="1" ht="11.25" customHeight="1">
      <c r="M972" s="539" t="s">
        <v>1529</v>
      </c>
      <c r="N972" s="494" t="s">
        <v>1442</v>
      </c>
      <c r="O972" s="198" t="s">
        <v>196</v>
      </c>
      <c r="AC972" s="264"/>
      <c r="AD972" s="264"/>
      <c r="AE972" s="264"/>
      <c r="AF972" s="283"/>
      <c r="AG972" s="510"/>
      <c r="AH972" s="510"/>
      <c r="AI972" s="264"/>
      <c r="AJ972" s="264"/>
      <c r="AK972" s="264"/>
      <c r="AL972" s="191">
        <f t="shared" si="6"/>
        <v>0</v>
      </c>
      <c r="AM972" s="191">
        <f t="shared" si="6"/>
        <v>0</v>
      </c>
      <c r="AN972" s="191">
        <f t="shared" si="6"/>
        <v>0</v>
      </c>
      <c r="AO972" s="264"/>
      <c r="AP972" s="264"/>
      <c r="AQ972" s="264"/>
      <c r="AR972" s="439" t="s">
        <v>1473</v>
      </c>
      <c r="AS972" s="264"/>
      <c r="AT972" s="264"/>
    </row>
    <row r="973" spans="13:46" customFormat="1" ht="11.25" customHeight="1">
      <c r="M973" s="539" t="s">
        <v>1530</v>
      </c>
      <c r="N973" s="494" t="s">
        <v>1443</v>
      </c>
      <c r="O973" s="198" t="s">
        <v>196</v>
      </c>
      <c r="AC973" s="264"/>
      <c r="AD973" s="264"/>
      <c r="AE973" s="264"/>
      <c r="AF973" s="283"/>
      <c r="AG973" s="510"/>
      <c r="AH973" s="510"/>
      <c r="AI973" s="264"/>
      <c r="AJ973" s="264"/>
      <c r="AK973" s="264"/>
      <c r="AL973" s="191">
        <f t="shared" si="6"/>
        <v>0</v>
      </c>
      <c r="AM973" s="191">
        <f t="shared" si="6"/>
        <v>0</v>
      </c>
      <c r="AN973" s="191">
        <f t="shared" si="6"/>
        <v>0</v>
      </c>
      <c r="AO973" s="264"/>
      <c r="AP973" s="264"/>
      <c r="AQ973" s="264"/>
      <c r="AR973" s="439" t="s">
        <v>1474</v>
      </c>
      <c r="AS973" s="264"/>
      <c r="AT973" s="264"/>
    </row>
    <row r="974" spans="13:46" customFormat="1" ht="11.25" customHeight="1">
      <c r="M974" s="539" t="s">
        <v>1531</v>
      </c>
      <c r="N974" s="494" t="s">
        <v>1444</v>
      </c>
      <c r="O974" s="198" t="s">
        <v>196</v>
      </c>
      <c r="AC974" s="264"/>
      <c r="AD974" s="264"/>
      <c r="AE974" s="264"/>
      <c r="AF974" s="283"/>
      <c r="AG974" s="510"/>
      <c r="AH974" s="510"/>
      <c r="AI974" s="264"/>
      <c r="AJ974" s="264"/>
      <c r="AK974" s="264"/>
      <c r="AL974" s="191">
        <f t="shared" si="6"/>
        <v>0</v>
      </c>
      <c r="AM974" s="191">
        <f t="shared" si="6"/>
        <v>0</v>
      </c>
      <c r="AN974" s="191">
        <f t="shared" si="6"/>
        <v>0</v>
      </c>
      <c r="AO974" s="264"/>
      <c r="AP974" s="264"/>
      <c r="AQ974" s="264"/>
      <c r="AR974" s="439" t="s">
        <v>1475</v>
      </c>
      <c r="AS974" s="264"/>
      <c r="AT974" s="264"/>
    </row>
    <row r="975" spans="13:46" customFormat="1" ht="11.25" customHeight="1">
      <c r="M975" s="539" t="s">
        <v>1532</v>
      </c>
      <c r="N975" s="494" t="s">
        <v>1445</v>
      </c>
      <c r="O975" s="198" t="s">
        <v>196</v>
      </c>
      <c r="AC975" s="264"/>
      <c r="AD975" s="264"/>
      <c r="AE975" s="264"/>
      <c r="AF975" s="283"/>
      <c r="AG975" s="510"/>
      <c r="AH975" s="510"/>
      <c r="AI975" s="264"/>
      <c r="AJ975" s="264"/>
      <c r="AK975" s="264"/>
      <c r="AL975" s="191">
        <f t="shared" si="6"/>
        <v>0</v>
      </c>
      <c r="AM975" s="191">
        <f t="shared" si="6"/>
        <v>0</v>
      </c>
      <c r="AN975" s="191">
        <f t="shared" si="6"/>
        <v>0</v>
      </c>
      <c r="AO975" s="264"/>
      <c r="AP975" s="264"/>
      <c r="AQ975" s="264"/>
      <c r="AR975" s="439" t="s">
        <v>1487</v>
      </c>
      <c r="AS975" s="264"/>
      <c r="AT975" s="264"/>
    </row>
    <row r="976" spans="13:46" customFormat="1" ht="11.25" customHeight="1">
      <c r="M976" s="539" t="s">
        <v>1533</v>
      </c>
      <c r="N976" s="494" t="s">
        <v>1446</v>
      </c>
      <c r="O976" s="198" t="s">
        <v>196</v>
      </c>
      <c r="AC976" s="264"/>
      <c r="AD976" s="264"/>
      <c r="AE976" s="264"/>
      <c r="AF976" s="283"/>
      <c r="AG976" s="510"/>
      <c r="AH976" s="510"/>
      <c r="AI976" s="264"/>
      <c r="AJ976" s="264"/>
      <c r="AK976" s="264"/>
      <c r="AL976" s="191">
        <f t="shared" si="6"/>
        <v>0</v>
      </c>
      <c r="AM976" s="191">
        <f t="shared" si="6"/>
        <v>0</v>
      </c>
      <c r="AN976" s="191">
        <f t="shared" si="6"/>
        <v>0</v>
      </c>
      <c r="AO976" s="264"/>
      <c r="AP976" s="264"/>
      <c r="AQ976" s="264"/>
      <c r="AR976" s="439" t="s">
        <v>1486</v>
      </c>
      <c r="AS976" s="264"/>
      <c r="AT976" s="264"/>
    </row>
    <row r="977" spans="13:46" customFormat="1" ht="11.25" customHeight="1">
      <c r="M977" s="539" t="s">
        <v>1534</v>
      </c>
      <c r="N977" s="494" t="s">
        <v>1447</v>
      </c>
      <c r="O977" s="198" t="s">
        <v>196</v>
      </c>
      <c r="AC977" s="264"/>
      <c r="AD977" s="264"/>
      <c r="AE977" s="264"/>
      <c r="AF977" s="283"/>
      <c r="AG977" s="510"/>
      <c r="AH977" s="510"/>
      <c r="AI977" s="264"/>
      <c r="AJ977" s="264"/>
      <c r="AK977" s="264"/>
      <c r="AL977" s="191">
        <f t="shared" si="6"/>
        <v>0</v>
      </c>
      <c r="AM977" s="191">
        <f t="shared" si="6"/>
        <v>0</v>
      </c>
      <c r="AN977" s="191">
        <f t="shared" si="6"/>
        <v>0</v>
      </c>
      <c r="AO977" s="264"/>
      <c r="AP977" s="264"/>
      <c r="AQ977" s="264"/>
      <c r="AR977" s="439" t="s">
        <v>1485</v>
      </c>
      <c r="AS977" s="264"/>
      <c r="AT977" s="264"/>
    </row>
    <row r="978" spans="13:46" customFormat="1" ht="11.25" customHeight="1">
      <c r="M978" s="539" t="s">
        <v>1535</v>
      </c>
      <c r="N978" s="494" t="s">
        <v>1448</v>
      </c>
      <c r="O978" s="198" t="s">
        <v>196</v>
      </c>
      <c r="AC978" s="264"/>
      <c r="AD978" s="264"/>
      <c r="AE978" s="264"/>
      <c r="AF978" s="283"/>
      <c r="AG978" s="510"/>
      <c r="AH978" s="510"/>
      <c r="AI978" s="264"/>
      <c r="AJ978" s="264"/>
      <c r="AK978" s="264"/>
      <c r="AL978" s="191">
        <f t="shared" si="6"/>
        <v>0</v>
      </c>
      <c r="AM978" s="191">
        <f t="shared" si="6"/>
        <v>0</v>
      </c>
      <c r="AN978" s="191">
        <f t="shared" si="6"/>
        <v>0</v>
      </c>
      <c r="AO978" s="264"/>
      <c r="AP978" s="264"/>
      <c r="AQ978" s="264"/>
      <c r="AR978" s="439" t="s">
        <v>1484</v>
      </c>
      <c r="AS978" s="264"/>
      <c r="AT978" s="264"/>
    </row>
    <row r="979" spans="13:46" customFormat="1" ht="11.25" customHeight="1">
      <c r="M979" s="539" t="s">
        <v>1536</v>
      </c>
      <c r="N979" s="494" t="s">
        <v>1449</v>
      </c>
      <c r="O979" s="198" t="s">
        <v>196</v>
      </c>
      <c r="AC979" s="264"/>
      <c r="AD979" s="264"/>
      <c r="AE979" s="264"/>
      <c r="AF979" s="283"/>
      <c r="AG979" s="510"/>
      <c r="AH979" s="510"/>
      <c r="AI979" s="264"/>
      <c r="AJ979" s="264"/>
      <c r="AK979" s="264"/>
      <c r="AL979" s="191">
        <f t="shared" si="6"/>
        <v>0</v>
      </c>
      <c r="AM979" s="191">
        <f t="shared" si="6"/>
        <v>0</v>
      </c>
      <c r="AN979" s="191">
        <f t="shared" si="6"/>
        <v>0</v>
      </c>
      <c r="AO979" s="264"/>
      <c r="AP979" s="264"/>
      <c r="AQ979" s="264"/>
      <c r="AR979" s="439" t="s">
        <v>1483</v>
      </c>
      <c r="AS979" s="264"/>
      <c r="AT979" s="264"/>
    </row>
    <row r="980" spans="13:46" customFormat="1" ht="11.25" customHeight="1">
      <c r="M980" s="539" t="s">
        <v>1537</v>
      </c>
      <c r="N980" s="502" t="s">
        <v>1450</v>
      </c>
      <c r="O980" s="198" t="s">
        <v>196</v>
      </c>
      <c r="AC980" s="264"/>
      <c r="AD980" s="264"/>
      <c r="AE980" s="264"/>
      <c r="AF980" s="283"/>
      <c r="AG980" s="510"/>
      <c r="AH980" s="510"/>
      <c r="AI980" s="264"/>
      <c r="AJ980" s="264"/>
      <c r="AK980" s="264"/>
      <c r="AL980" s="191">
        <f t="shared" si="6"/>
        <v>0</v>
      </c>
      <c r="AM980" s="191">
        <f t="shared" si="6"/>
        <v>0</v>
      </c>
      <c r="AN980" s="191">
        <f t="shared" si="6"/>
        <v>0</v>
      </c>
      <c r="AO980" s="264"/>
      <c r="AP980" s="264"/>
      <c r="AQ980" s="264"/>
      <c r="AR980" s="439" t="s">
        <v>1488</v>
      </c>
      <c r="AS980" s="264"/>
      <c r="AT980" s="264"/>
    </row>
    <row r="981" spans="13:46" customFormat="1" ht="11.25" customHeight="1">
      <c r="M981" s="539" t="s">
        <v>1538</v>
      </c>
      <c r="N981" s="504" t="s">
        <v>1496</v>
      </c>
      <c r="O981" s="198" t="s">
        <v>196</v>
      </c>
      <c r="AC981" s="264"/>
      <c r="AD981" s="264"/>
      <c r="AE981" s="264"/>
      <c r="AF981" s="283"/>
      <c r="AG981" s="510"/>
      <c r="AH981" s="510"/>
      <c r="AI981" s="264"/>
      <c r="AJ981" s="264"/>
      <c r="AK981" s="264"/>
      <c r="AL981" s="256">
        <f>SUM(AL1837,AL1843,AL1849,AL1855)</f>
        <v>0</v>
      </c>
      <c r="AM981" s="256">
        <f>SUM(AM1837,AM1843,AM1849,AM1855)</f>
        <v>0</v>
      </c>
      <c r="AN981" s="256">
        <f>SUM(AN1837,AN1843,AN1849,AN1855)</f>
        <v>0</v>
      </c>
      <c r="AO981" s="264"/>
      <c r="AP981" s="264"/>
      <c r="AQ981" s="264"/>
      <c r="AR981" s="439" t="s">
        <v>1498</v>
      </c>
      <c r="AS981" s="264"/>
      <c r="AT981" s="264"/>
    </row>
    <row r="982" spans="13:46" customFormat="1" ht="11.25" customHeight="1">
      <c r="M982" s="539" t="s">
        <v>1539</v>
      </c>
      <c r="N982" s="504" t="s">
        <v>1497</v>
      </c>
      <c r="O982" s="198" t="s">
        <v>196</v>
      </c>
      <c r="AC982" s="264"/>
      <c r="AD982" s="264"/>
      <c r="AE982" s="264"/>
      <c r="AF982" s="283"/>
      <c r="AG982" s="510"/>
      <c r="AH982" s="510"/>
      <c r="AI982" s="264"/>
      <c r="AJ982" s="264"/>
      <c r="AK982" s="264"/>
      <c r="AL982" s="256">
        <f>SUM(AL1840,AL1846,AL1852,AL1858)</f>
        <v>0</v>
      </c>
      <c r="AM982" s="256">
        <f>SUM(AM1840,AM1846,AM1852,AM1858)</f>
        <v>0</v>
      </c>
      <c r="AN982" s="256">
        <f>SUM(AN1840,AN1846,AN1852,AN1858)</f>
        <v>0</v>
      </c>
      <c r="AO982" s="264"/>
      <c r="AP982" s="264"/>
      <c r="AQ982" s="264"/>
      <c r="AR982" s="439" t="s">
        <v>1499</v>
      </c>
      <c r="AS982" s="264"/>
      <c r="AT982" s="264"/>
    </row>
    <row r="983" spans="13:46" customFormat="1" ht="11.25" customHeight="1">
      <c r="M983" s="539" t="s">
        <v>1540</v>
      </c>
      <c r="N983" s="503" t="s">
        <v>1451</v>
      </c>
      <c r="O983" s="198" t="s">
        <v>196</v>
      </c>
      <c r="AC983" s="264"/>
      <c r="AD983" s="264"/>
      <c r="AE983" s="264"/>
      <c r="AF983" s="283"/>
      <c r="AG983" s="510"/>
      <c r="AH983" s="510"/>
      <c r="AI983" s="264"/>
      <c r="AJ983" s="264"/>
      <c r="AK983" s="264"/>
      <c r="AL983" s="191">
        <f t="shared" ref="AL983:AN989" si="7">AL1355+AL1560+AL1692+AL1824</f>
        <v>0</v>
      </c>
      <c r="AM983" s="191">
        <f t="shared" si="7"/>
        <v>0</v>
      </c>
      <c r="AN983" s="191">
        <f t="shared" si="7"/>
        <v>0</v>
      </c>
      <c r="AO983" s="264"/>
      <c r="AP983" s="264"/>
      <c r="AQ983" s="264"/>
      <c r="AR983" s="439" t="s">
        <v>1489</v>
      </c>
      <c r="AS983" s="264"/>
      <c r="AT983" s="264"/>
    </row>
    <row r="984" spans="13:46" customFormat="1" ht="11.25" customHeight="1">
      <c r="M984" s="539" t="s">
        <v>1541</v>
      </c>
      <c r="N984" s="496" t="s">
        <v>828</v>
      </c>
      <c r="O984" s="198" t="s">
        <v>196</v>
      </c>
      <c r="AC984" s="264"/>
      <c r="AD984" s="264"/>
      <c r="AE984" s="264"/>
      <c r="AF984" s="283"/>
      <c r="AG984" s="510"/>
      <c r="AH984" s="510"/>
      <c r="AI984" s="264"/>
      <c r="AJ984" s="264"/>
      <c r="AK984" s="264"/>
      <c r="AL984" s="191">
        <f t="shared" si="7"/>
        <v>0</v>
      </c>
      <c r="AM984" s="191">
        <f t="shared" si="7"/>
        <v>0</v>
      </c>
      <c r="AN984" s="191">
        <f t="shared" si="7"/>
        <v>0</v>
      </c>
      <c r="AO984" s="264"/>
      <c r="AP984" s="264"/>
      <c r="AQ984" s="264"/>
      <c r="AR984" s="439" t="s">
        <v>1476</v>
      </c>
      <c r="AS984" s="264"/>
      <c r="AT984" s="264"/>
    </row>
    <row r="985" spans="13:46" customFormat="1" ht="11.25" customHeight="1">
      <c r="M985" s="539" t="s">
        <v>1542</v>
      </c>
      <c r="N985" s="497" t="s">
        <v>854</v>
      </c>
      <c r="O985" s="198" t="s">
        <v>196</v>
      </c>
      <c r="AC985" s="264"/>
      <c r="AD985" s="264"/>
      <c r="AE985" s="264"/>
      <c r="AF985" s="283"/>
      <c r="AG985" s="510"/>
      <c r="AH985" s="510"/>
      <c r="AI985" s="264"/>
      <c r="AJ985" s="264"/>
      <c r="AK985" s="264"/>
      <c r="AL985" s="191">
        <f t="shared" si="7"/>
        <v>0</v>
      </c>
      <c r="AM985" s="191">
        <f t="shared" si="7"/>
        <v>0</v>
      </c>
      <c r="AN985" s="191">
        <f t="shared" si="7"/>
        <v>0</v>
      </c>
      <c r="AO985" s="264"/>
      <c r="AP985" s="264"/>
      <c r="AQ985" s="264"/>
      <c r="AR985" s="439" t="s">
        <v>1477</v>
      </c>
      <c r="AS985" s="264"/>
      <c r="AT985" s="264"/>
    </row>
    <row r="986" spans="13:46" customFormat="1" ht="11.25" customHeight="1">
      <c r="M986" s="539" t="s">
        <v>1543</v>
      </c>
      <c r="N986" s="498" t="s">
        <v>333</v>
      </c>
      <c r="O986" s="198" t="s">
        <v>196</v>
      </c>
      <c r="AC986" s="264"/>
      <c r="AD986" s="264"/>
      <c r="AE986" s="264"/>
      <c r="AF986" s="283"/>
      <c r="AG986" s="510"/>
      <c r="AH986" s="510"/>
      <c r="AI986" s="264"/>
      <c r="AJ986" s="264"/>
      <c r="AK986" s="264"/>
      <c r="AL986" s="191">
        <f t="shared" si="7"/>
        <v>0</v>
      </c>
      <c r="AM986" s="191">
        <f t="shared" si="7"/>
        <v>0</v>
      </c>
      <c r="AN986" s="191">
        <f t="shared" si="7"/>
        <v>0</v>
      </c>
      <c r="AO986" s="264"/>
      <c r="AP986" s="264"/>
      <c r="AQ986" s="264"/>
      <c r="AR986" s="439" t="s">
        <v>1478</v>
      </c>
      <c r="AS986" s="264"/>
      <c r="AT986" s="264"/>
    </row>
    <row r="987" spans="13:46" customFormat="1" ht="11.25" customHeight="1">
      <c r="M987" s="539" t="s">
        <v>1544</v>
      </c>
      <c r="N987" s="499" t="s">
        <v>334</v>
      </c>
      <c r="O987" s="198" t="s">
        <v>196</v>
      </c>
      <c r="AC987" s="264"/>
      <c r="AD987" s="264"/>
      <c r="AE987" s="264"/>
      <c r="AF987" s="283"/>
      <c r="AG987" s="510"/>
      <c r="AH987" s="510"/>
      <c r="AI987" s="264"/>
      <c r="AJ987" s="264"/>
      <c r="AK987" s="264"/>
      <c r="AL987" s="191">
        <f t="shared" si="7"/>
        <v>0</v>
      </c>
      <c r="AM987" s="191">
        <f t="shared" si="7"/>
        <v>0</v>
      </c>
      <c r="AN987" s="191">
        <f t="shared" si="7"/>
        <v>0</v>
      </c>
      <c r="AO987" s="264"/>
      <c r="AP987" s="264"/>
      <c r="AQ987" s="264"/>
      <c r="AR987" s="439" t="s">
        <v>1480</v>
      </c>
      <c r="AS987" s="264"/>
      <c r="AT987" s="264"/>
    </row>
    <row r="988" spans="13:46" customFormat="1" ht="11.25" customHeight="1">
      <c r="M988" s="539" t="s">
        <v>1545</v>
      </c>
      <c r="N988" s="500" t="s">
        <v>335</v>
      </c>
      <c r="O988" s="198" t="s">
        <v>196</v>
      </c>
      <c r="AC988" s="264"/>
      <c r="AD988" s="264"/>
      <c r="AE988" s="264"/>
      <c r="AF988" s="283"/>
      <c r="AG988" s="510"/>
      <c r="AH988" s="510"/>
      <c r="AI988" s="264"/>
      <c r="AJ988" s="264"/>
      <c r="AK988" s="264"/>
      <c r="AL988" s="191">
        <f t="shared" si="7"/>
        <v>0</v>
      </c>
      <c r="AM988" s="191">
        <f t="shared" si="7"/>
        <v>0</v>
      </c>
      <c r="AN988" s="191">
        <f t="shared" si="7"/>
        <v>0</v>
      </c>
      <c r="AO988" s="264"/>
      <c r="AP988" s="264"/>
      <c r="AQ988" s="264"/>
      <c r="AR988" s="439" t="s">
        <v>1479</v>
      </c>
      <c r="AS988" s="264"/>
      <c r="AT988" s="264"/>
    </row>
    <row r="989" spans="13:46" customFormat="1" ht="11.25" customHeight="1">
      <c r="M989" s="539" t="s">
        <v>1546</v>
      </c>
      <c r="N989" s="489" t="s">
        <v>336</v>
      </c>
      <c r="O989" s="198" t="s">
        <v>196</v>
      </c>
      <c r="AC989" s="264"/>
      <c r="AD989" s="264"/>
      <c r="AE989" s="264"/>
      <c r="AF989" s="283"/>
      <c r="AG989" s="510"/>
      <c r="AH989" s="510"/>
      <c r="AI989" s="264"/>
      <c r="AJ989" s="264"/>
      <c r="AK989" s="264"/>
      <c r="AL989" s="191">
        <f t="shared" si="7"/>
        <v>0</v>
      </c>
      <c r="AM989" s="191">
        <f t="shared" si="7"/>
        <v>0</v>
      </c>
      <c r="AN989" s="191">
        <f t="shared" si="7"/>
        <v>0</v>
      </c>
      <c r="AO989" s="264"/>
      <c r="AP989" s="264"/>
      <c r="AQ989" s="264"/>
      <c r="AR989" s="439" t="s">
        <v>1481</v>
      </c>
      <c r="AS989" s="264"/>
      <c r="AT989" s="264"/>
    </row>
    <row r="990" spans="13:46" customFormat="1" ht="11.25" customHeight="1">
      <c r="M990" s="539" t="s">
        <v>1547</v>
      </c>
      <c r="N990" s="501" t="s">
        <v>339</v>
      </c>
      <c r="O990" s="198" t="s">
        <v>196</v>
      </c>
      <c r="AC990" s="264"/>
      <c r="AD990" s="264"/>
      <c r="AE990" s="264"/>
      <c r="AF990" s="283"/>
      <c r="AG990" s="510"/>
      <c r="AH990" s="510"/>
      <c r="AI990" s="264"/>
      <c r="AJ990" s="264"/>
      <c r="AK990" s="264"/>
      <c r="AL990" s="256">
        <f>AL1862</f>
        <v>0</v>
      </c>
      <c r="AM990" s="256">
        <f>AM1862</f>
        <v>0</v>
      </c>
      <c r="AN990" s="256">
        <f>AN1862</f>
        <v>0</v>
      </c>
      <c r="AO990" s="264"/>
      <c r="AP990" s="264"/>
      <c r="AQ990" s="264"/>
      <c r="AR990" s="439" t="s">
        <v>1482</v>
      </c>
      <c r="AS990" s="264"/>
      <c r="AT990" s="264"/>
    </row>
    <row r="991" spans="13:46" customFormat="1" ht="11.25" customHeight="1">
      <c r="M991" s="538" t="s">
        <v>1490</v>
      </c>
      <c r="N991" s="511" t="s">
        <v>855</v>
      </c>
      <c r="O991" s="198" t="s">
        <v>1424</v>
      </c>
      <c r="AC991" s="264"/>
      <c r="AD991" s="264"/>
      <c r="AE991" s="264"/>
      <c r="AF991" s="191">
        <f>IF(AF1079=0,0,AF947/AF1079)</f>
        <v>0</v>
      </c>
      <c r="AG991" s="191">
        <f>IF(AG1079=0,0,AG947/AG1079)</f>
        <v>0</v>
      </c>
      <c r="AH991" s="191">
        <f>IF(AH1079=0,0,AH947/AH1079)</f>
        <v>0</v>
      </c>
      <c r="AI991" s="264"/>
      <c r="AJ991" s="264"/>
      <c r="AK991" s="264"/>
      <c r="AL991" s="191">
        <f t="shared" ref="AL991:AN1006" si="8">IF(AL1079=0,0,AL947/AL1079)</f>
        <v>0</v>
      </c>
      <c r="AM991" s="191">
        <f t="shared" si="8"/>
        <v>0</v>
      </c>
      <c r="AN991" s="191">
        <f t="shared" si="8"/>
        <v>0</v>
      </c>
      <c r="AO991" s="264"/>
      <c r="AP991" s="264"/>
      <c r="AQ991" s="264"/>
      <c r="AR991" s="119"/>
      <c r="AS991" s="264"/>
      <c r="AT991" s="264"/>
    </row>
    <row r="992" spans="13:46" customFormat="1" ht="11.25" customHeight="1">
      <c r="M992" s="539" t="s">
        <v>1548</v>
      </c>
      <c r="N992" s="483" t="s">
        <v>1427</v>
      </c>
      <c r="O992" s="198" t="s">
        <v>1424</v>
      </c>
      <c r="AC992" s="264"/>
      <c r="AD992" s="264"/>
      <c r="AE992" s="264"/>
      <c r="AF992" s="283"/>
      <c r="AG992" s="510"/>
      <c r="AH992" s="510"/>
      <c r="AI992" s="264"/>
      <c r="AJ992" s="264"/>
      <c r="AK992" s="264"/>
      <c r="AL992" s="191">
        <f t="shared" si="8"/>
        <v>0</v>
      </c>
      <c r="AM992" s="191">
        <f t="shared" si="8"/>
        <v>0</v>
      </c>
      <c r="AN992" s="191">
        <f t="shared" si="8"/>
        <v>0</v>
      </c>
      <c r="AO992" s="264"/>
      <c r="AP992" s="264"/>
      <c r="AQ992" s="264"/>
      <c r="AR992" s="439" t="s">
        <v>1452</v>
      </c>
      <c r="AS992" s="264"/>
      <c r="AT992" s="264"/>
    </row>
    <row r="993" spans="13:46" customFormat="1" ht="11.25" customHeight="1">
      <c r="M993" s="539" t="s">
        <v>1549</v>
      </c>
      <c r="N993" s="487" t="s">
        <v>818</v>
      </c>
      <c r="O993" s="198" t="s">
        <v>1424</v>
      </c>
      <c r="AC993" s="264"/>
      <c r="AD993" s="264"/>
      <c r="AE993" s="264"/>
      <c r="AF993" s="283"/>
      <c r="AG993" s="510"/>
      <c r="AH993" s="510"/>
      <c r="AI993" s="264"/>
      <c r="AJ993" s="264"/>
      <c r="AK993" s="264"/>
      <c r="AL993" s="191">
        <f t="shared" si="8"/>
        <v>0</v>
      </c>
      <c r="AM993" s="191">
        <f t="shared" si="8"/>
        <v>0</v>
      </c>
      <c r="AN993" s="191">
        <f t="shared" si="8"/>
        <v>0</v>
      </c>
      <c r="AO993" s="264"/>
      <c r="AP993" s="264"/>
      <c r="AQ993" s="264"/>
      <c r="AR993" s="439" t="s">
        <v>1453</v>
      </c>
      <c r="AS993" s="264"/>
      <c r="AT993" s="264"/>
    </row>
    <row r="994" spans="13:46" customFormat="1" ht="11.25" customHeight="1">
      <c r="M994" s="539" t="s">
        <v>1550</v>
      </c>
      <c r="N994" s="487" t="s">
        <v>820</v>
      </c>
      <c r="O994" s="198" t="s">
        <v>1424</v>
      </c>
      <c r="AC994" s="264"/>
      <c r="AD994" s="264"/>
      <c r="AE994" s="264"/>
      <c r="AF994" s="283"/>
      <c r="AG994" s="510"/>
      <c r="AH994" s="510"/>
      <c r="AI994" s="264"/>
      <c r="AJ994" s="264"/>
      <c r="AK994" s="264"/>
      <c r="AL994" s="191">
        <f t="shared" si="8"/>
        <v>0</v>
      </c>
      <c r="AM994" s="191">
        <f t="shared" si="8"/>
        <v>0</v>
      </c>
      <c r="AN994" s="191">
        <f t="shared" si="8"/>
        <v>0</v>
      </c>
      <c r="AO994" s="264"/>
      <c r="AP994" s="264"/>
      <c r="AQ994" s="264"/>
      <c r="AR994" s="439" t="s">
        <v>1454</v>
      </c>
      <c r="AS994" s="264"/>
      <c r="AT994" s="264"/>
    </row>
    <row r="995" spans="13:46" customFormat="1" ht="11.25" customHeight="1">
      <c r="M995" s="539" t="s">
        <v>1551</v>
      </c>
      <c r="N995" s="487" t="s">
        <v>821</v>
      </c>
      <c r="O995" s="198" t="s">
        <v>1424</v>
      </c>
      <c r="AC995" s="264"/>
      <c r="AD995" s="264"/>
      <c r="AE995" s="264"/>
      <c r="AF995" s="283"/>
      <c r="AG995" s="510"/>
      <c r="AH995" s="510"/>
      <c r="AI995" s="264"/>
      <c r="AJ995" s="264"/>
      <c r="AK995" s="264"/>
      <c r="AL995" s="191">
        <f t="shared" si="8"/>
        <v>0</v>
      </c>
      <c r="AM995" s="191">
        <f t="shared" si="8"/>
        <v>0</v>
      </c>
      <c r="AN995" s="191">
        <f t="shared" si="8"/>
        <v>0</v>
      </c>
      <c r="AO995" s="264"/>
      <c r="AP995" s="264"/>
      <c r="AQ995" s="264"/>
      <c r="AR995" s="439" t="s">
        <v>1455</v>
      </c>
      <c r="AS995" s="264"/>
      <c r="AT995" s="264"/>
    </row>
    <row r="996" spans="13:46" customFormat="1" ht="11.25" customHeight="1">
      <c r="M996" s="539" t="s">
        <v>1552</v>
      </c>
      <c r="N996" s="488" t="s">
        <v>1428</v>
      </c>
      <c r="O996" s="198" t="s">
        <v>1424</v>
      </c>
      <c r="AC996" s="264"/>
      <c r="AD996" s="264"/>
      <c r="AE996" s="264"/>
      <c r="AF996" s="283"/>
      <c r="AG996" s="510"/>
      <c r="AH996" s="510"/>
      <c r="AI996" s="264"/>
      <c r="AJ996" s="264"/>
      <c r="AK996" s="264"/>
      <c r="AL996" s="191">
        <f t="shared" si="8"/>
        <v>0</v>
      </c>
      <c r="AM996" s="191">
        <f t="shared" si="8"/>
        <v>0</v>
      </c>
      <c r="AN996" s="191">
        <f t="shared" si="8"/>
        <v>0</v>
      </c>
      <c r="AO996" s="264"/>
      <c r="AP996" s="264"/>
      <c r="AQ996" s="264"/>
      <c r="AR996" s="439" t="s">
        <v>1464</v>
      </c>
      <c r="AS996" s="264"/>
      <c r="AT996" s="264"/>
    </row>
    <row r="997" spans="13:46" customFormat="1" ht="11.25" customHeight="1">
      <c r="M997" s="539" t="s">
        <v>1553</v>
      </c>
      <c r="N997" s="488" t="s">
        <v>1429</v>
      </c>
      <c r="O997" s="198" t="s">
        <v>1424</v>
      </c>
      <c r="AC997" s="264"/>
      <c r="AD997" s="264"/>
      <c r="AE997" s="264"/>
      <c r="AF997" s="283"/>
      <c r="AG997" s="510"/>
      <c r="AH997" s="510"/>
      <c r="AI997" s="264"/>
      <c r="AJ997" s="264"/>
      <c r="AK997" s="264"/>
      <c r="AL997" s="191">
        <f t="shared" si="8"/>
        <v>0</v>
      </c>
      <c r="AM997" s="191">
        <f t="shared" si="8"/>
        <v>0</v>
      </c>
      <c r="AN997" s="191">
        <f t="shared" si="8"/>
        <v>0</v>
      </c>
      <c r="AO997" s="264"/>
      <c r="AP997" s="264"/>
      <c r="AQ997" s="264"/>
      <c r="AR997" s="439" t="s">
        <v>1465</v>
      </c>
      <c r="AS997" s="264"/>
      <c r="AT997" s="264"/>
    </row>
    <row r="998" spans="13:46" customFormat="1" ht="11.25" customHeight="1">
      <c r="M998" s="539" t="s">
        <v>1554</v>
      </c>
      <c r="N998" s="488" t="s">
        <v>1430</v>
      </c>
      <c r="O998" s="198" t="s">
        <v>1424</v>
      </c>
      <c r="AC998" s="264"/>
      <c r="AD998" s="264"/>
      <c r="AE998" s="264"/>
      <c r="AF998" s="283"/>
      <c r="AG998" s="510"/>
      <c r="AH998" s="510"/>
      <c r="AI998" s="264"/>
      <c r="AJ998" s="264"/>
      <c r="AK998" s="264"/>
      <c r="AL998" s="191">
        <f t="shared" si="8"/>
        <v>0</v>
      </c>
      <c r="AM998" s="191">
        <f t="shared" si="8"/>
        <v>0</v>
      </c>
      <c r="AN998" s="191">
        <f t="shared" si="8"/>
        <v>0</v>
      </c>
      <c r="AO998" s="264"/>
      <c r="AP998" s="264"/>
      <c r="AQ998" s="264"/>
      <c r="AR998" s="439" t="s">
        <v>1466</v>
      </c>
      <c r="AS998" s="264"/>
      <c r="AT998" s="264"/>
    </row>
    <row r="999" spans="13:46" customFormat="1" ht="11.25" customHeight="1">
      <c r="M999" s="539" t="s">
        <v>1555</v>
      </c>
      <c r="N999" s="488" t="s">
        <v>1431</v>
      </c>
      <c r="O999" s="198" t="s">
        <v>1424</v>
      </c>
      <c r="AC999" s="264"/>
      <c r="AD999" s="264"/>
      <c r="AE999" s="264"/>
      <c r="AF999" s="283"/>
      <c r="AG999" s="510"/>
      <c r="AH999" s="510"/>
      <c r="AI999" s="264"/>
      <c r="AJ999" s="264"/>
      <c r="AK999" s="264"/>
      <c r="AL999" s="191">
        <f t="shared" si="8"/>
        <v>0</v>
      </c>
      <c r="AM999" s="191">
        <f t="shared" si="8"/>
        <v>0</v>
      </c>
      <c r="AN999" s="191">
        <f t="shared" si="8"/>
        <v>0</v>
      </c>
      <c r="AO999" s="264"/>
      <c r="AP999" s="264"/>
      <c r="AQ999" s="264"/>
      <c r="AR999" s="439" t="s">
        <v>1463</v>
      </c>
      <c r="AS999" s="264"/>
      <c r="AT999" s="264"/>
    </row>
    <row r="1000" spans="13:46" customFormat="1" ht="11.25" customHeight="1">
      <c r="M1000" s="539" t="s">
        <v>1556</v>
      </c>
      <c r="N1000" s="489" t="s">
        <v>783</v>
      </c>
      <c r="O1000" s="198" t="s">
        <v>1424</v>
      </c>
      <c r="AC1000" s="264"/>
      <c r="AD1000" s="264"/>
      <c r="AE1000" s="264"/>
      <c r="AF1000" s="283"/>
      <c r="AG1000" s="510"/>
      <c r="AH1000" s="510"/>
      <c r="AI1000" s="264"/>
      <c r="AJ1000" s="264"/>
      <c r="AK1000" s="264"/>
      <c r="AL1000" s="191">
        <f t="shared" si="8"/>
        <v>0</v>
      </c>
      <c r="AM1000" s="191">
        <f t="shared" si="8"/>
        <v>0</v>
      </c>
      <c r="AN1000" s="191">
        <f t="shared" si="8"/>
        <v>0</v>
      </c>
      <c r="AO1000" s="264"/>
      <c r="AP1000" s="264"/>
      <c r="AQ1000" s="264"/>
      <c r="AR1000" s="439" t="s">
        <v>1456</v>
      </c>
      <c r="AS1000" s="264"/>
      <c r="AT1000" s="264"/>
    </row>
    <row r="1001" spans="13:46" customFormat="1" ht="11.25" customHeight="1">
      <c r="M1001" s="539" t="s">
        <v>1557</v>
      </c>
      <c r="N1001" s="490" t="s">
        <v>823</v>
      </c>
      <c r="O1001" s="198" t="s">
        <v>1424</v>
      </c>
      <c r="AC1001" s="264"/>
      <c r="AD1001" s="264"/>
      <c r="AE1001" s="264"/>
      <c r="AF1001" s="283"/>
      <c r="AG1001" s="510"/>
      <c r="AH1001" s="510"/>
      <c r="AI1001" s="264"/>
      <c r="AJ1001" s="264"/>
      <c r="AK1001" s="264"/>
      <c r="AL1001" s="191">
        <f t="shared" si="8"/>
        <v>0</v>
      </c>
      <c r="AM1001" s="191">
        <f t="shared" si="8"/>
        <v>0</v>
      </c>
      <c r="AN1001" s="191">
        <f t="shared" si="8"/>
        <v>0</v>
      </c>
      <c r="AO1001" s="264"/>
      <c r="AP1001" s="264"/>
      <c r="AQ1001" s="264"/>
      <c r="AR1001" s="439" t="s">
        <v>1457</v>
      </c>
      <c r="AS1001" s="264"/>
      <c r="AT1001" s="264"/>
    </row>
    <row r="1002" spans="13:46" customFormat="1" ht="11.25" customHeight="1">
      <c r="M1002" s="539" t="s">
        <v>1558</v>
      </c>
      <c r="N1002" s="484" t="s">
        <v>827</v>
      </c>
      <c r="O1002" s="198" t="s">
        <v>1424</v>
      </c>
      <c r="AC1002" s="264"/>
      <c r="AD1002" s="264"/>
      <c r="AE1002" s="264"/>
      <c r="AF1002" s="283"/>
      <c r="AG1002" s="510"/>
      <c r="AH1002" s="510"/>
      <c r="AI1002" s="264"/>
      <c r="AJ1002" s="264"/>
      <c r="AK1002" s="264"/>
      <c r="AL1002" s="191">
        <f t="shared" si="8"/>
        <v>0</v>
      </c>
      <c r="AM1002" s="191">
        <f t="shared" si="8"/>
        <v>0</v>
      </c>
      <c r="AN1002" s="191">
        <f t="shared" si="8"/>
        <v>0</v>
      </c>
      <c r="AO1002" s="264"/>
      <c r="AP1002" s="264"/>
      <c r="AQ1002" s="264"/>
      <c r="AR1002" s="439" t="s">
        <v>1458</v>
      </c>
      <c r="AS1002" s="264"/>
      <c r="AT1002" s="264"/>
    </row>
    <row r="1003" spans="13:46" customFormat="1" ht="11.25" customHeight="1">
      <c r="M1003" s="539" t="s">
        <v>1559</v>
      </c>
      <c r="N1003" s="491" t="s">
        <v>1432</v>
      </c>
      <c r="O1003" s="198" t="s">
        <v>1424</v>
      </c>
      <c r="AC1003" s="264"/>
      <c r="AD1003" s="264"/>
      <c r="AE1003" s="264"/>
      <c r="AF1003" s="283"/>
      <c r="AG1003" s="510"/>
      <c r="AH1003" s="510"/>
      <c r="AI1003" s="264"/>
      <c r="AJ1003" s="264"/>
      <c r="AK1003" s="264"/>
      <c r="AL1003" s="191">
        <f t="shared" si="8"/>
        <v>0</v>
      </c>
      <c r="AM1003" s="191">
        <f t="shared" si="8"/>
        <v>0</v>
      </c>
      <c r="AN1003" s="191">
        <f t="shared" si="8"/>
        <v>0</v>
      </c>
      <c r="AO1003" s="264"/>
      <c r="AP1003" s="264"/>
      <c r="AQ1003" s="264"/>
      <c r="AR1003" s="439" t="s">
        <v>1459</v>
      </c>
      <c r="AS1003" s="264"/>
      <c r="AT1003" s="264"/>
    </row>
    <row r="1004" spans="13:46" customFormat="1" ht="11.25" customHeight="1">
      <c r="M1004" s="539" t="s">
        <v>1560</v>
      </c>
      <c r="N1004" s="491" t="s">
        <v>1433</v>
      </c>
      <c r="O1004" s="198" t="s">
        <v>1424</v>
      </c>
      <c r="AC1004" s="264"/>
      <c r="AD1004" s="264"/>
      <c r="AE1004" s="264"/>
      <c r="AF1004" s="283"/>
      <c r="AG1004" s="510"/>
      <c r="AH1004" s="510"/>
      <c r="AI1004" s="264"/>
      <c r="AJ1004" s="264"/>
      <c r="AK1004" s="264"/>
      <c r="AL1004" s="191">
        <f t="shared" si="8"/>
        <v>0</v>
      </c>
      <c r="AM1004" s="191">
        <f t="shared" si="8"/>
        <v>0</v>
      </c>
      <c r="AN1004" s="191">
        <f t="shared" si="8"/>
        <v>0</v>
      </c>
      <c r="AO1004" s="264"/>
      <c r="AP1004" s="264"/>
      <c r="AQ1004" s="264"/>
      <c r="AR1004" s="439" t="s">
        <v>1460</v>
      </c>
      <c r="AS1004" s="264"/>
      <c r="AT1004" s="264"/>
    </row>
    <row r="1005" spans="13:46" customFormat="1" ht="11.25" customHeight="1">
      <c r="M1005" s="539" t="s">
        <v>1561</v>
      </c>
      <c r="N1005" s="491" t="s">
        <v>1434</v>
      </c>
      <c r="O1005" s="198" t="s">
        <v>1424</v>
      </c>
      <c r="AC1005" s="264"/>
      <c r="AD1005" s="264"/>
      <c r="AE1005" s="264"/>
      <c r="AF1005" s="283"/>
      <c r="AG1005" s="510"/>
      <c r="AH1005" s="510"/>
      <c r="AI1005" s="264"/>
      <c r="AJ1005" s="264"/>
      <c r="AK1005" s="264"/>
      <c r="AL1005" s="191">
        <f t="shared" si="8"/>
        <v>0</v>
      </c>
      <c r="AM1005" s="191">
        <f t="shared" si="8"/>
        <v>0</v>
      </c>
      <c r="AN1005" s="191">
        <f t="shared" si="8"/>
        <v>0</v>
      </c>
      <c r="AO1005" s="264"/>
      <c r="AP1005" s="264"/>
      <c r="AQ1005" s="264"/>
      <c r="AR1005" s="439" t="s">
        <v>1461</v>
      </c>
      <c r="AS1005" s="264"/>
      <c r="AT1005" s="264"/>
    </row>
    <row r="1006" spans="13:46" customFormat="1" ht="11.25" customHeight="1">
      <c r="M1006" s="539" t="s">
        <v>1562</v>
      </c>
      <c r="N1006" s="491" t="s">
        <v>1435</v>
      </c>
      <c r="O1006" s="198" t="s">
        <v>1424</v>
      </c>
      <c r="AC1006" s="264"/>
      <c r="AD1006" s="264"/>
      <c r="AE1006" s="264"/>
      <c r="AF1006" s="283"/>
      <c r="AG1006" s="510"/>
      <c r="AH1006" s="510"/>
      <c r="AI1006" s="264"/>
      <c r="AJ1006" s="264"/>
      <c r="AK1006" s="264"/>
      <c r="AL1006" s="191">
        <f t="shared" si="8"/>
        <v>0</v>
      </c>
      <c r="AM1006" s="191">
        <f t="shared" si="8"/>
        <v>0</v>
      </c>
      <c r="AN1006" s="191">
        <f t="shared" si="8"/>
        <v>0</v>
      </c>
      <c r="AO1006" s="264"/>
      <c r="AP1006" s="264"/>
      <c r="AQ1006" s="264"/>
      <c r="AR1006" s="439" t="s">
        <v>1462</v>
      </c>
      <c r="AS1006" s="264"/>
      <c r="AT1006" s="264"/>
    </row>
    <row r="1007" spans="13:46" customFormat="1" ht="11.25" customHeight="1">
      <c r="M1007" s="539" t="s">
        <v>1563</v>
      </c>
      <c r="N1007" s="485" t="s">
        <v>825</v>
      </c>
      <c r="O1007" s="198" t="s">
        <v>1424</v>
      </c>
      <c r="AC1007" s="264"/>
      <c r="AD1007" s="264"/>
      <c r="AE1007" s="264"/>
      <c r="AF1007" s="283"/>
      <c r="AG1007" s="510"/>
      <c r="AH1007" s="510"/>
      <c r="AI1007" s="264"/>
      <c r="AJ1007" s="264"/>
      <c r="AK1007" s="264"/>
      <c r="AL1007" s="191">
        <f t="shared" ref="AL1007:AN1022" si="9">IF(AL1095=0,0,AL963/AL1095)</f>
        <v>0</v>
      </c>
      <c r="AM1007" s="191">
        <f t="shared" si="9"/>
        <v>0</v>
      </c>
      <c r="AN1007" s="191">
        <f t="shared" si="9"/>
        <v>0</v>
      </c>
      <c r="AO1007" s="264"/>
      <c r="AP1007" s="264"/>
      <c r="AQ1007" s="264"/>
      <c r="AR1007" s="439" t="s">
        <v>1467</v>
      </c>
      <c r="AS1007" s="264"/>
      <c r="AT1007" s="264"/>
    </row>
    <row r="1008" spans="13:46" customFormat="1" ht="11.25" customHeight="1">
      <c r="M1008" s="539" t="s">
        <v>2161</v>
      </c>
      <c r="N1008" s="492" t="s">
        <v>1436</v>
      </c>
      <c r="O1008" s="198" t="s">
        <v>1424</v>
      </c>
      <c r="AC1008" s="264"/>
      <c r="AD1008" s="264"/>
      <c r="AE1008" s="264"/>
      <c r="AF1008" s="283"/>
      <c r="AG1008" s="510"/>
      <c r="AH1008" s="510"/>
      <c r="AI1008" s="264"/>
      <c r="AJ1008" s="264"/>
      <c r="AK1008" s="264"/>
      <c r="AL1008" s="191">
        <f t="shared" si="9"/>
        <v>0</v>
      </c>
      <c r="AM1008" s="191">
        <f t="shared" si="9"/>
        <v>0</v>
      </c>
      <c r="AN1008" s="191">
        <f t="shared" si="9"/>
        <v>0</v>
      </c>
      <c r="AO1008" s="264"/>
      <c r="AP1008" s="264"/>
      <c r="AQ1008" s="264"/>
      <c r="AR1008" s="439" t="s">
        <v>2160</v>
      </c>
      <c r="AS1008" s="264"/>
      <c r="AT1008" s="264"/>
    </row>
    <row r="1009" spans="13:46" customFormat="1" ht="11.25" customHeight="1">
      <c r="M1009" s="539" t="s">
        <v>2142</v>
      </c>
      <c r="N1009" s="492" t="s">
        <v>1437</v>
      </c>
      <c r="O1009" s="198" t="s">
        <v>1424</v>
      </c>
      <c r="AC1009" s="264"/>
      <c r="AD1009" s="264"/>
      <c r="AE1009" s="264"/>
      <c r="AF1009" s="283"/>
      <c r="AG1009" s="510"/>
      <c r="AH1009" s="510"/>
      <c r="AI1009" s="264"/>
      <c r="AJ1009" s="264"/>
      <c r="AK1009" s="264"/>
      <c r="AL1009" s="191">
        <f t="shared" si="9"/>
        <v>0</v>
      </c>
      <c r="AM1009" s="191">
        <f t="shared" si="9"/>
        <v>0</v>
      </c>
      <c r="AN1009" s="191">
        <f t="shared" si="9"/>
        <v>0</v>
      </c>
      <c r="AO1009" s="264"/>
      <c r="AP1009" s="264"/>
      <c r="AQ1009" s="264"/>
      <c r="AR1009" s="439" t="s">
        <v>2141</v>
      </c>
      <c r="AS1009" s="264"/>
      <c r="AT1009" s="264"/>
    </row>
    <row r="1010" spans="13:46" customFormat="1" ht="11.25" customHeight="1">
      <c r="M1010" s="539" t="s">
        <v>2123</v>
      </c>
      <c r="N1010" s="492" t="s">
        <v>1438</v>
      </c>
      <c r="O1010" s="198" t="s">
        <v>1424</v>
      </c>
      <c r="AC1010" s="264"/>
      <c r="AD1010" s="264"/>
      <c r="AE1010" s="264"/>
      <c r="AF1010" s="283"/>
      <c r="AG1010" s="510"/>
      <c r="AH1010" s="510"/>
      <c r="AI1010" s="264"/>
      <c r="AJ1010" s="264"/>
      <c r="AK1010" s="264"/>
      <c r="AL1010" s="191">
        <f t="shared" si="9"/>
        <v>0</v>
      </c>
      <c r="AM1010" s="191">
        <f t="shared" si="9"/>
        <v>0</v>
      </c>
      <c r="AN1010" s="191">
        <f t="shared" si="9"/>
        <v>0</v>
      </c>
      <c r="AO1010" s="264"/>
      <c r="AP1010" s="264"/>
      <c r="AQ1010" s="264"/>
      <c r="AR1010" s="439" t="s">
        <v>2121</v>
      </c>
      <c r="AS1010" s="264"/>
      <c r="AT1010" s="264"/>
    </row>
    <row r="1011" spans="13:46" customFormat="1" ht="11.25" customHeight="1">
      <c r="M1011" s="539" t="s">
        <v>1564</v>
      </c>
      <c r="N1011" s="492" t="s">
        <v>1439</v>
      </c>
      <c r="O1011" s="198" t="s">
        <v>1424</v>
      </c>
      <c r="AC1011" s="264"/>
      <c r="AD1011" s="264"/>
      <c r="AE1011" s="264"/>
      <c r="AF1011" s="283"/>
      <c r="AG1011" s="510"/>
      <c r="AH1011" s="510"/>
      <c r="AI1011" s="264"/>
      <c r="AJ1011" s="264"/>
      <c r="AK1011" s="264"/>
      <c r="AL1011" s="191">
        <f t="shared" si="9"/>
        <v>0</v>
      </c>
      <c r="AM1011" s="191">
        <f t="shared" si="9"/>
        <v>0</v>
      </c>
      <c r="AN1011" s="191">
        <f t="shared" si="9"/>
        <v>0</v>
      </c>
      <c r="AO1011" s="264"/>
      <c r="AP1011" s="264"/>
      <c r="AQ1011" s="264"/>
      <c r="AR1011" s="439" t="s">
        <v>1468</v>
      </c>
      <c r="AS1011" s="264"/>
      <c r="AT1011" s="264"/>
    </row>
    <row r="1012" spans="13:46" customFormat="1" ht="11.25" customHeight="1">
      <c r="M1012" s="539" t="s">
        <v>1565</v>
      </c>
      <c r="N1012" s="492" t="s">
        <v>1440</v>
      </c>
      <c r="O1012" s="198" t="s">
        <v>1424</v>
      </c>
      <c r="AC1012" s="264"/>
      <c r="AD1012" s="264"/>
      <c r="AE1012" s="264"/>
      <c r="AF1012" s="283"/>
      <c r="AG1012" s="510"/>
      <c r="AH1012" s="510"/>
      <c r="AI1012" s="264"/>
      <c r="AJ1012" s="264"/>
      <c r="AK1012" s="264"/>
      <c r="AL1012" s="191">
        <f t="shared" si="9"/>
        <v>0</v>
      </c>
      <c r="AM1012" s="191">
        <f t="shared" si="9"/>
        <v>0</v>
      </c>
      <c r="AN1012" s="191">
        <f t="shared" si="9"/>
        <v>0</v>
      </c>
      <c r="AO1012" s="264"/>
      <c r="AP1012" s="264"/>
      <c r="AQ1012" s="264"/>
      <c r="AR1012" s="439" t="s">
        <v>1469</v>
      </c>
      <c r="AS1012" s="264"/>
      <c r="AT1012" s="264"/>
    </row>
    <row r="1013" spans="13:46" customFormat="1" ht="11.25" customHeight="1">
      <c r="M1013" s="539" t="s">
        <v>1566</v>
      </c>
      <c r="N1013" s="492" t="s">
        <v>1441</v>
      </c>
      <c r="O1013" s="198" t="s">
        <v>1424</v>
      </c>
      <c r="AC1013" s="264"/>
      <c r="AD1013" s="264"/>
      <c r="AE1013" s="264"/>
      <c r="AF1013" s="283"/>
      <c r="AG1013" s="510"/>
      <c r="AH1013" s="510"/>
      <c r="AI1013" s="264"/>
      <c r="AJ1013" s="264"/>
      <c r="AK1013" s="264"/>
      <c r="AL1013" s="191">
        <f t="shared" si="9"/>
        <v>0</v>
      </c>
      <c r="AM1013" s="191">
        <f t="shared" si="9"/>
        <v>0</v>
      </c>
      <c r="AN1013" s="191">
        <f t="shared" si="9"/>
        <v>0</v>
      </c>
      <c r="AO1013" s="264"/>
      <c r="AP1013" s="264"/>
      <c r="AQ1013" s="264"/>
      <c r="AR1013" s="439" t="s">
        <v>1470</v>
      </c>
      <c r="AS1013" s="264"/>
      <c r="AT1013" s="264"/>
    </row>
    <row r="1014" spans="13:46" customFormat="1" ht="11.25" customHeight="1">
      <c r="M1014" s="539" t="s">
        <v>1567</v>
      </c>
      <c r="N1014" s="493" t="s">
        <v>826</v>
      </c>
      <c r="O1014" s="198" t="s">
        <v>1424</v>
      </c>
      <c r="AC1014" s="264"/>
      <c r="AD1014" s="264"/>
      <c r="AE1014" s="264"/>
      <c r="AF1014" s="283"/>
      <c r="AG1014" s="510"/>
      <c r="AH1014" s="510"/>
      <c r="AI1014" s="264"/>
      <c r="AJ1014" s="264"/>
      <c r="AK1014" s="264"/>
      <c r="AL1014" s="191">
        <f t="shared" si="9"/>
        <v>0</v>
      </c>
      <c r="AM1014" s="191">
        <f t="shared" si="9"/>
        <v>0</v>
      </c>
      <c r="AN1014" s="191">
        <f t="shared" si="9"/>
        <v>0</v>
      </c>
      <c r="AO1014" s="264"/>
      <c r="AP1014" s="264"/>
      <c r="AQ1014" s="264"/>
      <c r="AR1014" s="439" t="s">
        <v>1471</v>
      </c>
      <c r="AS1014" s="264"/>
      <c r="AT1014" s="264"/>
    </row>
    <row r="1015" spans="13:46" customFormat="1" ht="11.25" customHeight="1">
      <c r="M1015" s="539" t="s">
        <v>1568</v>
      </c>
      <c r="N1015" s="486" t="s">
        <v>817</v>
      </c>
      <c r="O1015" s="198" t="s">
        <v>1424</v>
      </c>
      <c r="AC1015" s="264"/>
      <c r="AD1015" s="264"/>
      <c r="AE1015" s="264"/>
      <c r="AF1015" s="283"/>
      <c r="AG1015" s="510"/>
      <c r="AH1015" s="510"/>
      <c r="AI1015" s="264"/>
      <c r="AJ1015" s="264"/>
      <c r="AK1015" s="264"/>
      <c r="AL1015" s="191">
        <f t="shared" si="9"/>
        <v>0</v>
      </c>
      <c r="AM1015" s="191">
        <f t="shared" si="9"/>
        <v>0</v>
      </c>
      <c r="AN1015" s="191">
        <f t="shared" si="9"/>
        <v>0</v>
      </c>
      <c r="AO1015" s="264"/>
      <c r="AP1015" s="264"/>
      <c r="AQ1015" s="264"/>
      <c r="AR1015" s="439" t="s">
        <v>1472</v>
      </c>
      <c r="AS1015" s="264"/>
      <c r="AT1015" s="264"/>
    </row>
    <row r="1016" spans="13:46" customFormat="1" ht="11.25" customHeight="1">
      <c r="M1016" s="539" t="s">
        <v>1569</v>
      </c>
      <c r="N1016" s="494" t="s">
        <v>1442</v>
      </c>
      <c r="O1016" s="198" t="s">
        <v>1424</v>
      </c>
      <c r="AC1016" s="264"/>
      <c r="AD1016" s="264"/>
      <c r="AE1016" s="264"/>
      <c r="AF1016" s="283"/>
      <c r="AG1016" s="510"/>
      <c r="AH1016" s="510"/>
      <c r="AI1016" s="264"/>
      <c r="AJ1016" s="264"/>
      <c r="AK1016" s="264"/>
      <c r="AL1016" s="191">
        <f t="shared" si="9"/>
        <v>0</v>
      </c>
      <c r="AM1016" s="191">
        <f t="shared" si="9"/>
        <v>0</v>
      </c>
      <c r="AN1016" s="191">
        <f t="shared" si="9"/>
        <v>0</v>
      </c>
      <c r="AO1016" s="264"/>
      <c r="AP1016" s="264"/>
      <c r="AQ1016" s="264"/>
      <c r="AR1016" s="439" t="s">
        <v>1473</v>
      </c>
      <c r="AS1016" s="264"/>
      <c r="AT1016" s="264"/>
    </row>
    <row r="1017" spans="13:46" customFormat="1" ht="11.25" customHeight="1">
      <c r="M1017" s="539" t="s">
        <v>1570</v>
      </c>
      <c r="N1017" s="494" t="s">
        <v>1443</v>
      </c>
      <c r="O1017" s="198" t="s">
        <v>1424</v>
      </c>
      <c r="AC1017" s="264"/>
      <c r="AD1017" s="264"/>
      <c r="AE1017" s="264"/>
      <c r="AF1017" s="283"/>
      <c r="AG1017" s="510"/>
      <c r="AH1017" s="510"/>
      <c r="AI1017" s="264"/>
      <c r="AJ1017" s="264"/>
      <c r="AK1017" s="264"/>
      <c r="AL1017" s="191">
        <f t="shared" si="9"/>
        <v>0</v>
      </c>
      <c r="AM1017" s="191">
        <f t="shared" si="9"/>
        <v>0</v>
      </c>
      <c r="AN1017" s="191">
        <f t="shared" si="9"/>
        <v>0</v>
      </c>
      <c r="AO1017" s="264"/>
      <c r="AP1017" s="264"/>
      <c r="AQ1017" s="264"/>
      <c r="AR1017" s="439" t="s">
        <v>1474</v>
      </c>
      <c r="AS1017" s="264"/>
      <c r="AT1017" s="264"/>
    </row>
    <row r="1018" spans="13:46" customFormat="1" ht="11.25" customHeight="1">
      <c r="M1018" s="539" t="s">
        <v>1571</v>
      </c>
      <c r="N1018" s="494" t="s">
        <v>1444</v>
      </c>
      <c r="O1018" s="198" t="s">
        <v>1424</v>
      </c>
      <c r="AC1018" s="264"/>
      <c r="AD1018" s="264"/>
      <c r="AE1018" s="264"/>
      <c r="AF1018" s="283"/>
      <c r="AG1018" s="510"/>
      <c r="AH1018" s="510"/>
      <c r="AI1018" s="264"/>
      <c r="AJ1018" s="264"/>
      <c r="AK1018" s="264"/>
      <c r="AL1018" s="191">
        <f t="shared" si="9"/>
        <v>0</v>
      </c>
      <c r="AM1018" s="191">
        <f t="shared" si="9"/>
        <v>0</v>
      </c>
      <c r="AN1018" s="191">
        <f t="shared" si="9"/>
        <v>0</v>
      </c>
      <c r="AO1018" s="264"/>
      <c r="AP1018" s="264"/>
      <c r="AQ1018" s="264"/>
      <c r="AR1018" s="439" t="s">
        <v>1475</v>
      </c>
      <c r="AS1018" s="264"/>
      <c r="AT1018" s="264"/>
    </row>
    <row r="1019" spans="13:46" customFormat="1" ht="11.25" customHeight="1">
      <c r="M1019" s="539" t="s">
        <v>1572</v>
      </c>
      <c r="N1019" s="494" t="s">
        <v>1445</v>
      </c>
      <c r="O1019" s="198" t="s">
        <v>1424</v>
      </c>
      <c r="AC1019" s="264"/>
      <c r="AD1019" s="264"/>
      <c r="AE1019" s="264"/>
      <c r="AF1019" s="283"/>
      <c r="AG1019" s="510"/>
      <c r="AH1019" s="510"/>
      <c r="AI1019" s="264"/>
      <c r="AJ1019" s="264"/>
      <c r="AK1019" s="264"/>
      <c r="AL1019" s="191">
        <f t="shared" si="9"/>
        <v>0</v>
      </c>
      <c r="AM1019" s="191">
        <f t="shared" si="9"/>
        <v>0</v>
      </c>
      <c r="AN1019" s="191">
        <f t="shared" si="9"/>
        <v>0</v>
      </c>
      <c r="AO1019" s="264"/>
      <c r="AP1019" s="264"/>
      <c r="AQ1019" s="264"/>
      <c r="AR1019" s="439" t="s">
        <v>1487</v>
      </c>
      <c r="AS1019" s="264"/>
      <c r="AT1019" s="264"/>
    </row>
    <row r="1020" spans="13:46" customFormat="1" ht="11.25" customHeight="1">
      <c r="M1020" s="539" t="s">
        <v>1573</v>
      </c>
      <c r="N1020" s="494" t="s">
        <v>1446</v>
      </c>
      <c r="O1020" s="198" t="s">
        <v>1424</v>
      </c>
      <c r="AC1020" s="264"/>
      <c r="AD1020" s="264"/>
      <c r="AE1020" s="264"/>
      <c r="AF1020" s="283"/>
      <c r="AG1020" s="510"/>
      <c r="AH1020" s="510"/>
      <c r="AI1020" s="264"/>
      <c r="AJ1020" s="264"/>
      <c r="AK1020" s="264"/>
      <c r="AL1020" s="191">
        <f t="shared" si="9"/>
        <v>0</v>
      </c>
      <c r="AM1020" s="191">
        <f t="shared" si="9"/>
        <v>0</v>
      </c>
      <c r="AN1020" s="191">
        <f t="shared" si="9"/>
        <v>0</v>
      </c>
      <c r="AO1020" s="264"/>
      <c r="AP1020" s="264"/>
      <c r="AQ1020" s="264"/>
      <c r="AR1020" s="439" t="s">
        <v>1486</v>
      </c>
      <c r="AS1020" s="264"/>
      <c r="AT1020" s="264"/>
    </row>
    <row r="1021" spans="13:46" customFormat="1" ht="11.25" customHeight="1">
      <c r="M1021" s="539" t="s">
        <v>1574</v>
      </c>
      <c r="N1021" s="494" t="s">
        <v>1447</v>
      </c>
      <c r="O1021" s="198" t="s">
        <v>1424</v>
      </c>
      <c r="AC1021" s="264"/>
      <c r="AD1021" s="264"/>
      <c r="AE1021" s="264"/>
      <c r="AF1021" s="283"/>
      <c r="AG1021" s="510"/>
      <c r="AH1021" s="510"/>
      <c r="AI1021" s="264"/>
      <c r="AJ1021" s="264"/>
      <c r="AK1021" s="264"/>
      <c r="AL1021" s="191">
        <f t="shared" si="9"/>
        <v>0</v>
      </c>
      <c r="AM1021" s="191">
        <f t="shared" si="9"/>
        <v>0</v>
      </c>
      <c r="AN1021" s="191">
        <f t="shared" si="9"/>
        <v>0</v>
      </c>
      <c r="AO1021" s="264"/>
      <c r="AP1021" s="264"/>
      <c r="AQ1021" s="264"/>
      <c r="AR1021" s="439" t="s">
        <v>1485</v>
      </c>
      <c r="AS1021" s="264"/>
      <c r="AT1021" s="264"/>
    </row>
    <row r="1022" spans="13:46" customFormat="1" ht="11.25" customHeight="1">
      <c r="M1022" s="539" t="s">
        <v>1575</v>
      </c>
      <c r="N1022" s="494" t="s">
        <v>1448</v>
      </c>
      <c r="O1022" s="198" t="s">
        <v>1424</v>
      </c>
      <c r="AC1022" s="264"/>
      <c r="AD1022" s="264"/>
      <c r="AE1022" s="264"/>
      <c r="AF1022" s="283"/>
      <c r="AG1022" s="510"/>
      <c r="AH1022" s="510"/>
      <c r="AI1022" s="264"/>
      <c r="AJ1022" s="264"/>
      <c r="AK1022" s="264"/>
      <c r="AL1022" s="191">
        <f t="shared" si="9"/>
        <v>0</v>
      </c>
      <c r="AM1022" s="191">
        <f t="shared" si="9"/>
        <v>0</v>
      </c>
      <c r="AN1022" s="191">
        <f t="shared" si="9"/>
        <v>0</v>
      </c>
      <c r="AO1022" s="264"/>
      <c r="AP1022" s="264"/>
      <c r="AQ1022" s="264"/>
      <c r="AR1022" s="439" t="s">
        <v>1484</v>
      </c>
      <c r="AS1022" s="264"/>
      <c r="AT1022" s="264"/>
    </row>
    <row r="1023" spans="13:46" customFormat="1" ht="11.25" customHeight="1">
      <c r="M1023" s="539" t="s">
        <v>1576</v>
      </c>
      <c r="N1023" s="494" t="s">
        <v>1449</v>
      </c>
      <c r="O1023" s="198" t="s">
        <v>1424</v>
      </c>
      <c r="AC1023" s="264"/>
      <c r="AD1023" s="264"/>
      <c r="AE1023" s="264"/>
      <c r="AF1023" s="283"/>
      <c r="AG1023" s="510"/>
      <c r="AH1023" s="510"/>
      <c r="AI1023" s="264"/>
      <c r="AJ1023" s="264"/>
      <c r="AK1023" s="264"/>
      <c r="AL1023" s="191">
        <f t="shared" ref="AL1023:AN1024" si="10">IF(AL1111=0,0,AL979/AL1111)</f>
        <v>0</v>
      </c>
      <c r="AM1023" s="191">
        <f t="shared" si="10"/>
        <v>0</v>
      </c>
      <c r="AN1023" s="191">
        <f t="shared" si="10"/>
        <v>0</v>
      </c>
      <c r="AO1023" s="264"/>
      <c r="AP1023" s="264"/>
      <c r="AQ1023" s="264"/>
      <c r="AR1023" s="439" t="s">
        <v>1483</v>
      </c>
      <c r="AS1023" s="264"/>
      <c r="AT1023" s="264"/>
    </row>
    <row r="1024" spans="13:46" customFormat="1" ht="11.25" customHeight="1">
      <c r="M1024" s="539" t="s">
        <v>1577</v>
      </c>
      <c r="N1024" s="494" t="s">
        <v>1450</v>
      </c>
      <c r="O1024" s="198" t="s">
        <v>1424</v>
      </c>
      <c r="AC1024" s="264"/>
      <c r="AD1024" s="264"/>
      <c r="AE1024" s="264"/>
      <c r="AF1024" s="283"/>
      <c r="AG1024" s="510"/>
      <c r="AH1024" s="510"/>
      <c r="AI1024" s="264"/>
      <c r="AJ1024" s="264"/>
      <c r="AK1024" s="264"/>
      <c r="AL1024" s="191">
        <f t="shared" si="10"/>
        <v>0</v>
      </c>
      <c r="AM1024" s="191">
        <f t="shared" si="10"/>
        <v>0</v>
      </c>
      <c r="AN1024" s="191">
        <f t="shared" si="10"/>
        <v>0</v>
      </c>
      <c r="AO1024" s="264"/>
      <c r="AP1024" s="264"/>
      <c r="AQ1024" s="264"/>
      <c r="AR1024" s="439" t="s">
        <v>1488</v>
      </c>
      <c r="AS1024" s="264"/>
      <c r="AT1024" s="264"/>
    </row>
    <row r="1025" spans="13:46" customFormat="1" ht="11.25" customHeight="1">
      <c r="M1025" s="540"/>
      <c r="N1025" s="508"/>
      <c r="O1025" s="509"/>
      <c r="AC1025" s="264"/>
      <c r="AD1025" s="264"/>
      <c r="AE1025" s="264"/>
      <c r="AF1025" s="283"/>
      <c r="AG1025" s="510"/>
      <c r="AH1025" s="510"/>
      <c r="AI1025" s="264"/>
      <c r="AJ1025" s="264"/>
      <c r="AK1025" s="264"/>
      <c r="AL1025" s="283"/>
      <c r="AM1025" s="510"/>
      <c r="AN1025" s="510"/>
      <c r="AO1025" s="264"/>
      <c r="AP1025" s="264"/>
      <c r="AQ1025" s="264"/>
      <c r="AR1025" s="439"/>
      <c r="AS1025" s="264"/>
      <c r="AT1025" s="264"/>
    </row>
    <row r="1026" spans="13:46" customFormat="1" ht="11.25" customHeight="1">
      <c r="M1026" s="540"/>
      <c r="N1026" s="508"/>
      <c r="O1026" s="509"/>
      <c r="AC1026" s="264"/>
      <c r="AD1026" s="264"/>
      <c r="AE1026" s="264"/>
      <c r="AF1026" s="283"/>
      <c r="AG1026" s="510"/>
      <c r="AH1026" s="510"/>
      <c r="AI1026" s="264"/>
      <c r="AJ1026" s="264"/>
      <c r="AK1026" s="264"/>
      <c r="AL1026" s="283"/>
      <c r="AM1026" s="510"/>
      <c r="AN1026" s="510"/>
      <c r="AO1026" s="264"/>
      <c r="AP1026" s="264"/>
      <c r="AQ1026" s="264"/>
      <c r="AR1026" s="439"/>
      <c r="AS1026" s="264"/>
      <c r="AT1026" s="264"/>
    </row>
    <row r="1027" spans="13:46" customFormat="1" ht="11.25" customHeight="1">
      <c r="M1027" s="539" t="s">
        <v>1578</v>
      </c>
      <c r="N1027" s="495" t="s">
        <v>1451</v>
      </c>
      <c r="O1027" s="198" t="s">
        <v>1424</v>
      </c>
      <c r="AC1027" s="264"/>
      <c r="AD1027" s="264"/>
      <c r="AE1027" s="264"/>
      <c r="AF1027" s="283"/>
      <c r="AG1027" s="510"/>
      <c r="AH1027" s="510"/>
      <c r="AI1027" s="264"/>
      <c r="AJ1027" s="264"/>
      <c r="AK1027" s="264"/>
      <c r="AL1027" s="191">
        <f t="shared" ref="AL1027:AN1033" si="11">IF(AL1115=0,0,AL983/AL1115)</f>
        <v>0</v>
      </c>
      <c r="AM1027" s="191">
        <f t="shared" si="11"/>
        <v>0</v>
      </c>
      <c r="AN1027" s="191">
        <f t="shared" si="11"/>
        <v>0</v>
      </c>
      <c r="AO1027" s="264"/>
      <c r="AP1027" s="264"/>
      <c r="AQ1027" s="264"/>
      <c r="AR1027" s="439" t="s">
        <v>1489</v>
      </c>
      <c r="AS1027" s="264"/>
      <c r="AT1027" s="264"/>
    </row>
    <row r="1028" spans="13:46" customFormat="1" ht="11.25" customHeight="1">
      <c r="M1028" s="539" t="s">
        <v>1579</v>
      </c>
      <c r="N1028" s="496" t="s">
        <v>828</v>
      </c>
      <c r="O1028" s="198" t="s">
        <v>1424</v>
      </c>
      <c r="AC1028" s="264"/>
      <c r="AD1028" s="264"/>
      <c r="AE1028" s="264"/>
      <c r="AF1028" s="283"/>
      <c r="AG1028" s="510"/>
      <c r="AH1028" s="510"/>
      <c r="AI1028" s="264"/>
      <c r="AJ1028" s="264"/>
      <c r="AK1028" s="264"/>
      <c r="AL1028" s="191">
        <f t="shared" si="11"/>
        <v>0</v>
      </c>
      <c r="AM1028" s="191">
        <f t="shared" si="11"/>
        <v>0</v>
      </c>
      <c r="AN1028" s="191">
        <f t="shared" si="11"/>
        <v>0</v>
      </c>
      <c r="AO1028" s="264"/>
      <c r="AP1028" s="264"/>
      <c r="AQ1028" s="264"/>
      <c r="AR1028" s="439" t="s">
        <v>1476</v>
      </c>
      <c r="AS1028" s="264"/>
      <c r="AT1028" s="264"/>
    </row>
    <row r="1029" spans="13:46" customFormat="1" ht="11.25" customHeight="1">
      <c r="M1029" s="539" t="s">
        <v>1580</v>
      </c>
      <c r="N1029" s="497" t="s">
        <v>854</v>
      </c>
      <c r="O1029" s="198" t="s">
        <v>1424</v>
      </c>
      <c r="AC1029" s="264"/>
      <c r="AD1029" s="264"/>
      <c r="AE1029" s="264"/>
      <c r="AF1029" s="283"/>
      <c r="AG1029" s="510"/>
      <c r="AH1029" s="510"/>
      <c r="AI1029" s="264"/>
      <c r="AJ1029" s="264"/>
      <c r="AK1029" s="264"/>
      <c r="AL1029" s="191">
        <f t="shared" si="11"/>
        <v>0</v>
      </c>
      <c r="AM1029" s="191">
        <f t="shared" si="11"/>
        <v>0</v>
      </c>
      <c r="AN1029" s="191">
        <f t="shared" si="11"/>
        <v>0</v>
      </c>
      <c r="AO1029" s="264"/>
      <c r="AP1029" s="264"/>
      <c r="AQ1029" s="264"/>
      <c r="AR1029" s="439" t="s">
        <v>1477</v>
      </c>
      <c r="AS1029" s="264"/>
      <c r="AT1029" s="264"/>
    </row>
    <row r="1030" spans="13:46" customFormat="1" ht="11.25" customHeight="1">
      <c r="M1030" s="539" t="s">
        <v>1581</v>
      </c>
      <c r="N1030" s="498" t="s">
        <v>333</v>
      </c>
      <c r="O1030" s="198" t="s">
        <v>1424</v>
      </c>
      <c r="AC1030" s="264"/>
      <c r="AD1030" s="264"/>
      <c r="AE1030" s="264"/>
      <c r="AF1030" s="283"/>
      <c r="AG1030" s="510"/>
      <c r="AH1030" s="510"/>
      <c r="AI1030" s="264"/>
      <c r="AJ1030" s="264"/>
      <c r="AK1030" s="264"/>
      <c r="AL1030" s="191">
        <f t="shared" si="11"/>
        <v>0</v>
      </c>
      <c r="AM1030" s="191">
        <f t="shared" si="11"/>
        <v>0</v>
      </c>
      <c r="AN1030" s="191">
        <f t="shared" si="11"/>
        <v>0</v>
      </c>
      <c r="AO1030" s="264"/>
      <c r="AP1030" s="264"/>
      <c r="AQ1030" s="264"/>
      <c r="AR1030" s="439" t="s">
        <v>1478</v>
      </c>
      <c r="AS1030" s="264"/>
      <c r="AT1030" s="264"/>
    </row>
    <row r="1031" spans="13:46" customFormat="1" ht="11.25" customHeight="1">
      <c r="M1031" s="539" t="s">
        <v>1582</v>
      </c>
      <c r="N1031" s="499" t="s">
        <v>334</v>
      </c>
      <c r="O1031" s="198" t="s">
        <v>1424</v>
      </c>
      <c r="AC1031" s="264"/>
      <c r="AD1031" s="264"/>
      <c r="AE1031" s="264"/>
      <c r="AF1031" s="283"/>
      <c r="AG1031" s="510"/>
      <c r="AH1031" s="510"/>
      <c r="AI1031" s="264"/>
      <c r="AJ1031" s="264"/>
      <c r="AK1031" s="264"/>
      <c r="AL1031" s="191">
        <f t="shared" si="11"/>
        <v>0</v>
      </c>
      <c r="AM1031" s="191">
        <f t="shared" si="11"/>
        <v>0</v>
      </c>
      <c r="AN1031" s="191">
        <f t="shared" si="11"/>
        <v>0</v>
      </c>
      <c r="AO1031" s="264"/>
      <c r="AP1031" s="264"/>
      <c r="AQ1031" s="264"/>
      <c r="AR1031" s="439" t="s">
        <v>1480</v>
      </c>
      <c r="AS1031" s="264"/>
      <c r="AT1031" s="264"/>
    </row>
    <row r="1032" spans="13:46" customFormat="1" ht="11.25" customHeight="1">
      <c r="M1032" s="539" t="s">
        <v>1583</v>
      </c>
      <c r="N1032" s="500" t="s">
        <v>335</v>
      </c>
      <c r="O1032" s="198" t="s">
        <v>1424</v>
      </c>
      <c r="AC1032" s="264"/>
      <c r="AD1032" s="264"/>
      <c r="AE1032" s="264"/>
      <c r="AF1032" s="283"/>
      <c r="AG1032" s="510"/>
      <c r="AH1032" s="510"/>
      <c r="AI1032" s="264"/>
      <c r="AJ1032" s="264"/>
      <c r="AK1032" s="264"/>
      <c r="AL1032" s="191">
        <f t="shared" si="11"/>
        <v>0</v>
      </c>
      <c r="AM1032" s="191">
        <f t="shared" si="11"/>
        <v>0</v>
      </c>
      <c r="AN1032" s="191">
        <f t="shared" si="11"/>
        <v>0</v>
      </c>
      <c r="AO1032" s="264"/>
      <c r="AP1032" s="264"/>
      <c r="AQ1032" s="264"/>
      <c r="AR1032" s="439" t="s">
        <v>1479</v>
      </c>
      <c r="AS1032" s="264"/>
      <c r="AT1032" s="264"/>
    </row>
    <row r="1033" spans="13:46" customFormat="1" ht="11.25" customHeight="1">
      <c r="M1033" s="539" t="s">
        <v>1584</v>
      </c>
      <c r="N1033" s="489" t="s">
        <v>336</v>
      </c>
      <c r="O1033" s="198" t="s">
        <v>1424</v>
      </c>
      <c r="AC1033" s="264"/>
      <c r="AD1033" s="264"/>
      <c r="AE1033" s="264"/>
      <c r="AF1033" s="283"/>
      <c r="AG1033" s="510"/>
      <c r="AH1033" s="510"/>
      <c r="AI1033" s="264"/>
      <c r="AJ1033" s="264"/>
      <c r="AK1033" s="264"/>
      <c r="AL1033" s="191">
        <f t="shared" si="11"/>
        <v>0</v>
      </c>
      <c r="AM1033" s="191">
        <f t="shared" si="11"/>
        <v>0</v>
      </c>
      <c r="AN1033" s="191">
        <f t="shared" si="11"/>
        <v>0</v>
      </c>
      <c r="AO1033" s="264"/>
      <c r="AP1033" s="264"/>
      <c r="AQ1033" s="264"/>
      <c r="AR1033" s="439" t="s">
        <v>1481</v>
      </c>
      <c r="AS1033" s="264"/>
      <c r="AT1033" s="264"/>
    </row>
    <row r="1034" spans="13:46" customFormat="1" ht="11.25" customHeight="1">
      <c r="M1034" s="540"/>
      <c r="N1034" s="508"/>
      <c r="O1034" s="509"/>
      <c r="AC1034" s="264"/>
      <c r="AD1034" s="264"/>
      <c r="AE1034" s="264"/>
      <c r="AF1034" s="283"/>
      <c r="AG1034" s="510"/>
      <c r="AH1034" s="510"/>
      <c r="AI1034" s="264"/>
      <c r="AJ1034" s="264"/>
      <c r="AK1034" s="264"/>
      <c r="AL1034" s="283"/>
      <c r="AM1034" s="510"/>
      <c r="AN1034" s="510"/>
      <c r="AO1034" s="264"/>
      <c r="AP1034" s="264"/>
      <c r="AQ1034" s="264"/>
      <c r="AR1034" s="439"/>
      <c r="AS1034" s="264"/>
      <c r="AT1034" s="264"/>
    </row>
    <row r="1035" spans="13:46" customFormat="1" ht="11.25" customHeight="1">
      <c r="M1035" s="538" t="s">
        <v>1491</v>
      </c>
      <c r="N1035" s="511" t="s">
        <v>856</v>
      </c>
      <c r="O1035" s="198"/>
      <c r="AC1035" s="264"/>
      <c r="AD1035" s="264"/>
      <c r="AE1035" s="264"/>
      <c r="AF1035" s="257"/>
      <c r="AG1035" s="257"/>
      <c r="AH1035" s="257"/>
      <c r="AI1035" s="264"/>
      <c r="AJ1035" s="264"/>
      <c r="AK1035" s="264"/>
      <c r="AL1035" s="257"/>
      <c r="AM1035" s="257"/>
      <c r="AN1035" s="257"/>
      <c r="AO1035" s="264"/>
      <c r="AP1035" s="264"/>
      <c r="AQ1035" s="264"/>
      <c r="AR1035" s="119"/>
      <c r="AS1035" s="264"/>
      <c r="AT1035" s="264"/>
    </row>
    <row r="1036" spans="13:46" customFormat="1" ht="11.25" customHeight="1">
      <c r="M1036" s="539" t="s">
        <v>1585</v>
      </c>
      <c r="N1036" s="483" t="s">
        <v>1427</v>
      </c>
      <c r="O1036" s="198" t="s">
        <v>544</v>
      </c>
      <c r="AC1036" s="264"/>
      <c r="AD1036" s="264"/>
      <c r="AE1036" s="264"/>
      <c r="AF1036" s="283"/>
      <c r="AG1036" s="510"/>
      <c r="AH1036" s="510"/>
      <c r="AI1036" s="264"/>
      <c r="AJ1036" s="264"/>
      <c r="AK1036" s="264"/>
      <c r="AL1036" s="191">
        <f t="shared" ref="AL1036:AN1051" si="12">IF(AL1212=0,0,AL948/AL1212*1000)</f>
        <v>0</v>
      </c>
      <c r="AM1036" s="191">
        <f t="shared" si="12"/>
        <v>0</v>
      </c>
      <c r="AN1036" s="191">
        <f t="shared" si="12"/>
        <v>0</v>
      </c>
      <c r="AO1036" s="264"/>
      <c r="AP1036" s="264"/>
      <c r="AQ1036" s="264"/>
      <c r="AR1036" s="439" t="s">
        <v>1452</v>
      </c>
      <c r="AS1036" s="264"/>
      <c r="AT1036" s="264"/>
    </row>
    <row r="1037" spans="13:46" customFormat="1" ht="11.25" customHeight="1">
      <c r="M1037" s="539" t="s">
        <v>1586</v>
      </c>
      <c r="N1037" s="487" t="s">
        <v>818</v>
      </c>
      <c r="O1037" s="198" t="s">
        <v>544</v>
      </c>
      <c r="AC1037" s="264"/>
      <c r="AD1037" s="264"/>
      <c r="AE1037" s="264"/>
      <c r="AF1037" s="283"/>
      <c r="AG1037" s="510"/>
      <c r="AH1037" s="510"/>
      <c r="AI1037" s="264"/>
      <c r="AJ1037" s="264"/>
      <c r="AK1037" s="264"/>
      <c r="AL1037" s="191">
        <f t="shared" si="12"/>
        <v>0</v>
      </c>
      <c r="AM1037" s="191">
        <f t="shared" si="12"/>
        <v>0</v>
      </c>
      <c r="AN1037" s="191">
        <f t="shared" si="12"/>
        <v>0</v>
      </c>
      <c r="AO1037" s="264"/>
      <c r="AP1037" s="264"/>
      <c r="AQ1037" s="264"/>
      <c r="AR1037" s="439" t="s">
        <v>1453</v>
      </c>
      <c r="AS1037" s="264"/>
      <c r="AT1037" s="264"/>
    </row>
    <row r="1038" spans="13:46" customFormat="1" ht="11.25" customHeight="1">
      <c r="M1038" s="539" t="s">
        <v>1587</v>
      </c>
      <c r="N1038" s="487" t="s">
        <v>820</v>
      </c>
      <c r="O1038" s="198" t="s">
        <v>544</v>
      </c>
      <c r="AC1038" s="264"/>
      <c r="AD1038" s="264"/>
      <c r="AE1038" s="264"/>
      <c r="AF1038" s="283"/>
      <c r="AG1038" s="510"/>
      <c r="AH1038" s="510"/>
      <c r="AI1038" s="264"/>
      <c r="AJ1038" s="264"/>
      <c r="AK1038" s="264"/>
      <c r="AL1038" s="191">
        <f t="shared" si="12"/>
        <v>0</v>
      </c>
      <c r="AM1038" s="191">
        <f t="shared" si="12"/>
        <v>0</v>
      </c>
      <c r="AN1038" s="191">
        <f t="shared" si="12"/>
        <v>0</v>
      </c>
      <c r="AO1038" s="264"/>
      <c r="AP1038" s="264"/>
      <c r="AQ1038" s="264"/>
      <c r="AR1038" s="439" t="s">
        <v>1454</v>
      </c>
      <c r="AS1038" s="264"/>
      <c r="AT1038" s="264"/>
    </row>
    <row r="1039" spans="13:46" customFormat="1" ht="11.25" customHeight="1">
      <c r="M1039" s="539" t="s">
        <v>1588</v>
      </c>
      <c r="N1039" s="487" t="s">
        <v>821</v>
      </c>
      <c r="O1039" s="198" t="s">
        <v>544</v>
      </c>
      <c r="AC1039" s="264"/>
      <c r="AD1039" s="264"/>
      <c r="AE1039" s="264"/>
      <c r="AF1039" s="283"/>
      <c r="AG1039" s="510"/>
      <c r="AH1039" s="510"/>
      <c r="AI1039" s="264"/>
      <c r="AJ1039" s="264"/>
      <c r="AK1039" s="264"/>
      <c r="AL1039" s="191">
        <f t="shared" si="12"/>
        <v>0</v>
      </c>
      <c r="AM1039" s="191">
        <f t="shared" si="12"/>
        <v>0</v>
      </c>
      <c r="AN1039" s="191">
        <f t="shared" si="12"/>
        <v>0</v>
      </c>
      <c r="AO1039" s="264"/>
      <c r="AP1039" s="264"/>
      <c r="AQ1039" s="264"/>
      <c r="AR1039" s="439" t="s">
        <v>1455</v>
      </c>
      <c r="AS1039" s="264"/>
      <c r="AT1039" s="264"/>
    </row>
    <row r="1040" spans="13:46" customFormat="1" ht="11.25" customHeight="1">
      <c r="M1040" s="539" t="s">
        <v>1589</v>
      </c>
      <c r="N1040" s="488" t="s">
        <v>1428</v>
      </c>
      <c r="O1040" s="198" t="s">
        <v>857</v>
      </c>
      <c r="AC1040" s="264"/>
      <c r="AD1040" s="264"/>
      <c r="AE1040" s="264"/>
      <c r="AF1040" s="283"/>
      <c r="AG1040" s="510"/>
      <c r="AH1040" s="510"/>
      <c r="AI1040" s="264"/>
      <c r="AJ1040" s="264"/>
      <c r="AK1040" s="264"/>
      <c r="AL1040" s="191">
        <f t="shared" si="12"/>
        <v>0</v>
      </c>
      <c r="AM1040" s="191">
        <f t="shared" si="12"/>
        <v>0</v>
      </c>
      <c r="AN1040" s="191">
        <f t="shared" si="12"/>
        <v>0</v>
      </c>
      <c r="AO1040" s="264"/>
      <c r="AP1040" s="264"/>
      <c r="AQ1040" s="264"/>
      <c r="AR1040" s="439" t="s">
        <v>1464</v>
      </c>
      <c r="AS1040" s="264"/>
      <c r="AT1040" s="264"/>
    </row>
    <row r="1041" spans="13:46" customFormat="1" ht="11.25" customHeight="1">
      <c r="M1041" s="539" t="s">
        <v>1590</v>
      </c>
      <c r="N1041" s="488" t="s">
        <v>1429</v>
      </c>
      <c r="O1041" s="198" t="s">
        <v>857</v>
      </c>
      <c r="AC1041" s="264"/>
      <c r="AD1041" s="264"/>
      <c r="AE1041" s="264"/>
      <c r="AF1041" s="283"/>
      <c r="AG1041" s="510"/>
      <c r="AH1041" s="510"/>
      <c r="AI1041" s="264"/>
      <c r="AJ1041" s="264"/>
      <c r="AK1041" s="264"/>
      <c r="AL1041" s="191">
        <f t="shared" si="12"/>
        <v>0</v>
      </c>
      <c r="AM1041" s="191">
        <f t="shared" si="12"/>
        <v>0</v>
      </c>
      <c r="AN1041" s="191">
        <f t="shared" si="12"/>
        <v>0</v>
      </c>
      <c r="AO1041" s="264"/>
      <c r="AP1041" s="264"/>
      <c r="AQ1041" s="264"/>
      <c r="AR1041" s="439" t="s">
        <v>1465</v>
      </c>
      <c r="AS1041" s="264"/>
      <c r="AT1041" s="264"/>
    </row>
    <row r="1042" spans="13:46" customFormat="1" ht="11.25" customHeight="1">
      <c r="M1042" s="539" t="s">
        <v>1591</v>
      </c>
      <c r="N1042" s="488" t="s">
        <v>1430</v>
      </c>
      <c r="O1042" s="198" t="s">
        <v>857</v>
      </c>
      <c r="AC1042" s="264"/>
      <c r="AD1042" s="264"/>
      <c r="AE1042" s="264"/>
      <c r="AF1042" s="283"/>
      <c r="AG1042" s="510"/>
      <c r="AH1042" s="510"/>
      <c r="AI1042" s="264"/>
      <c r="AJ1042" s="264"/>
      <c r="AK1042" s="264"/>
      <c r="AL1042" s="191">
        <f t="shared" si="12"/>
        <v>0</v>
      </c>
      <c r="AM1042" s="191">
        <f t="shared" si="12"/>
        <v>0</v>
      </c>
      <c r="AN1042" s="191">
        <f t="shared" si="12"/>
        <v>0</v>
      </c>
      <c r="AO1042" s="264"/>
      <c r="AP1042" s="264"/>
      <c r="AQ1042" s="264"/>
      <c r="AR1042" s="439" t="s">
        <v>1466</v>
      </c>
      <c r="AS1042" s="264"/>
      <c r="AT1042" s="264"/>
    </row>
    <row r="1043" spans="13:46" customFormat="1" ht="11.25" customHeight="1">
      <c r="M1043" s="539" t="s">
        <v>1592</v>
      </c>
      <c r="N1043" s="488" t="s">
        <v>1431</v>
      </c>
      <c r="O1043" s="198" t="s">
        <v>857</v>
      </c>
      <c r="AC1043" s="264"/>
      <c r="AD1043" s="264"/>
      <c r="AE1043" s="264"/>
      <c r="AF1043" s="283"/>
      <c r="AG1043" s="510"/>
      <c r="AH1043" s="510"/>
      <c r="AI1043" s="264"/>
      <c r="AJ1043" s="264"/>
      <c r="AK1043" s="264"/>
      <c r="AL1043" s="191">
        <f t="shared" si="12"/>
        <v>0</v>
      </c>
      <c r="AM1043" s="191">
        <f t="shared" si="12"/>
        <v>0</v>
      </c>
      <c r="AN1043" s="191">
        <f t="shared" si="12"/>
        <v>0</v>
      </c>
      <c r="AO1043" s="264"/>
      <c r="AP1043" s="264"/>
      <c r="AQ1043" s="264"/>
      <c r="AR1043" s="439" t="s">
        <v>1463</v>
      </c>
      <c r="AS1043" s="264"/>
      <c r="AT1043" s="264"/>
    </row>
    <row r="1044" spans="13:46" customFormat="1" ht="11.25" customHeight="1">
      <c r="M1044" s="539" t="s">
        <v>1593</v>
      </c>
      <c r="N1044" s="489" t="s">
        <v>783</v>
      </c>
      <c r="O1044" s="198" t="s">
        <v>857</v>
      </c>
      <c r="AC1044" s="264"/>
      <c r="AD1044" s="264"/>
      <c r="AE1044" s="264"/>
      <c r="AF1044" s="283"/>
      <c r="AG1044" s="510"/>
      <c r="AH1044" s="510"/>
      <c r="AI1044" s="264"/>
      <c r="AJ1044" s="264"/>
      <c r="AK1044" s="264"/>
      <c r="AL1044" s="191">
        <f t="shared" si="12"/>
        <v>0</v>
      </c>
      <c r="AM1044" s="191">
        <f t="shared" si="12"/>
        <v>0</v>
      </c>
      <c r="AN1044" s="191">
        <f t="shared" si="12"/>
        <v>0</v>
      </c>
      <c r="AO1044" s="264"/>
      <c r="AP1044" s="264"/>
      <c r="AQ1044" s="264"/>
      <c r="AR1044" s="439" t="s">
        <v>1456</v>
      </c>
      <c r="AS1044" s="264"/>
      <c r="AT1044" s="264"/>
    </row>
    <row r="1045" spans="13:46" customFormat="1" ht="11.25" customHeight="1">
      <c r="M1045" s="539" t="s">
        <v>1594</v>
      </c>
      <c r="N1045" s="490" t="s">
        <v>823</v>
      </c>
      <c r="O1045" s="198" t="s">
        <v>857</v>
      </c>
      <c r="AC1045" s="264"/>
      <c r="AD1045" s="264"/>
      <c r="AE1045" s="264"/>
      <c r="AF1045" s="283"/>
      <c r="AG1045" s="510"/>
      <c r="AH1045" s="510"/>
      <c r="AI1045" s="264"/>
      <c r="AJ1045" s="264"/>
      <c r="AK1045" s="264"/>
      <c r="AL1045" s="191">
        <f t="shared" si="12"/>
        <v>0</v>
      </c>
      <c r="AM1045" s="191">
        <f t="shared" si="12"/>
        <v>0</v>
      </c>
      <c r="AN1045" s="191">
        <f t="shared" si="12"/>
        <v>0</v>
      </c>
      <c r="AO1045" s="264"/>
      <c r="AP1045" s="264"/>
      <c r="AQ1045" s="264"/>
      <c r="AR1045" s="439" t="s">
        <v>1457</v>
      </c>
      <c r="AS1045" s="264"/>
      <c r="AT1045" s="264"/>
    </row>
    <row r="1046" spans="13:46" customFormat="1" ht="11.25" customHeight="1">
      <c r="M1046" s="539" t="s">
        <v>1595</v>
      </c>
      <c r="N1046" s="484" t="s">
        <v>827</v>
      </c>
      <c r="O1046" s="198" t="s">
        <v>857</v>
      </c>
      <c r="AC1046" s="264"/>
      <c r="AD1046" s="264"/>
      <c r="AE1046" s="264"/>
      <c r="AF1046" s="283"/>
      <c r="AG1046" s="510"/>
      <c r="AH1046" s="510"/>
      <c r="AI1046" s="264"/>
      <c r="AJ1046" s="264"/>
      <c r="AK1046" s="264"/>
      <c r="AL1046" s="191">
        <f t="shared" si="12"/>
        <v>0</v>
      </c>
      <c r="AM1046" s="191">
        <f t="shared" si="12"/>
        <v>0</v>
      </c>
      <c r="AN1046" s="191">
        <f t="shared" si="12"/>
        <v>0</v>
      </c>
      <c r="AO1046" s="264"/>
      <c r="AP1046" s="264"/>
      <c r="AQ1046" s="264"/>
      <c r="AR1046" s="439" t="s">
        <v>1458</v>
      </c>
      <c r="AS1046" s="264"/>
      <c r="AT1046" s="264"/>
    </row>
    <row r="1047" spans="13:46" customFormat="1" ht="11.25" customHeight="1">
      <c r="M1047" s="539" t="s">
        <v>1596</v>
      </c>
      <c r="N1047" s="491" t="s">
        <v>1432</v>
      </c>
      <c r="O1047" s="198" t="s">
        <v>857</v>
      </c>
      <c r="AC1047" s="264"/>
      <c r="AD1047" s="264"/>
      <c r="AE1047" s="264"/>
      <c r="AF1047" s="283"/>
      <c r="AG1047" s="510"/>
      <c r="AH1047" s="510"/>
      <c r="AI1047" s="264"/>
      <c r="AJ1047" s="264"/>
      <c r="AK1047" s="264"/>
      <c r="AL1047" s="191">
        <f t="shared" si="12"/>
        <v>0</v>
      </c>
      <c r="AM1047" s="191">
        <f t="shared" si="12"/>
        <v>0</v>
      </c>
      <c r="AN1047" s="191">
        <f t="shared" si="12"/>
        <v>0</v>
      </c>
      <c r="AO1047" s="264"/>
      <c r="AP1047" s="264"/>
      <c r="AQ1047" s="264"/>
      <c r="AR1047" s="439" t="s">
        <v>1459</v>
      </c>
      <c r="AS1047" s="264"/>
      <c r="AT1047" s="264"/>
    </row>
    <row r="1048" spans="13:46" customFormat="1" ht="11.25" customHeight="1">
      <c r="M1048" s="539" t="s">
        <v>1597</v>
      </c>
      <c r="N1048" s="491" t="s">
        <v>1433</v>
      </c>
      <c r="O1048" s="198" t="s">
        <v>857</v>
      </c>
      <c r="AC1048" s="264"/>
      <c r="AD1048" s="264"/>
      <c r="AE1048" s="264"/>
      <c r="AF1048" s="283"/>
      <c r="AG1048" s="510"/>
      <c r="AH1048" s="510"/>
      <c r="AI1048" s="264"/>
      <c r="AJ1048" s="264"/>
      <c r="AK1048" s="264"/>
      <c r="AL1048" s="191">
        <f t="shared" si="12"/>
        <v>0</v>
      </c>
      <c r="AM1048" s="191">
        <f t="shared" si="12"/>
        <v>0</v>
      </c>
      <c r="AN1048" s="191">
        <f t="shared" si="12"/>
        <v>0</v>
      </c>
      <c r="AO1048" s="264"/>
      <c r="AP1048" s="264"/>
      <c r="AQ1048" s="264"/>
      <c r="AR1048" s="439" t="s">
        <v>1460</v>
      </c>
      <c r="AS1048" s="264"/>
      <c r="AT1048" s="264"/>
    </row>
    <row r="1049" spans="13:46" customFormat="1" ht="11.25" customHeight="1">
      <c r="M1049" s="539" t="s">
        <v>1598</v>
      </c>
      <c r="N1049" s="491" t="s">
        <v>1434</v>
      </c>
      <c r="O1049" s="198" t="s">
        <v>857</v>
      </c>
      <c r="AC1049" s="264"/>
      <c r="AD1049" s="264"/>
      <c r="AE1049" s="264"/>
      <c r="AF1049" s="283"/>
      <c r="AG1049" s="510"/>
      <c r="AH1049" s="510"/>
      <c r="AI1049" s="264"/>
      <c r="AJ1049" s="264"/>
      <c r="AK1049" s="264"/>
      <c r="AL1049" s="191">
        <f t="shared" si="12"/>
        <v>0</v>
      </c>
      <c r="AM1049" s="191">
        <f t="shared" si="12"/>
        <v>0</v>
      </c>
      <c r="AN1049" s="191">
        <f t="shared" si="12"/>
        <v>0</v>
      </c>
      <c r="AO1049" s="264"/>
      <c r="AP1049" s="264"/>
      <c r="AQ1049" s="264"/>
      <c r="AR1049" s="439" t="s">
        <v>1461</v>
      </c>
      <c r="AS1049" s="264"/>
      <c r="AT1049" s="264"/>
    </row>
    <row r="1050" spans="13:46" customFormat="1" ht="11.25" customHeight="1">
      <c r="M1050" s="539" t="s">
        <v>1599</v>
      </c>
      <c r="N1050" s="491" t="s">
        <v>1435</v>
      </c>
      <c r="O1050" s="198" t="s">
        <v>857</v>
      </c>
      <c r="AC1050" s="264"/>
      <c r="AD1050" s="264"/>
      <c r="AE1050" s="264"/>
      <c r="AF1050" s="283"/>
      <c r="AG1050" s="510"/>
      <c r="AH1050" s="510"/>
      <c r="AI1050" s="264"/>
      <c r="AJ1050" s="264"/>
      <c r="AK1050" s="264"/>
      <c r="AL1050" s="191">
        <f t="shared" si="12"/>
        <v>0</v>
      </c>
      <c r="AM1050" s="191">
        <f t="shared" si="12"/>
        <v>0</v>
      </c>
      <c r="AN1050" s="191">
        <f t="shared" si="12"/>
        <v>0</v>
      </c>
      <c r="AO1050" s="264"/>
      <c r="AP1050" s="264"/>
      <c r="AQ1050" s="264"/>
      <c r="AR1050" s="439" t="s">
        <v>1462</v>
      </c>
      <c r="AS1050" s="264"/>
      <c r="AT1050" s="264"/>
    </row>
    <row r="1051" spans="13:46" customFormat="1" ht="11.25" customHeight="1">
      <c r="M1051" s="539" t="s">
        <v>1600</v>
      </c>
      <c r="N1051" s="485" t="s">
        <v>825</v>
      </c>
      <c r="O1051" s="198" t="s">
        <v>857</v>
      </c>
      <c r="AC1051" s="264"/>
      <c r="AD1051" s="264"/>
      <c r="AE1051" s="264"/>
      <c r="AF1051" s="283"/>
      <c r="AG1051" s="510"/>
      <c r="AH1051" s="510"/>
      <c r="AI1051" s="264"/>
      <c r="AJ1051" s="264"/>
      <c r="AK1051" s="264"/>
      <c r="AL1051" s="191">
        <f t="shared" si="12"/>
        <v>0</v>
      </c>
      <c r="AM1051" s="191">
        <f t="shared" si="12"/>
        <v>0</v>
      </c>
      <c r="AN1051" s="191">
        <f t="shared" si="12"/>
        <v>0</v>
      </c>
      <c r="AO1051" s="264"/>
      <c r="AP1051" s="264"/>
      <c r="AQ1051" s="264"/>
      <c r="AR1051" s="439" t="s">
        <v>1467</v>
      </c>
      <c r="AS1051" s="264"/>
      <c r="AT1051" s="264"/>
    </row>
    <row r="1052" spans="13:46" customFormat="1" ht="11.25" customHeight="1">
      <c r="M1052" s="539" t="s">
        <v>2162</v>
      </c>
      <c r="N1052" s="492" t="s">
        <v>1436</v>
      </c>
      <c r="O1052" s="198" t="s">
        <v>857</v>
      </c>
      <c r="AC1052" s="264"/>
      <c r="AD1052" s="264"/>
      <c r="AE1052" s="264"/>
      <c r="AF1052" s="283"/>
      <c r="AG1052" s="510"/>
      <c r="AH1052" s="510"/>
      <c r="AI1052" s="264"/>
      <c r="AJ1052" s="264"/>
      <c r="AK1052" s="264"/>
      <c r="AL1052" s="191">
        <f t="shared" ref="AL1052:AN1067" si="13">IF(AL1228=0,0,AL964/AL1228*1000)</f>
        <v>0</v>
      </c>
      <c r="AM1052" s="191">
        <f t="shared" si="13"/>
        <v>0</v>
      </c>
      <c r="AN1052" s="191">
        <f t="shared" si="13"/>
        <v>0</v>
      </c>
      <c r="AO1052" s="264"/>
      <c r="AP1052" s="264"/>
      <c r="AQ1052" s="264"/>
      <c r="AR1052" s="439" t="s">
        <v>2160</v>
      </c>
      <c r="AS1052" s="264"/>
      <c r="AT1052" s="264"/>
    </row>
    <row r="1053" spans="13:46" customFormat="1" ht="11.25" customHeight="1">
      <c r="M1053" s="539" t="s">
        <v>2143</v>
      </c>
      <c r="N1053" s="492" t="s">
        <v>1437</v>
      </c>
      <c r="O1053" s="198" t="s">
        <v>857</v>
      </c>
      <c r="AC1053" s="264"/>
      <c r="AD1053" s="264"/>
      <c r="AE1053" s="264"/>
      <c r="AF1053" s="283"/>
      <c r="AG1053" s="510"/>
      <c r="AH1053" s="510"/>
      <c r="AI1053" s="264"/>
      <c r="AJ1053" s="264"/>
      <c r="AK1053" s="264"/>
      <c r="AL1053" s="191">
        <f t="shared" si="13"/>
        <v>0</v>
      </c>
      <c r="AM1053" s="191">
        <f t="shared" si="13"/>
        <v>0</v>
      </c>
      <c r="AN1053" s="191">
        <f t="shared" si="13"/>
        <v>0</v>
      </c>
      <c r="AO1053" s="264"/>
      <c r="AP1053" s="264"/>
      <c r="AQ1053" s="264"/>
      <c r="AR1053" s="439" t="s">
        <v>2141</v>
      </c>
      <c r="AS1053" s="264"/>
      <c r="AT1053" s="264"/>
    </row>
    <row r="1054" spans="13:46" customFormat="1" ht="11.25" customHeight="1">
      <c r="M1054" s="539" t="s">
        <v>2124</v>
      </c>
      <c r="N1054" s="492" t="s">
        <v>1438</v>
      </c>
      <c r="O1054" s="198" t="s">
        <v>857</v>
      </c>
      <c r="AC1054" s="264"/>
      <c r="AD1054" s="264"/>
      <c r="AE1054" s="264"/>
      <c r="AF1054" s="283"/>
      <c r="AG1054" s="510"/>
      <c r="AH1054" s="510"/>
      <c r="AI1054" s="264"/>
      <c r="AJ1054" s="264"/>
      <c r="AK1054" s="264"/>
      <c r="AL1054" s="191">
        <f t="shared" si="13"/>
        <v>0</v>
      </c>
      <c r="AM1054" s="191">
        <f t="shared" si="13"/>
        <v>0</v>
      </c>
      <c r="AN1054" s="191">
        <f t="shared" si="13"/>
        <v>0</v>
      </c>
      <c r="AO1054" s="264"/>
      <c r="AP1054" s="264"/>
      <c r="AQ1054" s="264"/>
      <c r="AR1054" s="439" t="s">
        <v>2121</v>
      </c>
      <c r="AS1054" s="264"/>
      <c r="AT1054" s="264"/>
    </row>
    <row r="1055" spans="13:46" customFormat="1" ht="11.25" customHeight="1">
      <c r="M1055" s="539" t="s">
        <v>1601</v>
      </c>
      <c r="N1055" s="492" t="s">
        <v>1439</v>
      </c>
      <c r="O1055" s="198" t="s">
        <v>857</v>
      </c>
      <c r="AC1055" s="264"/>
      <c r="AD1055" s="264"/>
      <c r="AE1055" s="264"/>
      <c r="AF1055" s="283"/>
      <c r="AG1055" s="510"/>
      <c r="AH1055" s="510"/>
      <c r="AI1055" s="264"/>
      <c r="AJ1055" s="264"/>
      <c r="AK1055" s="264"/>
      <c r="AL1055" s="191">
        <f t="shared" si="13"/>
        <v>0</v>
      </c>
      <c r="AM1055" s="191">
        <f t="shared" si="13"/>
        <v>0</v>
      </c>
      <c r="AN1055" s="191">
        <f t="shared" si="13"/>
        <v>0</v>
      </c>
      <c r="AO1055" s="264"/>
      <c r="AP1055" s="264"/>
      <c r="AQ1055" s="264"/>
      <c r="AR1055" s="439" t="s">
        <v>1468</v>
      </c>
      <c r="AS1055" s="264"/>
      <c r="AT1055" s="264"/>
    </row>
    <row r="1056" spans="13:46" customFormat="1" ht="11.25" customHeight="1">
      <c r="M1056" s="539" t="s">
        <v>1602</v>
      </c>
      <c r="N1056" s="492" t="s">
        <v>1440</v>
      </c>
      <c r="O1056" s="198" t="s">
        <v>857</v>
      </c>
      <c r="AC1056" s="264"/>
      <c r="AD1056" s="264"/>
      <c r="AE1056" s="264"/>
      <c r="AF1056" s="283"/>
      <c r="AG1056" s="510"/>
      <c r="AH1056" s="510"/>
      <c r="AI1056" s="264"/>
      <c r="AJ1056" s="264"/>
      <c r="AK1056" s="264"/>
      <c r="AL1056" s="191">
        <f t="shared" si="13"/>
        <v>0</v>
      </c>
      <c r="AM1056" s="191">
        <f t="shared" si="13"/>
        <v>0</v>
      </c>
      <c r="AN1056" s="191">
        <f t="shared" si="13"/>
        <v>0</v>
      </c>
      <c r="AO1056" s="264"/>
      <c r="AP1056" s="264"/>
      <c r="AQ1056" s="264"/>
      <c r="AR1056" s="439" t="s">
        <v>1469</v>
      </c>
      <c r="AS1056" s="264"/>
      <c r="AT1056" s="264"/>
    </row>
    <row r="1057" spans="13:46" customFormat="1" ht="11.25" customHeight="1">
      <c r="M1057" s="539" t="s">
        <v>1603</v>
      </c>
      <c r="N1057" s="492" t="s">
        <v>1441</v>
      </c>
      <c r="O1057" s="198" t="s">
        <v>857</v>
      </c>
      <c r="AC1057" s="264"/>
      <c r="AD1057" s="264"/>
      <c r="AE1057" s="264"/>
      <c r="AF1057" s="283"/>
      <c r="AG1057" s="510"/>
      <c r="AH1057" s="510"/>
      <c r="AI1057" s="264"/>
      <c r="AJ1057" s="264"/>
      <c r="AK1057" s="264"/>
      <c r="AL1057" s="191">
        <f t="shared" si="13"/>
        <v>0</v>
      </c>
      <c r="AM1057" s="191">
        <f t="shared" si="13"/>
        <v>0</v>
      </c>
      <c r="AN1057" s="191">
        <f t="shared" si="13"/>
        <v>0</v>
      </c>
      <c r="AO1057" s="264"/>
      <c r="AP1057" s="264"/>
      <c r="AQ1057" s="264"/>
      <c r="AR1057" s="439" t="s">
        <v>1470</v>
      </c>
      <c r="AS1057" s="264"/>
      <c r="AT1057" s="264"/>
    </row>
    <row r="1058" spans="13:46" customFormat="1" ht="11.25" customHeight="1">
      <c r="M1058" s="539" t="s">
        <v>1604</v>
      </c>
      <c r="N1058" s="493" t="s">
        <v>826</v>
      </c>
      <c r="O1058" s="198" t="s">
        <v>857</v>
      </c>
      <c r="AC1058" s="264"/>
      <c r="AD1058" s="264"/>
      <c r="AE1058" s="264"/>
      <c r="AF1058" s="283"/>
      <c r="AG1058" s="510"/>
      <c r="AH1058" s="510"/>
      <c r="AI1058" s="264"/>
      <c r="AJ1058" s="264"/>
      <c r="AK1058" s="264"/>
      <c r="AL1058" s="191">
        <f t="shared" si="13"/>
        <v>0</v>
      </c>
      <c r="AM1058" s="191">
        <f t="shared" si="13"/>
        <v>0</v>
      </c>
      <c r="AN1058" s="191">
        <f t="shared" si="13"/>
        <v>0</v>
      </c>
      <c r="AO1058" s="264"/>
      <c r="AP1058" s="264"/>
      <c r="AQ1058" s="264"/>
      <c r="AR1058" s="439" t="s">
        <v>1471</v>
      </c>
      <c r="AS1058" s="264"/>
      <c r="AT1058" s="264"/>
    </row>
    <row r="1059" spans="13:46" customFormat="1" ht="11.25" customHeight="1">
      <c r="M1059" s="539" t="s">
        <v>1605</v>
      </c>
      <c r="N1059" s="486" t="s">
        <v>817</v>
      </c>
      <c r="O1059" s="198" t="s">
        <v>857</v>
      </c>
      <c r="AC1059" s="264"/>
      <c r="AD1059" s="264"/>
      <c r="AE1059" s="264"/>
      <c r="AF1059" s="283"/>
      <c r="AG1059" s="510"/>
      <c r="AH1059" s="510"/>
      <c r="AI1059" s="264"/>
      <c r="AJ1059" s="264"/>
      <c r="AK1059" s="264"/>
      <c r="AL1059" s="191">
        <f t="shared" si="13"/>
        <v>0</v>
      </c>
      <c r="AM1059" s="191">
        <f t="shared" si="13"/>
        <v>0</v>
      </c>
      <c r="AN1059" s="191">
        <f t="shared" si="13"/>
        <v>0</v>
      </c>
      <c r="AO1059" s="264"/>
      <c r="AP1059" s="264"/>
      <c r="AQ1059" s="264"/>
      <c r="AR1059" s="439" t="s">
        <v>1472</v>
      </c>
      <c r="AS1059" s="264"/>
      <c r="AT1059" s="264"/>
    </row>
    <row r="1060" spans="13:46" customFormat="1" ht="11.25" customHeight="1">
      <c r="M1060" s="539" t="s">
        <v>1606</v>
      </c>
      <c r="N1060" s="494" t="s">
        <v>1442</v>
      </c>
      <c r="O1060" s="198" t="s">
        <v>857</v>
      </c>
      <c r="AC1060" s="264"/>
      <c r="AD1060" s="264"/>
      <c r="AE1060" s="264"/>
      <c r="AF1060" s="283"/>
      <c r="AG1060" s="510"/>
      <c r="AH1060" s="510"/>
      <c r="AI1060" s="264"/>
      <c r="AJ1060" s="264"/>
      <c r="AK1060" s="264"/>
      <c r="AL1060" s="191">
        <f t="shared" si="13"/>
        <v>0</v>
      </c>
      <c r="AM1060" s="191">
        <f t="shared" si="13"/>
        <v>0</v>
      </c>
      <c r="AN1060" s="191">
        <f t="shared" si="13"/>
        <v>0</v>
      </c>
      <c r="AO1060" s="264"/>
      <c r="AP1060" s="264"/>
      <c r="AQ1060" s="264"/>
      <c r="AR1060" s="439" t="s">
        <v>1473</v>
      </c>
      <c r="AS1060" s="264"/>
      <c r="AT1060" s="264"/>
    </row>
    <row r="1061" spans="13:46" customFormat="1" ht="11.25" customHeight="1">
      <c r="M1061" s="539" t="s">
        <v>1607</v>
      </c>
      <c r="N1061" s="494" t="s">
        <v>1443</v>
      </c>
      <c r="O1061" s="198" t="s">
        <v>857</v>
      </c>
      <c r="AC1061" s="264"/>
      <c r="AD1061" s="264"/>
      <c r="AE1061" s="264"/>
      <c r="AF1061" s="283"/>
      <c r="AG1061" s="510"/>
      <c r="AH1061" s="510"/>
      <c r="AI1061" s="264"/>
      <c r="AJ1061" s="264"/>
      <c r="AK1061" s="264"/>
      <c r="AL1061" s="191">
        <f t="shared" si="13"/>
        <v>0</v>
      </c>
      <c r="AM1061" s="191">
        <f t="shared" si="13"/>
        <v>0</v>
      </c>
      <c r="AN1061" s="191">
        <f t="shared" si="13"/>
        <v>0</v>
      </c>
      <c r="AO1061" s="264"/>
      <c r="AP1061" s="264"/>
      <c r="AQ1061" s="264"/>
      <c r="AR1061" s="439" t="s">
        <v>1474</v>
      </c>
      <c r="AS1061" s="264"/>
      <c r="AT1061" s="264"/>
    </row>
    <row r="1062" spans="13:46" customFormat="1" ht="11.25" customHeight="1">
      <c r="M1062" s="539" t="s">
        <v>1608</v>
      </c>
      <c r="N1062" s="494" t="s">
        <v>1444</v>
      </c>
      <c r="O1062" s="198" t="s">
        <v>857</v>
      </c>
      <c r="AC1062" s="264"/>
      <c r="AD1062" s="264"/>
      <c r="AE1062" s="264"/>
      <c r="AF1062" s="283"/>
      <c r="AG1062" s="510"/>
      <c r="AH1062" s="510"/>
      <c r="AI1062" s="264"/>
      <c r="AJ1062" s="264"/>
      <c r="AK1062" s="264"/>
      <c r="AL1062" s="191">
        <f t="shared" si="13"/>
        <v>0</v>
      </c>
      <c r="AM1062" s="191">
        <f t="shared" si="13"/>
        <v>0</v>
      </c>
      <c r="AN1062" s="191">
        <f t="shared" si="13"/>
        <v>0</v>
      </c>
      <c r="AO1062" s="264"/>
      <c r="AP1062" s="264"/>
      <c r="AQ1062" s="264"/>
      <c r="AR1062" s="439" t="s">
        <v>1475</v>
      </c>
      <c r="AS1062" s="264"/>
      <c r="AT1062" s="264"/>
    </row>
    <row r="1063" spans="13:46" customFormat="1" ht="11.25" customHeight="1">
      <c r="M1063" s="539" t="s">
        <v>1609</v>
      </c>
      <c r="N1063" s="494" t="s">
        <v>1445</v>
      </c>
      <c r="O1063" s="198" t="s">
        <v>857</v>
      </c>
      <c r="AC1063" s="264"/>
      <c r="AD1063" s="264"/>
      <c r="AE1063" s="264"/>
      <c r="AF1063" s="283"/>
      <c r="AG1063" s="510"/>
      <c r="AH1063" s="510"/>
      <c r="AI1063" s="264"/>
      <c r="AJ1063" s="264"/>
      <c r="AK1063" s="264"/>
      <c r="AL1063" s="191">
        <f t="shared" si="13"/>
        <v>0</v>
      </c>
      <c r="AM1063" s="191">
        <f t="shared" si="13"/>
        <v>0</v>
      </c>
      <c r="AN1063" s="191">
        <f t="shared" si="13"/>
        <v>0</v>
      </c>
      <c r="AO1063" s="264"/>
      <c r="AP1063" s="264"/>
      <c r="AQ1063" s="264"/>
      <c r="AR1063" s="439" t="s">
        <v>1487</v>
      </c>
      <c r="AS1063" s="264"/>
      <c r="AT1063" s="264"/>
    </row>
    <row r="1064" spans="13:46" customFormat="1" ht="11.25" customHeight="1">
      <c r="M1064" s="539" t="s">
        <v>1610</v>
      </c>
      <c r="N1064" s="494" t="s">
        <v>1446</v>
      </c>
      <c r="O1064" s="198" t="s">
        <v>857</v>
      </c>
      <c r="AC1064" s="264"/>
      <c r="AD1064" s="264"/>
      <c r="AE1064" s="264"/>
      <c r="AF1064" s="283"/>
      <c r="AG1064" s="510"/>
      <c r="AH1064" s="510"/>
      <c r="AI1064" s="264"/>
      <c r="AJ1064" s="264"/>
      <c r="AK1064" s="264"/>
      <c r="AL1064" s="191">
        <f t="shared" si="13"/>
        <v>0</v>
      </c>
      <c r="AM1064" s="191">
        <f t="shared" si="13"/>
        <v>0</v>
      </c>
      <c r="AN1064" s="191">
        <f t="shared" si="13"/>
        <v>0</v>
      </c>
      <c r="AO1064" s="264"/>
      <c r="AP1064" s="264"/>
      <c r="AQ1064" s="264"/>
      <c r="AR1064" s="439" t="s">
        <v>1486</v>
      </c>
      <c r="AS1064" s="264"/>
      <c r="AT1064" s="264"/>
    </row>
    <row r="1065" spans="13:46" customFormat="1" ht="11.25" customHeight="1">
      <c r="M1065" s="539" t="s">
        <v>1611</v>
      </c>
      <c r="N1065" s="494" t="s">
        <v>1447</v>
      </c>
      <c r="O1065" s="198" t="s">
        <v>857</v>
      </c>
      <c r="AC1065" s="264"/>
      <c r="AD1065" s="264"/>
      <c r="AE1065" s="264"/>
      <c r="AF1065" s="283"/>
      <c r="AG1065" s="510"/>
      <c r="AH1065" s="510"/>
      <c r="AI1065" s="264"/>
      <c r="AJ1065" s="264"/>
      <c r="AK1065" s="264"/>
      <c r="AL1065" s="191">
        <f t="shared" si="13"/>
        <v>0</v>
      </c>
      <c r="AM1065" s="191">
        <f t="shared" si="13"/>
        <v>0</v>
      </c>
      <c r="AN1065" s="191">
        <f t="shared" si="13"/>
        <v>0</v>
      </c>
      <c r="AO1065" s="264"/>
      <c r="AP1065" s="264"/>
      <c r="AQ1065" s="264"/>
      <c r="AR1065" s="439" t="s">
        <v>1485</v>
      </c>
      <c r="AS1065" s="264"/>
      <c r="AT1065" s="264"/>
    </row>
    <row r="1066" spans="13:46" customFormat="1" ht="11.25" customHeight="1">
      <c r="M1066" s="539" t="s">
        <v>1612</v>
      </c>
      <c r="N1066" s="494" t="s">
        <v>1448</v>
      </c>
      <c r="O1066" s="198" t="s">
        <v>857</v>
      </c>
      <c r="AC1066" s="264"/>
      <c r="AD1066" s="264"/>
      <c r="AE1066" s="264"/>
      <c r="AF1066" s="283"/>
      <c r="AG1066" s="510"/>
      <c r="AH1066" s="510"/>
      <c r="AI1066" s="264"/>
      <c r="AJ1066" s="264"/>
      <c r="AK1066" s="264"/>
      <c r="AL1066" s="191">
        <f t="shared" si="13"/>
        <v>0</v>
      </c>
      <c r="AM1066" s="191">
        <f t="shared" si="13"/>
        <v>0</v>
      </c>
      <c r="AN1066" s="191">
        <f t="shared" si="13"/>
        <v>0</v>
      </c>
      <c r="AO1066" s="264"/>
      <c r="AP1066" s="264"/>
      <c r="AQ1066" s="264"/>
      <c r="AR1066" s="439" t="s">
        <v>1484</v>
      </c>
      <c r="AS1066" s="264"/>
      <c r="AT1066" s="264"/>
    </row>
    <row r="1067" spans="13:46" customFormat="1" ht="11.25" customHeight="1">
      <c r="M1067" s="539" t="s">
        <v>1613</v>
      </c>
      <c r="N1067" s="494" t="s">
        <v>1449</v>
      </c>
      <c r="O1067" s="198" t="s">
        <v>857</v>
      </c>
      <c r="AC1067" s="264"/>
      <c r="AD1067" s="264"/>
      <c r="AE1067" s="264"/>
      <c r="AF1067" s="283"/>
      <c r="AG1067" s="510"/>
      <c r="AH1067" s="510"/>
      <c r="AI1067" s="264"/>
      <c r="AJ1067" s="264"/>
      <c r="AK1067" s="264"/>
      <c r="AL1067" s="191">
        <f t="shared" si="13"/>
        <v>0</v>
      </c>
      <c r="AM1067" s="191">
        <f t="shared" si="13"/>
        <v>0</v>
      </c>
      <c r="AN1067" s="191">
        <f t="shared" si="13"/>
        <v>0</v>
      </c>
      <c r="AO1067" s="264"/>
      <c r="AP1067" s="264"/>
      <c r="AQ1067" s="264"/>
      <c r="AR1067" s="439" t="s">
        <v>1483</v>
      </c>
      <c r="AS1067" s="264"/>
      <c r="AT1067" s="264"/>
    </row>
    <row r="1068" spans="13:46" customFormat="1" ht="11.25" customHeight="1">
      <c r="M1068" s="539" t="s">
        <v>1614</v>
      </c>
      <c r="N1068" s="494" t="s">
        <v>1450</v>
      </c>
      <c r="O1068" s="198" t="s">
        <v>857</v>
      </c>
      <c r="AC1068" s="264"/>
      <c r="AD1068" s="264"/>
      <c r="AE1068" s="264"/>
      <c r="AF1068" s="283"/>
      <c r="AG1068" s="510"/>
      <c r="AH1068" s="510"/>
      <c r="AI1068" s="264"/>
      <c r="AJ1068" s="264"/>
      <c r="AK1068" s="264"/>
      <c r="AL1068" s="191">
        <f>IF(AL1244=0,0,AL980/AL1244*1000)</f>
        <v>0</v>
      </c>
      <c r="AM1068" s="191">
        <f>IF(AM1244=0,0,AM980/AM1244*1000)</f>
        <v>0</v>
      </c>
      <c r="AN1068" s="191">
        <f>IF(AN1244=0,0,AN980/AN1244*1000)</f>
        <v>0</v>
      </c>
      <c r="AO1068" s="264"/>
      <c r="AP1068" s="264"/>
      <c r="AQ1068" s="264"/>
      <c r="AR1068" s="439" t="s">
        <v>1488</v>
      </c>
      <c r="AS1068" s="264"/>
      <c r="AT1068" s="264"/>
    </row>
    <row r="1069" spans="13:46" customFormat="1" ht="11.25" customHeight="1">
      <c r="M1069" s="539" t="s">
        <v>1615</v>
      </c>
      <c r="N1069" s="504" t="s">
        <v>1496</v>
      </c>
      <c r="O1069" s="198" t="s">
        <v>331</v>
      </c>
      <c r="AC1069" s="264"/>
      <c r="AD1069" s="264"/>
      <c r="AE1069" s="264"/>
      <c r="AF1069" s="283"/>
      <c r="AG1069" s="510"/>
      <c r="AH1069" s="510"/>
      <c r="AI1069" s="264"/>
      <c r="AJ1069" s="264"/>
      <c r="AK1069" s="264"/>
      <c r="AL1069" s="516">
        <f t="shared" ref="AL1069:AN1070" si="14">IF(AL1835=0,0,AL981/AL1835)</f>
        <v>0</v>
      </c>
      <c r="AM1069" s="516">
        <f t="shared" si="14"/>
        <v>0</v>
      </c>
      <c r="AN1069" s="516">
        <f t="shared" si="14"/>
        <v>0</v>
      </c>
      <c r="AO1069" s="264"/>
      <c r="AP1069" s="264"/>
      <c r="AQ1069" s="264"/>
      <c r="AR1069" s="439" t="s">
        <v>1498</v>
      </c>
      <c r="AS1069" s="264"/>
      <c r="AT1069" s="264"/>
    </row>
    <row r="1070" spans="13:46" customFormat="1" ht="11.25" customHeight="1">
      <c r="M1070" s="539" t="s">
        <v>1616</v>
      </c>
      <c r="N1070" s="504" t="s">
        <v>1497</v>
      </c>
      <c r="O1070" s="198" t="s">
        <v>332</v>
      </c>
      <c r="AC1070" s="264"/>
      <c r="AD1070" s="264"/>
      <c r="AE1070" s="264"/>
      <c r="AF1070" s="283"/>
      <c r="AG1070" s="510"/>
      <c r="AH1070" s="510"/>
      <c r="AI1070" s="264"/>
      <c r="AJ1070" s="264"/>
      <c r="AK1070" s="264"/>
      <c r="AL1070" s="516">
        <f t="shared" si="14"/>
        <v>0</v>
      </c>
      <c r="AM1070" s="516">
        <f t="shared" si="14"/>
        <v>0</v>
      </c>
      <c r="AN1070" s="516">
        <f t="shared" si="14"/>
        <v>0</v>
      </c>
      <c r="AO1070" s="264"/>
      <c r="AP1070" s="264"/>
      <c r="AQ1070" s="264"/>
      <c r="AR1070" s="439" t="s">
        <v>1499</v>
      </c>
      <c r="AS1070" s="264"/>
      <c r="AT1070" s="264"/>
    </row>
    <row r="1071" spans="13:46" customFormat="1" ht="11.25" customHeight="1">
      <c r="M1071" s="539" t="s">
        <v>1617</v>
      </c>
      <c r="N1071" s="495" t="s">
        <v>1451</v>
      </c>
      <c r="O1071" s="198" t="s">
        <v>857</v>
      </c>
      <c r="AC1071" s="264"/>
      <c r="AD1071" s="264"/>
      <c r="AE1071" s="264"/>
      <c r="AF1071" s="283"/>
      <c r="AG1071" s="510"/>
      <c r="AH1071" s="510"/>
      <c r="AI1071" s="264"/>
      <c r="AJ1071" s="264"/>
      <c r="AK1071" s="264"/>
      <c r="AL1071" s="191">
        <f t="shared" ref="AL1071:AN1077" si="15">IF(AL1247=0,0,AL983/AL1247*1000)</f>
        <v>0</v>
      </c>
      <c r="AM1071" s="191">
        <f t="shared" si="15"/>
        <v>0</v>
      </c>
      <c r="AN1071" s="191">
        <f t="shared" si="15"/>
        <v>0</v>
      </c>
      <c r="AO1071" s="264"/>
      <c r="AP1071" s="264"/>
      <c r="AQ1071" s="264"/>
      <c r="AR1071" s="439" t="s">
        <v>1489</v>
      </c>
      <c r="AS1071" s="264"/>
      <c r="AT1071" s="264"/>
    </row>
    <row r="1072" spans="13:46" customFormat="1" ht="11.25" customHeight="1">
      <c r="M1072" s="539" t="s">
        <v>1618</v>
      </c>
      <c r="N1072" s="496" t="s">
        <v>828</v>
      </c>
      <c r="O1072" s="198" t="s">
        <v>857</v>
      </c>
      <c r="AC1072" s="264"/>
      <c r="AD1072" s="264"/>
      <c r="AE1072" s="264"/>
      <c r="AF1072" s="283"/>
      <c r="AG1072" s="510"/>
      <c r="AH1072" s="510"/>
      <c r="AI1072" s="264"/>
      <c r="AJ1072" s="264"/>
      <c r="AK1072" s="264"/>
      <c r="AL1072" s="191">
        <f t="shared" si="15"/>
        <v>0</v>
      </c>
      <c r="AM1072" s="191">
        <f t="shared" si="15"/>
        <v>0</v>
      </c>
      <c r="AN1072" s="191">
        <f t="shared" si="15"/>
        <v>0</v>
      </c>
      <c r="AO1072" s="264"/>
      <c r="AP1072" s="264"/>
      <c r="AQ1072" s="264"/>
      <c r="AR1072" s="439" t="s">
        <v>1476</v>
      </c>
      <c r="AS1072" s="264"/>
      <c r="AT1072" s="264"/>
    </row>
    <row r="1073" spans="13:46" customFormat="1" ht="11.25" customHeight="1">
      <c r="M1073" s="539" t="s">
        <v>1619</v>
      </c>
      <c r="N1073" s="497" t="s">
        <v>854</v>
      </c>
      <c r="O1073" s="198" t="s">
        <v>857</v>
      </c>
      <c r="AC1073" s="264"/>
      <c r="AD1073" s="264"/>
      <c r="AE1073" s="264"/>
      <c r="AF1073" s="283"/>
      <c r="AG1073" s="510"/>
      <c r="AH1073" s="510"/>
      <c r="AI1073" s="264"/>
      <c r="AJ1073" s="264"/>
      <c r="AK1073" s="264"/>
      <c r="AL1073" s="191">
        <f t="shared" si="15"/>
        <v>0</v>
      </c>
      <c r="AM1073" s="191">
        <f t="shared" si="15"/>
        <v>0</v>
      </c>
      <c r="AN1073" s="191">
        <f t="shared" si="15"/>
        <v>0</v>
      </c>
      <c r="AO1073" s="264"/>
      <c r="AP1073" s="264"/>
      <c r="AQ1073" s="264"/>
      <c r="AR1073" s="439" t="s">
        <v>1477</v>
      </c>
      <c r="AS1073" s="264"/>
      <c r="AT1073" s="264"/>
    </row>
    <row r="1074" spans="13:46" customFormat="1" ht="11.25" customHeight="1">
      <c r="M1074" s="539" t="s">
        <v>1620</v>
      </c>
      <c r="N1074" s="498" t="s">
        <v>333</v>
      </c>
      <c r="O1074" s="198" t="s">
        <v>857</v>
      </c>
      <c r="AC1074" s="264"/>
      <c r="AD1074" s="264"/>
      <c r="AE1074" s="264"/>
      <c r="AF1074" s="283"/>
      <c r="AG1074" s="510"/>
      <c r="AH1074" s="510"/>
      <c r="AI1074" s="264"/>
      <c r="AJ1074" s="264"/>
      <c r="AK1074" s="264"/>
      <c r="AL1074" s="191">
        <f t="shared" si="15"/>
        <v>0</v>
      </c>
      <c r="AM1074" s="191">
        <f t="shared" si="15"/>
        <v>0</v>
      </c>
      <c r="AN1074" s="191">
        <f t="shared" si="15"/>
        <v>0</v>
      </c>
      <c r="AO1074" s="264"/>
      <c r="AP1074" s="264"/>
      <c r="AQ1074" s="264"/>
      <c r="AR1074" s="439" t="s">
        <v>1478</v>
      </c>
      <c r="AS1074" s="264"/>
      <c r="AT1074" s="264"/>
    </row>
    <row r="1075" spans="13:46" customFormat="1" ht="11.25" customHeight="1">
      <c r="M1075" s="539" t="s">
        <v>1621</v>
      </c>
      <c r="N1075" s="499" t="s">
        <v>334</v>
      </c>
      <c r="O1075" s="198" t="s">
        <v>857</v>
      </c>
      <c r="AC1075" s="264"/>
      <c r="AD1075" s="264"/>
      <c r="AE1075" s="264"/>
      <c r="AF1075" s="283"/>
      <c r="AG1075" s="510"/>
      <c r="AH1075" s="510"/>
      <c r="AI1075" s="264"/>
      <c r="AJ1075" s="264"/>
      <c r="AK1075" s="264"/>
      <c r="AL1075" s="191">
        <f t="shared" si="15"/>
        <v>0</v>
      </c>
      <c r="AM1075" s="191">
        <f t="shared" si="15"/>
        <v>0</v>
      </c>
      <c r="AN1075" s="191">
        <f t="shared" si="15"/>
        <v>0</v>
      </c>
      <c r="AO1075" s="264"/>
      <c r="AP1075" s="264"/>
      <c r="AQ1075" s="264"/>
      <c r="AR1075" s="439" t="s">
        <v>1480</v>
      </c>
      <c r="AS1075" s="264"/>
      <c r="AT1075" s="264"/>
    </row>
    <row r="1076" spans="13:46" customFormat="1" ht="11.25" customHeight="1">
      <c r="M1076" s="539" t="s">
        <v>1622</v>
      </c>
      <c r="N1076" s="500" t="s">
        <v>335</v>
      </c>
      <c r="O1076" s="198" t="s">
        <v>857</v>
      </c>
      <c r="AC1076" s="264"/>
      <c r="AD1076" s="264"/>
      <c r="AE1076" s="264"/>
      <c r="AF1076" s="283"/>
      <c r="AG1076" s="510"/>
      <c r="AH1076" s="510"/>
      <c r="AI1076" s="264"/>
      <c r="AJ1076" s="264"/>
      <c r="AK1076" s="264"/>
      <c r="AL1076" s="191">
        <f t="shared" si="15"/>
        <v>0</v>
      </c>
      <c r="AM1076" s="191">
        <f t="shared" si="15"/>
        <v>0</v>
      </c>
      <c r="AN1076" s="191">
        <f t="shared" si="15"/>
        <v>0</v>
      </c>
      <c r="AO1076" s="264"/>
      <c r="AP1076" s="264"/>
      <c r="AQ1076" s="264"/>
      <c r="AR1076" s="439" t="s">
        <v>1479</v>
      </c>
      <c r="AS1076" s="264"/>
      <c r="AT1076" s="264"/>
    </row>
    <row r="1077" spans="13:46" customFormat="1" ht="11.25" customHeight="1">
      <c r="M1077" s="539" t="s">
        <v>1623</v>
      </c>
      <c r="N1077" s="489" t="s">
        <v>336</v>
      </c>
      <c r="O1077" s="198" t="s">
        <v>857</v>
      </c>
      <c r="AC1077" s="264"/>
      <c r="AD1077" s="264"/>
      <c r="AE1077" s="264"/>
      <c r="AF1077" s="283"/>
      <c r="AG1077" s="510"/>
      <c r="AH1077" s="510"/>
      <c r="AI1077" s="264"/>
      <c r="AJ1077" s="264"/>
      <c r="AK1077" s="264"/>
      <c r="AL1077" s="191">
        <f t="shared" si="15"/>
        <v>0</v>
      </c>
      <c r="AM1077" s="191">
        <f t="shared" si="15"/>
        <v>0</v>
      </c>
      <c r="AN1077" s="191">
        <f t="shared" si="15"/>
        <v>0</v>
      </c>
      <c r="AO1077" s="264"/>
      <c r="AP1077" s="264"/>
      <c r="AQ1077" s="264"/>
      <c r="AR1077" s="439" t="s">
        <v>1481</v>
      </c>
      <c r="AS1077" s="264"/>
      <c r="AT1077" s="264"/>
    </row>
    <row r="1078" spans="13:46" customFormat="1" ht="11.25" customHeight="1">
      <c r="M1078" s="540"/>
      <c r="N1078" s="508"/>
      <c r="O1078" s="509"/>
      <c r="AC1078" s="264"/>
      <c r="AD1078" s="264"/>
      <c r="AE1078" s="264"/>
      <c r="AF1078" s="283"/>
      <c r="AG1078" s="510"/>
      <c r="AH1078" s="510"/>
      <c r="AI1078" s="264"/>
      <c r="AJ1078" s="264"/>
      <c r="AK1078" s="264"/>
      <c r="AL1078" s="283"/>
      <c r="AM1078" s="510"/>
      <c r="AN1078" s="510"/>
      <c r="AO1078" s="264"/>
      <c r="AP1078" s="264"/>
      <c r="AQ1078" s="264"/>
      <c r="AR1078" s="439"/>
      <c r="AS1078" s="264"/>
      <c r="AT1078" s="264"/>
    </row>
    <row r="1079" spans="13:46" customFormat="1" ht="11.25" customHeight="1">
      <c r="M1079" s="538" t="s">
        <v>1495</v>
      </c>
      <c r="N1079" s="511" t="s">
        <v>858</v>
      </c>
      <c r="O1079" s="198" t="s">
        <v>859</v>
      </c>
      <c r="AC1079" s="264"/>
      <c r="AD1079" s="264"/>
      <c r="AE1079" s="264"/>
      <c r="AF1079" s="280">
        <f>SUM(AF1080,AF1084:AF1089,AF1090,AF1095,AF1102,AF1103,AF1115:AF1121)</f>
        <v>0</v>
      </c>
      <c r="AG1079" s="280">
        <f>SUM(AG1080,AG1084:AG1089,AG1090,AG1095,AG1102,AG1103,AG1115:AG1121)</f>
        <v>0</v>
      </c>
      <c r="AH1079" s="280">
        <f>SUM(AH1080,AH1084:AH1089,AH1090,AH1095,AH1102,AH1103,AH1115:AH1121)</f>
        <v>0</v>
      </c>
      <c r="AI1079" s="264"/>
      <c r="AJ1079" s="264"/>
      <c r="AK1079" s="264"/>
      <c r="AL1079" s="280">
        <f>SUM(AL1080,AL1084:AL1089,AL1090,AL1095,AL1102,AL1103,AL1115:AL1121)</f>
        <v>0</v>
      </c>
      <c r="AM1079" s="280">
        <f>SUM(AM1080,AM1084:AM1089,AM1090,AM1095,AM1102,AM1103,AM1115:AM1121)</f>
        <v>0</v>
      </c>
      <c r="AN1079" s="280">
        <f>SUM(AN1080,AN1084:AN1089,AN1090,AN1095,AN1102,AN1103,AN1115:AN1121)</f>
        <v>0</v>
      </c>
      <c r="AO1079" s="264"/>
      <c r="AP1079" s="264"/>
      <c r="AQ1079" s="264"/>
      <c r="AR1079" s="119"/>
      <c r="AS1079" s="264"/>
      <c r="AT1079" s="264"/>
    </row>
    <row r="1080" spans="13:46" customFormat="1" ht="11.25" customHeight="1">
      <c r="M1080" s="539" t="s">
        <v>1624</v>
      </c>
      <c r="N1080" s="483" t="s">
        <v>1427</v>
      </c>
      <c r="O1080" s="198" t="s">
        <v>859</v>
      </c>
      <c r="AC1080" s="264"/>
      <c r="AD1080" s="264"/>
      <c r="AE1080" s="264"/>
      <c r="AF1080" s="283"/>
      <c r="AG1080" s="510"/>
      <c r="AH1080" s="510"/>
      <c r="AI1080" s="264"/>
      <c r="AJ1080" s="264"/>
      <c r="AK1080" s="264"/>
      <c r="AL1080" s="263">
        <f t="shared" ref="AL1080:AL1112" si="16">AM1080+AN1080</f>
        <v>0</v>
      </c>
      <c r="AM1080" s="191">
        <f>SUM(AM1081:AM1083)</f>
        <v>0</v>
      </c>
      <c r="AN1080" s="191">
        <f>SUM(AN1081:AN1083)</f>
        <v>0</v>
      </c>
      <c r="AO1080" s="264"/>
      <c r="AP1080" s="264"/>
      <c r="AQ1080" s="264"/>
      <c r="AR1080" s="439" t="s">
        <v>1452</v>
      </c>
      <c r="AS1080" s="264"/>
      <c r="AT1080" s="264"/>
    </row>
    <row r="1081" spans="13:46" customFormat="1" ht="11.25" customHeight="1">
      <c r="M1081" s="539" t="s">
        <v>1625</v>
      </c>
      <c r="N1081" s="487" t="s">
        <v>818</v>
      </c>
      <c r="O1081" s="198" t="s">
        <v>859</v>
      </c>
      <c r="AC1081" s="264"/>
      <c r="AD1081" s="264"/>
      <c r="AE1081" s="264"/>
      <c r="AF1081" s="283"/>
      <c r="AG1081" s="510"/>
      <c r="AH1081" s="510"/>
      <c r="AI1081" s="264"/>
      <c r="AJ1081" s="264"/>
      <c r="AK1081" s="264"/>
      <c r="AL1081" s="263">
        <f t="shared" si="16"/>
        <v>0</v>
      </c>
      <c r="AM1081" s="191">
        <f t="shared" ref="AM1081:AN1096" si="17">AM1169*AM1213</f>
        <v>0</v>
      </c>
      <c r="AN1081" s="191">
        <f t="shared" si="17"/>
        <v>0</v>
      </c>
      <c r="AO1081" s="264"/>
      <c r="AP1081" s="264"/>
      <c r="AQ1081" s="264"/>
      <c r="AR1081" s="439" t="s">
        <v>1453</v>
      </c>
      <c r="AS1081" s="264"/>
      <c r="AT1081" s="264"/>
    </row>
    <row r="1082" spans="13:46" customFormat="1" ht="11.25" customHeight="1">
      <c r="M1082" s="539" t="s">
        <v>1626</v>
      </c>
      <c r="N1082" s="487" t="s">
        <v>820</v>
      </c>
      <c r="O1082" s="198" t="s">
        <v>859</v>
      </c>
      <c r="AC1082" s="264"/>
      <c r="AD1082" s="264"/>
      <c r="AE1082" s="264"/>
      <c r="AF1082" s="283"/>
      <c r="AG1082" s="510"/>
      <c r="AH1082" s="510"/>
      <c r="AI1082" s="264"/>
      <c r="AJ1082" s="264"/>
      <c r="AK1082" s="264"/>
      <c r="AL1082" s="263">
        <f t="shared" si="16"/>
        <v>0</v>
      </c>
      <c r="AM1082" s="191">
        <f t="shared" si="17"/>
        <v>0</v>
      </c>
      <c r="AN1082" s="191">
        <f t="shared" si="17"/>
        <v>0</v>
      </c>
      <c r="AO1082" s="264"/>
      <c r="AP1082" s="264"/>
      <c r="AQ1082" s="264"/>
      <c r="AR1082" s="439" t="s">
        <v>1454</v>
      </c>
      <c r="AS1082" s="264"/>
      <c r="AT1082" s="264"/>
    </row>
    <row r="1083" spans="13:46" customFormat="1" ht="11.25" customHeight="1">
      <c r="M1083" s="539" t="s">
        <v>1627</v>
      </c>
      <c r="N1083" s="487" t="s">
        <v>821</v>
      </c>
      <c r="O1083" s="198" t="s">
        <v>859</v>
      </c>
      <c r="AC1083" s="264"/>
      <c r="AD1083" s="264"/>
      <c r="AE1083" s="264"/>
      <c r="AF1083" s="283"/>
      <c r="AG1083" s="510"/>
      <c r="AH1083" s="510"/>
      <c r="AI1083" s="264"/>
      <c r="AJ1083" s="264"/>
      <c r="AK1083" s="264"/>
      <c r="AL1083" s="263">
        <f t="shared" si="16"/>
        <v>0</v>
      </c>
      <c r="AM1083" s="191">
        <f t="shared" si="17"/>
        <v>0</v>
      </c>
      <c r="AN1083" s="191">
        <f t="shared" si="17"/>
        <v>0</v>
      </c>
      <c r="AO1083" s="264"/>
      <c r="AP1083" s="264"/>
      <c r="AQ1083" s="264"/>
      <c r="AR1083" s="439" t="s">
        <v>1455</v>
      </c>
      <c r="AS1083" s="264"/>
      <c r="AT1083" s="264"/>
    </row>
    <row r="1084" spans="13:46" customFormat="1" ht="11.25" customHeight="1">
      <c r="M1084" s="539" t="s">
        <v>1628</v>
      </c>
      <c r="N1084" s="488" t="s">
        <v>1428</v>
      </c>
      <c r="O1084" s="198" t="s">
        <v>859</v>
      </c>
      <c r="AC1084" s="264"/>
      <c r="AD1084" s="264"/>
      <c r="AE1084" s="264"/>
      <c r="AF1084" s="283"/>
      <c r="AG1084" s="510"/>
      <c r="AH1084" s="510"/>
      <c r="AI1084" s="264"/>
      <c r="AJ1084" s="264"/>
      <c r="AK1084" s="264"/>
      <c r="AL1084" s="263">
        <f t="shared" si="16"/>
        <v>0</v>
      </c>
      <c r="AM1084" s="191">
        <f t="shared" si="17"/>
        <v>0</v>
      </c>
      <c r="AN1084" s="191">
        <f t="shared" si="17"/>
        <v>0</v>
      </c>
      <c r="AO1084" s="264"/>
      <c r="AP1084" s="264"/>
      <c r="AQ1084" s="264"/>
      <c r="AR1084" s="439" t="s">
        <v>1464</v>
      </c>
      <c r="AS1084" s="264"/>
      <c r="AT1084" s="264"/>
    </row>
    <row r="1085" spans="13:46" customFormat="1" ht="11.25" customHeight="1">
      <c r="M1085" s="539" t="s">
        <v>1629</v>
      </c>
      <c r="N1085" s="488" t="s">
        <v>1429</v>
      </c>
      <c r="O1085" s="198" t="s">
        <v>859</v>
      </c>
      <c r="AC1085" s="264"/>
      <c r="AD1085" s="264"/>
      <c r="AE1085" s="264"/>
      <c r="AF1085" s="283"/>
      <c r="AG1085" s="510"/>
      <c r="AH1085" s="510"/>
      <c r="AI1085" s="264"/>
      <c r="AJ1085" s="264"/>
      <c r="AK1085" s="264"/>
      <c r="AL1085" s="263">
        <f t="shared" si="16"/>
        <v>0</v>
      </c>
      <c r="AM1085" s="191">
        <f t="shared" si="17"/>
        <v>0</v>
      </c>
      <c r="AN1085" s="191">
        <f t="shared" si="17"/>
        <v>0</v>
      </c>
      <c r="AO1085" s="264"/>
      <c r="AP1085" s="264"/>
      <c r="AQ1085" s="264"/>
      <c r="AR1085" s="439" t="s">
        <v>1465</v>
      </c>
      <c r="AS1085" s="264"/>
      <c r="AT1085" s="264"/>
    </row>
    <row r="1086" spans="13:46" customFormat="1" ht="11.25" customHeight="1">
      <c r="M1086" s="539" t="s">
        <v>1630</v>
      </c>
      <c r="N1086" s="488" t="s">
        <v>1430</v>
      </c>
      <c r="O1086" s="198" t="s">
        <v>859</v>
      </c>
      <c r="AC1086" s="264"/>
      <c r="AD1086" s="264"/>
      <c r="AE1086" s="264"/>
      <c r="AF1086" s="283"/>
      <c r="AG1086" s="510"/>
      <c r="AH1086" s="510"/>
      <c r="AI1086" s="264"/>
      <c r="AJ1086" s="264"/>
      <c r="AK1086" s="264"/>
      <c r="AL1086" s="263">
        <f t="shared" si="16"/>
        <v>0</v>
      </c>
      <c r="AM1086" s="191">
        <f t="shared" si="17"/>
        <v>0</v>
      </c>
      <c r="AN1086" s="191">
        <f t="shared" si="17"/>
        <v>0</v>
      </c>
      <c r="AO1086" s="264"/>
      <c r="AP1086" s="264"/>
      <c r="AQ1086" s="264"/>
      <c r="AR1086" s="439" t="s">
        <v>1466</v>
      </c>
      <c r="AS1086" s="264"/>
      <c r="AT1086" s="264"/>
    </row>
    <row r="1087" spans="13:46" customFormat="1" ht="11.25" customHeight="1">
      <c r="M1087" s="539" t="s">
        <v>1631</v>
      </c>
      <c r="N1087" s="488" t="s">
        <v>1431</v>
      </c>
      <c r="O1087" s="198" t="s">
        <v>859</v>
      </c>
      <c r="AC1087" s="264"/>
      <c r="AD1087" s="264"/>
      <c r="AE1087" s="264"/>
      <c r="AF1087" s="283"/>
      <c r="AG1087" s="510"/>
      <c r="AH1087" s="510"/>
      <c r="AI1087" s="264"/>
      <c r="AJ1087" s="264"/>
      <c r="AK1087" s="264"/>
      <c r="AL1087" s="263">
        <f t="shared" si="16"/>
        <v>0</v>
      </c>
      <c r="AM1087" s="191">
        <f t="shared" si="17"/>
        <v>0</v>
      </c>
      <c r="AN1087" s="191">
        <f t="shared" si="17"/>
        <v>0</v>
      </c>
      <c r="AO1087" s="264"/>
      <c r="AP1087" s="264"/>
      <c r="AQ1087" s="264"/>
      <c r="AR1087" s="439" t="s">
        <v>1463</v>
      </c>
      <c r="AS1087" s="264"/>
      <c r="AT1087" s="264"/>
    </row>
    <row r="1088" spans="13:46" customFormat="1" ht="11.25" customHeight="1">
      <c r="M1088" s="539" t="s">
        <v>1632</v>
      </c>
      <c r="N1088" s="489" t="s">
        <v>783</v>
      </c>
      <c r="O1088" s="198" t="s">
        <v>859</v>
      </c>
      <c r="AC1088" s="264"/>
      <c r="AD1088" s="264"/>
      <c r="AE1088" s="264"/>
      <c r="AF1088" s="283"/>
      <c r="AG1088" s="510"/>
      <c r="AH1088" s="510"/>
      <c r="AI1088" s="264"/>
      <c r="AJ1088" s="264"/>
      <c r="AK1088" s="264"/>
      <c r="AL1088" s="263">
        <f t="shared" si="16"/>
        <v>0</v>
      </c>
      <c r="AM1088" s="191">
        <f t="shared" si="17"/>
        <v>0</v>
      </c>
      <c r="AN1088" s="191">
        <f t="shared" si="17"/>
        <v>0</v>
      </c>
      <c r="AO1088" s="264"/>
      <c r="AP1088" s="264"/>
      <c r="AQ1088" s="264"/>
      <c r="AR1088" s="439" t="s">
        <v>1456</v>
      </c>
      <c r="AS1088" s="264"/>
      <c r="AT1088" s="264"/>
    </row>
    <row r="1089" spans="13:46" customFormat="1" ht="11.25" customHeight="1">
      <c r="M1089" s="539" t="s">
        <v>1633</v>
      </c>
      <c r="N1089" s="490" t="s">
        <v>823</v>
      </c>
      <c r="O1089" s="198" t="s">
        <v>859</v>
      </c>
      <c r="AC1089" s="264"/>
      <c r="AD1089" s="264"/>
      <c r="AE1089" s="264"/>
      <c r="AF1089" s="283"/>
      <c r="AG1089" s="510"/>
      <c r="AH1089" s="510"/>
      <c r="AI1089" s="264"/>
      <c r="AJ1089" s="264"/>
      <c r="AK1089" s="264"/>
      <c r="AL1089" s="263">
        <f t="shared" si="16"/>
        <v>0</v>
      </c>
      <c r="AM1089" s="191">
        <f t="shared" si="17"/>
        <v>0</v>
      </c>
      <c r="AN1089" s="191">
        <f t="shared" si="17"/>
        <v>0</v>
      </c>
      <c r="AO1089" s="264"/>
      <c r="AP1089" s="264"/>
      <c r="AQ1089" s="264"/>
      <c r="AR1089" s="439" t="s">
        <v>1457</v>
      </c>
      <c r="AS1089" s="264"/>
      <c r="AT1089" s="264"/>
    </row>
    <row r="1090" spans="13:46" customFormat="1" ht="11.25" customHeight="1">
      <c r="M1090" s="539" t="s">
        <v>1634</v>
      </c>
      <c r="N1090" s="484" t="s">
        <v>827</v>
      </c>
      <c r="O1090" s="198" t="s">
        <v>859</v>
      </c>
      <c r="AC1090" s="264"/>
      <c r="AD1090" s="264"/>
      <c r="AE1090" s="264"/>
      <c r="AF1090" s="283"/>
      <c r="AG1090" s="510"/>
      <c r="AH1090" s="510"/>
      <c r="AI1090" s="264"/>
      <c r="AJ1090" s="264"/>
      <c r="AK1090" s="264"/>
      <c r="AL1090" s="263">
        <f t="shared" si="16"/>
        <v>0</v>
      </c>
      <c r="AM1090" s="191">
        <f>SUM(AM1091:AM1094)</f>
        <v>0</v>
      </c>
      <c r="AN1090" s="191">
        <f>SUM(AN1091:AN1094)</f>
        <v>0</v>
      </c>
      <c r="AO1090" s="264"/>
      <c r="AP1090" s="264"/>
      <c r="AQ1090" s="264"/>
      <c r="AR1090" s="439" t="s">
        <v>1458</v>
      </c>
      <c r="AS1090" s="264"/>
      <c r="AT1090" s="264"/>
    </row>
    <row r="1091" spans="13:46" customFormat="1" ht="11.25" customHeight="1">
      <c r="M1091" s="539" t="s">
        <v>1635</v>
      </c>
      <c r="N1091" s="491" t="s">
        <v>1432</v>
      </c>
      <c r="O1091" s="198" t="s">
        <v>859</v>
      </c>
      <c r="AC1091" s="264"/>
      <c r="AD1091" s="264"/>
      <c r="AE1091" s="264"/>
      <c r="AF1091" s="283"/>
      <c r="AG1091" s="510"/>
      <c r="AH1091" s="510"/>
      <c r="AI1091" s="264"/>
      <c r="AJ1091" s="264"/>
      <c r="AK1091" s="264"/>
      <c r="AL1091" s="263">
        <f t="shared" si="16"/>
        <v>0</v>
      </c>
      <c r="AM1091" s="191">
        <f t="shared" si="17"/>
        <v>0</v>
      </c>
      <c r="AN1091" s="191">
        <f t="shared" si="17"/>
        <v>0</v>
      </c>
      <c r="AO1091" s="264"/>
      <c r="AP1091" s="264"/>
      <c r="AQ1091" s="264"/>
      <c r="AR1091" s="439" t="s">
        <v>1459</v>
      </c>
      <c r="AS1091" s="264"/>
      <c r="AT1091" s="264"/>
    </row>
    <row r="1092" spans="13:46" customFormat="1" ht="11.25" customHeight="1">
      <c r="M1092" s="539" t="s">
        <v>1636</v>
      </c>
      <c r="N1092" s="491" t="s">
        <v>1433</v>
      </c>
      <c r="O1092" s="198" t="s">
        <v>859</v>
      </c>
      <c r="AC1092" s="264"/>
      <c r="AD1092" s="264"/>
      <c r="AE1092" s="264"/>
      <c r="AF1092" s="283"/>
      <c r="AG1092" s="510"/>
      <c r="AH1092" s="510"/>
      <c r="AI1092" s="264"/>
      <c r="AJ1092" s="264"/>
      <c r="AK1092" s="264"/>
      <c r="AL1092" s="263">
        <f t="shared" si="16"/>
        <v>0</v>
      </c>
      <c r="AM1092" s="191">
        <f t="shared" si="17"/>
        <v>0</v>
      </c>
      <c r="AN1092" s="191">
        <f t="shared" si="17"/>
        <v>0</v>
      </c>
      <c r="AO1092" s="264"/>
      <c r="AP1092" s="264"/>
      <c r="AQ1092" s="264"/>
      <c r="AR1092" s="439" t="s">
        <v>1460</v>
      </c>
      <c r="AS1092" s="264"/>
      <c r="AT1092" s="264"/>
    </row>
    <row r="1093" spans="13:46" customFormat="1" ht="11.25" customHeight="1">
      <c r="M1093" s="539" t="s">
        <v>1637</v>
      </c>
      <c r="N1093" s="491" t="s">
        <v>1434</v>
      </c>
      <c r="O1093" s="198" t="s">
        <v>859</v>
      </c>
      <c r="AC1093" s="264"/>
      <c r="AD1093" s="264"/>
      <c r="AE1093" s="264"/>
      <c r="AF1093" s="283"/>
      <c r="AG1093" s="510"/>
      <c r="AH1093" s="510"/>
      <c r="AI1093" s="264"/>
      <c r="AJ1093" s="264"/>
      <c r="AK1093" s="264"/>
      <c r="AL1093" s="263">
        <f t="shared" si="16"/>
        <v>0</v>
      </c>
      <c r="AM1093" s="191">
        <f t="shared" si="17"/>
        <v>0</v>
      </c>
      <c r="AN1093" s="191">
        <f t="shared" si="17"/>
        <v>0</v>
      </c>
      <c r="AO1093" s="264"/>
      <c r="AP1093" s="264"/>
      <c r="AQ1093" s="264"/>
      <c r="AR1093" s="439" t="s">
        <v>1461</v>
      </c>
      <c r="AS1093" s="264"/>
      <c r="AT1093" s="264"/>
    </row>
    <row r="1094" spans="13:46" customFormat="1" ht="11.25" customHeight="1">
      <c r="M1094" s="539" t="s">
        <v>1638</v>
      </c>
      <c r="N1094" s="491" t="s">
        <v>1435</v>
      </c>
      <c r="O1094" s="198" t="s">
        <v>859</v>
      </c>
      <c r="AC1094" s="264"/>
      <c r="AD1094" s="264"/>
      <c r="AE1094" s="264"/>
      <c r="AF1094" s="283"/>
      <c r="AG1094" s="510"/>
      <c r="AH1094" s="510"/>
      <c r="AI1094" s="264"/>
      <c r="AJ1094" s="264"/>
      <c r="AK1094" s="264"/>
      <c r="AL1094" s="263">
        <f t="shared" si="16"/>
        <v>0</v>
      </c>
      <c r="AM1094" s="191">
        <f t="shared" si="17"/>
        <v>0</v>
      </c>
      <c r="AN1094" s="191">
        <f t="shared" si="17"/>
        <v>0</v>
      </c>
      <c r="AO1094" s="264"/>
      <c r="AP1094" s="264"/>
      <c r="AQ1094" s="264"/>
      <c r="AR1094" s="439" t="s">
        <v>1462</v>
      </c>
      <c r="AS1094" s="264"/>
      <c r="AT1094" s="264"/>
    </row>
    <row r="1095" spans="13:46" customFormat="1" ht="11.25" customHeight="1">
      <c r="M1095" s="539" t="s">
        <v>1639</v>
      </c>
      <c r="N1095" s="485" t="s">
        <v>825</v>
      </c>
      <c r="O1095" s="198" t="s">
        <v>859</v>
      </c>
      <c r="AC1095" s="264"/>
      <c r="AD1095" s="264"/>
      <c r="AE1095" s="264"/>
      <c r="AF1095" s="283"/>
      <c r="AG1095" s="510"/>
      <c r="AH1095" s="510"/>
      <c r="AI1095" s="264"/>
      <c r="AJ1095" s="264"/>
      <c r="AK1095" s="264"/>
      <c r="AL1095" s="263">
        <f t="shared" si="16"/>
        <v>0</v>
      </c>
      <c r="AM1095" s="191">
        <f>SUM(AM1096:AM1101)</f>
        <v>0</v>
      </c>
      <c r="AN1095" s="191">
        <f>SUM(AN1096:AN1101)</f>
        <v>0</v>
      </c>
      <c r="AO1095" s="264"/>
      <c r="AP1095" s="264"/>
      <c r="AQ1095" s="264"/>
      <c r="AR1095" s="439" t="s">
        <v>1467</v>
      </c>
      <c r="AS1095" s="264"/>
      <c r="AT1095" s="264"/>
    </row>
    <row r="1096" spans="13:46" customFormat="1" ht="11.25" customHeight="1">
      <c r="M1096" s="539" t="s">
        <v>2163</v>
      </c>
      <c r="N1096" s="492" t="s">
        <v>1436</v>
      </c>
      <c r="O1096" s="198" t="s">
        <v>859</v>
      </c>
      <c r="AC1096" s="264"/>
      <c r="AD1096" s="264"/>
      <c r="AE1096" s="264"/>
      <c r="AF1096" s="283"/>
      <c r="AG1096" s="510"/>
      <c r="AH1096" s="510"/>
      <c r="AI1096" s="264"/>
      <c r="AJ1096" s="264"/>
      <c r="AK1096" s="264"/>
      <c r="AL1096" s="263">
        <f t="shared" si="16"/>
        <v>0</v>
      </c>
      <c r="AM1096" s="191">
        <f t="shared" si="17"/>
        <v>0</v>
      </c>
      <c r="AN1096" s="191">
        <f t="shared" si="17"/>
        <v>0</v>
      </c>
      <c r="AO1096" s="264"/>
      <c r="AP1096" s="264"/>
      <c r="AQ1096" s="264"/>
      <c r="AR1096" s="439" t="s">
        <v>2160</v>
      </c>
      <c r="AS1096" s="264"/>
      <c r="AT1096" s="264"/>
    </row>
    <row r="1097" spans="13:46" customFormat="1" ht="11.25" customHeight="1">
      <c r="M1097" s="539" t="s">
        <v>2144</v>
      </c>
      <c r="N1097" s="492" t="s">
        <v>1437</v>
      </c>
      <c r="O1097" s="198" t="s">
        <v>859</v>
      </c>
      <c r="AC1097" s="264"/>
      <c r="AD1097" s="264"/>
      <c r="AE1097" s="264"/>
      <c r="AF1097" s="283"/>
      <c r="AG1097" s="510"/>
      <c r="AH1097" s="510"/>
      <c r="AI1097" s="264"/>
      <c r="AJ1097" s="264"/>
      <c r="AK1097" s="264"/>
      <c r="AL1097" s="263">
        <f t="shared" si="16"/>
        <v>0</v>
      </c>
      <c r="AM1097" s="191">
        <f t="shared" ref="AM1097:AN1112" si="18">AM1185*AM1229</f>
        <v>0</v>
      </c>
      <c r="AN1097" s="191">
        <f t="shared" si="18"/>
        <v>0</v>
      </c>
      <c r="AO1097" s="264"/>
      <c r="AP1097" s="264"/>
      <c r="AQ1097" s="264"/>
      <c r="AR1097" s="439" t="s">
        <v>2141</v>
      </c>
      <c r="AS1097" s="264"/>
      <c r="AT1097" s="264"/>
    </row>
    <row r="1098" spans="13:46" customFormat="1" ht="11.25" customHeight="1">
      <c r="M1098" s="539" t="s">
        <v>2125</v>
      </c>
      <c r="N1098" s="492" t="s">
        <v>1438</v>
      </c>
      <c r="O1098" s="198" t="s">
        <v>859</v>
      </c>
      <c r="AC1098" s="264"/>
      <c r="AD1098" s="264"/>
      <c r="AE1098" s="264"/>
      <c r="AF1098" s="283"/>
      <c r="AG1098" s="510"/>
      <c r="AH1098" s="510"/>
      <c r="AI1098" s="264"/>
      <c r="AJ1098" s="264"/>
      <c r="AK1098" s="264"/>
      <c r="AL1098" s="263">
        <f t="shared" si="16"/>
        <v>0</v>
      </c>
      <c r="AM1098" s="191">
        <f t="shared" si="18"/>
        <v>0</v>
      </c>
      <c r="AN1098" s="191">
        <f t="shared" si="18"/>
        <v>0</v>
      </c>
      <c r="AO1098" s="264"/>
      <c r="AP1098" s="264"/>
      <c r="AQ1098" s="264"/>
      <c r="AR1098" s="439" t="s">
        <v>2121</v>
      </c>
      <c r="AS1098" s="264"/>
      <c r="AT1098" s="264"/>
    </row>
    <row r="1099" spans="13:46" customFormat="1" ht="11.25" customHeight="1">
      <c r="M1099" s="539" t="s">
        <v>1640</v>
      </c>
      <c r="N1099" s="492" t="s">
        <v>1439</v>
      </c>
      <c r="O1099" s="198" t="s">
        <v>859</v>
      </c>
      <c r="AC1099" s="264"/>
      <c r="AD1099" s="264"/>
      <c r="AE1099" s="264"/>
      <c r="AF1099" s="283"/>
      <c r="AG1099" s="510"/>
      <c r="AH1099" s="510"/>
      <c r="AI1099" s="264"/>
      <c r="AJ1099" s="264"/>
      <c r="AK1099" s="264"/>
      <c r="AL1099" s="263">
        <f t="shared" si="16"/>
        <v>0</v>
      </c>
      <c r="AM1099" s="191">
        <f t="shared" si="18"/>
        <v>0</v>
      </c>
      <c r="AN1099" s="191">
        <f t="shared" si="18"/>
        <v>0</v>
      </c>
      <c r="AO1099" s="264"/>
      <c r="AP1099" s="264"/>
      <c r="AQ1099" s="264"/>
      <c r="AR1099" s="439" t="s">
        <v>1468</v>
      </c>
      <c r="AS1099" s="264"/>
      <c r="AT1099" s="264"/>
    </row>
    <row r="1100" spans="13:46" customFormat="1" ht="11.25" customHeight="1">
      <c r="M1100" s="539" t="s">
        <v>1641</v>
      </c>
      <c r="N1100" s="492" t="s">
        <v>1440</v>
      </c>
      <c r="O1100" s="198" t="s">
        <v>859</v>
      </c>
      <c r="AC1100" s="264"/>
      <c r="AD1100" s="264"/>
      <c r="AE1100" s="264"/>
      <c r="AF1100" s="283"/>
      <c r="AG1100" s="510"/>
      <c r="AH1100" s="510"/>
      <c r="AI1100" s="264"/>
      <c r="AJ1100" s="264"/>
      <c r="AK1100" s="264"/>
      <c r="AL1100" s="263">
        <f t="shared" si="16"/>
        <v>0</v>
      </c>
      <c r="AM1100" s="191">
        <f t="shared" si="18"/>
        <v>0</v>
      </c>
      <c r="AN1100" s="191">
        <f t="shared" si="18"/>
        <v>0</v>
      </c>
      <c r="AO1100" s="264"/>
      <c r="AP1100" s="264"/>
      <c r="AQ1100" s="264"/>
      <c r="AR1100" s="439" t="s">
        <v>1469</v>
      </c>
      <c r="AS1100" s="264"/>
      <c r="AT1100" s="264"/>
    </row>
    <row r="1101" spans="13:46" customFormat="1" ht="11.25" customHeight="1">
      <c r="M1101" s="539" t="s">
        <v>1642</v>
      </c>
      <c r="N1101" s="492" t="s">
        <v>1441</v>
      </c>
      <c r="O1101" s="198" t="s">
        <v>859</v>
      </c>
      <c r="AC1101" s="264"/>
      <c r="AD1101" s="264"/>
      <c r="AE1101" s="264"/>
      <c r="AF1101" s="283"/>
      <c r="AG1101" s="510"/>
      <c r="AH1101" s="510"/>
      <c r="AI1101" s="264"/>
      <c r="AJ1101" s="264"/>
      <c r="AK1101" s="264"/>
      <c r="AL1101" s="263">
        <f t="shared" si="16"/>
        <v>0</v>
      </c>
      <c r="AM1101" s="191">
        <f t="shared" si="18"/>
        <v>0</v>
      </c>
      <c r="AN1101" s="191">
        <f t="shared" si="18"/>
        <v>0</v>
      </c>
      <c r="AO1101" s="264"/>
      <c r="AP1101" s="264"/>
      <c r="AQ1101" s="264"/>
      <c r="AR1101" s="439" t="s">
        <v>1470</v>
      </c>
      <c r="AS1101" s="264"/>
      <c r="AT1101" s="264"/>
    </row>
    <row r="1102" spans="13:46" customFormat="1" ht="11.25" customHeight="1">
      <c r="M1102" s="539" t="s">
        <v>1643</v>
      </c>
      <c r="N1102" s="493" t="s">
        <v>826</v>
      </c>
      <c r="O1102" s="198" t="s">
        <v>859</v>
      </c>
      <c r="AC1102" s="264"/>
      <c r="AD1102" s="264"/>
      <c r="AE1102" s="264"/>
      <c r="AF1102" s="283"/>
      <c r="AG1102" s="510"/>
      <c r="AH1102" s="510"/>
      <c r="AI1102" s="264"/>
      <c r="AJ1102" s="264"/>
      <c r="AK1102" s="264"/>
      <c r="AL1102" s="263">
        <f t="shared" si="16"/>
        <v>0</v>
      </c>
      <c r="AM1102" s="191">
        <f t="shared" si="18"/>
        <v>0</v>
      </c>
      <c r="AN1102" s="191">
        <f t="shared" si="18"/>
        <v>0</v>
      </c>
      <c r="AO1102" s="264"/>
      <c r="AP1102" s="264"/>
      <c r="AQ1102" s="264"/>
      <c r="AR1102" s="439" t="s">
        <v>1471</v>
      </c>
      <c r="AS1102" s="264"/>
      <c r="AT1102" s="264"/>
    </row>
    <row r="1103" spans="13:46" customFormat="1" ht="11.25" customHeight="1">
      <c r="M1103" s="539" t="s">
        <v>1644</v>
      </c>
      <c r="N1103" s="486" t="s">
        <v>817</v>
      </c>
      <c r="O1103" s="198" t="s">
        <v>859</v>
      </c>
      <c r="AC1103" s="264"/>
      <c r="AD1103" s="264"/>
      <c r="AE1103" s="264"/>
      <c r="AF1103" s="283"/>
      <c r="AG1103" s="510"/>
      <c r="AH1103" s="510"/>
      <c r="AI1103" s="264"/>
      <c r="AJ1103" s="264"/>
      <c r="AK1103" s="264"/>
      <c r="AL1103" s="263">
        <f t="shared" si="16"/>
        <v>0</v>
      </c>
      <c r="AM1103" s="191">
        <f>SUM(AM1104:AM1112)</f>
        <v>0</v>
      </c>
      <c r="AN1103" s="191">
        <f>SUM(AN1104:AN1112)</f>
        <v>0</v>
      </c>
      <c r="AO1103" s="264"/>
      <c r="AP1103" s="264"/>
      <c r="AQ1103" s="264"/>
      <c r="AR1103" s="439" t="s">
        <v>1472</v>
      </c>
      <c r="AS1103" s="264"/>
      <c r="AT1103" s="264"/>
    </row>
    <row r="1104" spans="13:46" customFormat="1" ht="11.25" customHeight="1">
      <c r="M1104" s="539" t="s">
        <v>1645</v>
      </c>
      <c r="N1104" s="494" t="s">
        <v>1442</v>
      </c>
      <c r="O1104" s="198" t="s">
        <v>859</v>
      </c>
      <c r="AC1104" s="264"/>
      <c r="AD1104" s="264"/>
      <c r="AE1104" s="264"/>
      <c r="AF1104" s="283"/>
      <c r="AG1104" s="510"/>
      <c r="AH1104" s="510"/>
      <c r="AI1104" s="264"/>
      <c r="AJ1104" s="264"/>
      <c r="AK1104" s="264"/>
      <c r="AL1104" s="263">
        <f t="shared" si="16"/>
        <v>0</v>
      </c>
      <c r="AM1104" s="191">
        <f t="shared" si="18"/>
        <v>0</v>
      </c>
      <c r="AN1104" s="191">
        <f t="shared" si="18"/>
        <v>0</v>
      </c>
      <c r="AO1104" s="264"/>
      <c r="AP1104" s="264"/>
      <c r="AQ1104" s="264"/>
      <c r="AR1104" s="439" t="s">
        <v>1473</v>
      </c>
      <c r="AS1104" s="264"/>
      <c r="AT1104" s="264"/>
    </row>
    <row r="1105" spans="13:46" customFormat="1" ht="11.25" customHeight="1">
      <c r="M1105" s="539" t="s">
        <v>1646</v>
      </c>
      <c r="N1105" s="494" t="s">
        <v>1443</v>
      </c>
      <c r="O1105" s="198" t="s">
        <v>859</v>
      </c>
      <c r="AC1105" s="264"/>
      <c r="AD1105" s="264"/>
      <c r="AE1105" s="264"/>
      <c r="AF1105" s="283"/>
      <c r="AG1105" s="510"/>
      <c r="AH1105" s="510"/>
      <c r="AI1105" s="264"/>
      <c r="AJ1105" s="264"/>
      <c r="AK1105" s="264"/>
      <c r="AL1105" s="263">
        <f t="shared" si="16"/>
        <v>0</v>
      </c>
      <c r="AM1105" s="191">
        <f t="shared" si="18"/>
        <v>0</v>
      </c>
      <c r="AN1105" s="191">
        <f t="shared" si="18"/>
        <v>0</v>
      </c>
      <c r="AO1105" s="264"/>
      <c r="AP1105" s="264"/>
      <c r="AQ1105" s="264"/>
      <c r="AR1105" s="439" t="s">
        <v>1474</v>
      </c>
      <c r="AS1105" s="264"/>
      <c r="AT1105" s="264"/>
    </row>
    <row r="1106" spans="13:46" customFormat="1" ht="11.25" customHeight="1">
      <c r="M1106" s="539" t="s">
        <v>1647</v>
      </c>
      <c r="N1106" s="494" t="s">
        <v>1444</v>
      </c>
      <c r="O1106" s="198" t="s">
        <v>859</v>
      </c>
      <c r="AC1106" s="264"/>
      <c r="AD1106" s="264"/>
      <c r="AE1106" s="264"/>
      <c r="AF1106" s="283"/>
      <c r="AG1106" s="510"/>
      <c r="AH1106" s="510"/>
      <c r="AI1106" s="264"/>
      <c r="AJ1106" s="264"/>
      <c r="AK1106" s="264"/>
      <c r="AL1106" s="263">
        <f t="shared" si="16"/>
        <v>0</v>
      </c>
      <c r="AM1106" s="191">
        <f t="shared" si="18"/>
        <v>0</v>
      </c>
      <c r="AN1106" s="191">
        <f t="shared" si="18"/>
        <v>0</v>
      </c>
      <c r="AO1106" s="264"/>
      <c r="AP1106" s="264"/>
      <c r="AQ1106" s="264"/>
      <c r="AR1106" s="439" t="s">
        <v>1475</v>
      </c>
      <c r="AS1106" s="264"/>
      <c r="AT1106" s="264"/>
    </row>
    <row r="1107" spans="13:46" customFormat="1" ht="11.25" customHeight="1">
      <c r="M1107" s="539" t="s">
        <v>1648</v>
      </c>
      <c r="N1107" s="494" t="s">
        <v>1445</v>
      </c>
      <c r="O1107" s="198" t="s">
        <v>859</v>
      </c>
      <c r="AC1107" s="264"/>
      <c r="AD1107" s="264"/>
      <c r="AE1107" s="264"/>
      <c r="AF1107" s="283"/>
      <c r="AG1107" s="510"/>
      <c r="AH1107" s="510"/>
      <c r="AI1107" s="264"/>
      <c r="AJ1107" s="264"/>
      <c r="AK1107" s="264"/>
      <c r="AL1107" s="263">
        <f t="shared" si="16"/>
        <v>0</v>
      </c>
      <c r="AM1107" s="191">
        <f t="shared" si="18"/>
        <v>0</v>
      </c>
      <c r="AN1107" s="191">
        <f t="shared" si="18"/>
        <v>0</v>
      </c>
      <c r="AO1107" s="264"/>
      <c r="AP1107" s="264"/>
      <c r="AQ1107" s="264"/>
      <c r="AR1107" s="439" t="s">
        <v>1487</v>
      </c>
      <c r="AS1107" s="264"/>
      <c r="AT1107" s="264"/>
    </row>
    <row r="1108" spans="13:46" customFormat="1" ht="11.25" customHeight="1">
      <c r="M1108" s="539" t="s">
        <v>1649</v>
      </c>
      <c r="N1108" s="494" t="s">
        <v>1446</v>
      </c>
      <c r="O1108" s="198" t="s">
        <v>859</v>
      </c>
      <c r="AC1108" s="264"/>
      <c r="AD1108" s="264"/>
      <c r="AE1108" s="264"/>
      <c r="AF1108" s="283"/>
      <c r="AG1108" s="510"/>
      <c r="AH1108" s="510"/>
      <c r="AI1108" s="264"/>
      <c r="AJ1108" s="264"/>
      <c r="AK1108" s="264"/>
      <c r="AL1108" s="263">
        <f t="shared" si="16"/>
        <v>0</v>
      </c>
      <c r="AM1108" s="191">
        <f t="shared" si="18"/>
        <v>0</v>
      </c>
      <c r="AN1108" s="191">
        <f t="shared" si="18"/>
        <v>0</v>
      </c>
      <c r="AO1108" s="264"/>
      <c r="AP1108" s="264"/>
      <c r="AQ1108" s="264"/>
      <c r="AR1108" s="439" t="s">
        <v>1486</v>
      </c>
      <c r="AS1108" s="264"/>
      <c r="AT1108" s="264"/>
    </row>
    <row r="1109" spans="13:46" customFormat="1" ht="11.25" customHeight="1">
      <c r="M1109" s="539" t="s">
        <v>1650</v>
      </c>
      <c r="N1109" s="494" t="s">
        <v>1447</v>
      </c>
      <c r="O1109" s="198" t="s">
        <v>859</v>
      </c>
      <c r="AC1109" s="264"/>
      <c r="AD1109" s="264"/>
      <c r="AE1109" s="264"/>
      <c r="AF1109" s="283"/>
      <c r="AG1109" s="510"/>
      <c r="AH1109" s="510"/>
      <c r="AI1109" s="264"/>
      <c r="AJ1109" s="264"/>
      <c r="AK1109" s="264"/>
      <c r="AL1109" s="263">
        <f t="shared" si="16"/>
        <v>0</v>
      </c>
      <c r="AM1109" s="191">
        <f t="shared" si="18"/>
        <v>0</v>
      </c>
      <c r="AN1109" s="191">
        <f t="shared" si="18"/>
        <v>0</v>
      </c>
      <c r="AO1109" s="264"/>
      <c r="AP1109" s="264"/>
      <c r="AQ1109" s="264"/>
      <c r="AR1109" s="439" t="s">
        <v>1485</v>
      </c>
      <c r="AS1109" s="264"/>
      <c r="AT1109" s="264"/>
    </row>
    <row r="1110" spans="13:46" customFormat="1" ht="11.25" customHeight="1">
      <c r="M1110" s="539" t="s">
        <v>1651</v>
      </c>
      <c r="N1110" s="494" t="s">
        <v>1448</v>
      </c>
      <c r="O1110" s="198" t="s">
        <v>859</v>
      </c>
      <c r="AC1110" s="264"/>
      <c r="AD1110" s="264"/>
      <c r="AE1110" s="264"/>
      <c r="AF1110" s="283"/>
      <c r="AG1110" s="510"/>
      <c r="AH1110" s="510"/>
      <c r="AI1110" s="264"/>
      <c r="AJ1110" s="264"/>
      <c r="AK1110" s="264"/>
      <c r="AL1110" s="263">
        <f t="shared" si="16"/>
        <v>0</v>
      </c>
      <c r="AM1110" s="191">
        <f t="shared" si="18"/>
        <v>0</v>
      </c>
      <c r="AN1110" s="191">
        <f t="shared" si="18"/>
        <v>0</v>
      </c>
      <c r="AO1110" s="264"/>
      <c r="AP1110" s="264"/>
      <c r="AQ1110" s="264"/>
      <c r="AR1110" s="439" t="s">
        <v>1484</v>
      </c>
      <c r="AS1110" s="264"/>
      <c r="AT1110" s="264"/>
    </row>
    <row r="1111" spans="13:46" customFormat="1" ht="11.25" customHeight="1">
      <c r="M1111" s="539" t="s">
        <v>1652</v>
      </c>
      <c r="N1111" s="494" t="s">
        <v>1449</v>
      </c>
      <c r="O1111" s="198" t="s">
        <v>859</v>
      </c>
      <c r="AC1111" s="264"/>
      <c r="AD1111" s="264"/>
      <c r="AE1111" s="264"/>
      <c r="AF1111" s="283"/>
      <c r="AG1111" s="510"/>
      <c r="AH1111" s="510"/>
      <c r="AI1111" s="264"/>
      <c r="AJ1111" s="264"/>
      <c r="AK1111" s="264"/>
      <c r="AL1111" s="263">
        <f t="shared" si="16"/>
        <v>0</v>
      </c>
      <c r="AM1111" s="191">
        <f t="shared" si="18"/>
        <v>0</v>
      </c>
      <c r="AN1111" s="191">
        <f t="shared" si="18"/>
        <v>0</v>
      </c>
      <c r="AO1111" s="264"/>
      <c r="AP1111" s="264"/>
      <c r="AQ1111" s="264"/>
      <c r="AR1111" s="439" t="s">
        <v>1483</v>
      </c>
      <c r="AS1111" s="264"/>
      <c r="AT1111" s="264"/>
    </row>
    <row r="1112" spans="13:46" customFormat="1" ht="11.25" customHeight="1">
      <c r="M1112" s="539" t="s">
        <v>1653</v>
      </c>
      <c r="N1112" s="494" t="s">
        <v>1450</v>
      </c>
      <c r="O1112" s="198" t="s">
        <v>859</v>
      </c>
      <c r="AC1112" s="264"/>
      <c r="AD1112" s="264"/>
      <c r="AE1112" s="264"/>
      <c r="AF1112" s="283"/>
      <c r="AG1112" s="510"/>
      <c r="AH1112" s="510"/>
      <c r="AI1112" s="264"/>
      <c r="AJ1112" s="264"/>
      <c r="AK1112" s="264"/>
      <c r="AL1112" s="263">
        <f t="shared" si="16"/>
        <v>0</v>
      </c>
      <c r="AM1112" s="191">
        <f t="shared" si="18"/>
        <v>0</v>
      </c>
      <c r="AN1112" s="191">
        <f t="shared" si="18"/>
        <v>0</v>
      </c>
      <c r="AO1112" s="264"/>
      <c r="AP1112" s="264"/>
      <c r="AQ1112" s="264"/>
      <c r="AR1112" s="439" t="s">
        <v>1488</v>
      </c>
      <c r="AS1112" s="264"/>
      <c r="AT1112" s="264"/>
    </row>
    <row r="1113" spans="13:46" customFormat="1" ht="11.25" customHeight="1">
      <c r="M1113" s="541"/>
      <c r="N1113" s="508"/>
      <c r="O1113" s="509"/>
      <c r="AC1113" s="264"/>
      <c r="AD1113" s="264"/>
      <c r="AE1113" s="264"/>
      <c r="AF1113" s="283"/>
      <c r="AG1113" s="510"/>
      <c r="AH1113" s="510"/>
      <c r="AI1113" s="264"/>
      <c r="AJ1113" s="264"/>
      <c r="AK1113" s="264"/>
      <c r="AL1113" s="283"/>
      <c r="AM1113" s="510"/>
      <c r="AN1113" s="510"/>
      <c r="AO1113" s="264"/>
      <c r="AP1113" s="264"/>
      <c r="AQ1113" s="264"/>
      <c r="AR1113" s="439"/>
      <c r="AS1113" s="264"/>
      <c r="AT1113" s="264"/>
    </row>
    <row r="1114" spans="13:46" customFormat="1" ht="11.25" customHeight="1">
      <c r="M1114" s="541"/>
      <c r="N1114" s="508"/>
      <c r="O1114" s="509"/>
      <c r="AC1114" s="264"/>
      <c r="AD1114" s="264"/>
      <c r="AE1114" s="264"/>
      <c r="AF1114" s="283"/>
      <c r="AG1114" s="510"/>
      <c r="AH1114" s="510"/>
      <c r="AI1114" s="264"/>
      <c r="AJ1114" s="264"/>
      <c r="AK1114" s="264"/>
      <c r="AL1114" s="283"/>
      <c r="AM1114" s="510"/>
      <c r="AN1114" s="510"/>
      <c r="AO1114" s="264"/>
      <c r="AP1114" s="264"/>
      <c r="AQ1114" s="264"/>
      <c r="AR1114" s="439"/>
      <c r="AS1114" s="264"/>
      <c r="AT1114" s="264"/>
    </row>
    <row r="1115" spans="13:46" customFormat="1" ht="11.25" customHeight="1">
      <c r="M1115" s="539" t="s">
        <v>1654</v>
      </c>
      <c r="N1115" s="495" t="s">
        <v>1451</v>
      </c>
      <c r="O1115" s="198" t="s">
        <v>859</v>
      </c>
      <c r="AC1115" s="264"/>
      <c r="AD1115" s="264"/>
      <c r="AE1115" s="264"/>
      <c r="AF1115" s="283"/>
      <c r="AG1115" s="510"/>
      <c r="AH1115" s="510"/>
      <c r="AI1115" s="264"/>
      <c r="AJ1115" s="264"/>
      <c r="AK1115" s="264"/>
      <c r="AL1115" s="263">
        <f t="shared" ref="AL1115:AL1121" si="19">AM1115+AN1115</f>
        <v>0</v>
      </c>
      <c r="AM1115" s="191">
        <f t="shared" ref="AM1115:AN1121" si="20">AM1203*AM1247</f>
        <v>0</v>
      </c>
      <c r="AN1115" s="191">
        <f t="shared" si="20"/>
        <v>0</v>
      </c>
      <c r="AO1115" s="264"/>
      <c r="AP1115" s="264"/>
      <c r="AQ1115" s="264"/>
      <c r="AR1115" s="439" t="s">
        <v>1489</v>
      </c>
      <c r="AS1115" s="264"/>
      <c r="AT1115" s="264"/>
    </row>
    <row r="1116" spans="13:46" customFormat="1" ht="11.25" customHeight="1">
      <c r="M1116" s="539" t="s">
        <v>1655</v>
      </c>
      <c r="N1116" s="496" t="s">
        <v>828</v>
      </c>
      <c r="O1116" s="198" t="s">
        <v>859</v>
      </c>
      <c r="AC1116" s="264"/>
      <c r="AD1116" s="264"/>
      <c r="AE1116" s="264"/>
      <c r="AF1116" s="283"/>
      <c r="AG1116" s="510"/>
      <c r="AH1116" s="510"/>
      <c r="AI1116" s="264"/>
      <c r="AJ1116" s="264"/>
      <c r="AK1116" s="264"/>
      <c r="AL1116" s="263">
        <f t="shared" si="19"/>
        <v>0</v>
      </c>
      <c r="AM1116" s="191">
        <f t="shared" si="20"/>
        <v>0</v>
      </c>
      <c r="AN1116" s="191">
        <f t="shared" si="20"/>
        <v>0</v>
      </c>
      <c r="AO1116" s="264"/>
      <c r="AP1116" s="264"/>
      <c r="AQ1116" s="264"/>
      <c r="AR1116" s="439" t="s">
        <v>1476</v>
      </c>
      <c r="AS1116" s="264"/>
      <c r="AT1116" s="264"/>
    </row>
    <row r="1117" spans="13:46" customFormat="1" ht="11.25" customHeight="1">
      <c r="M1117" s="539" t="s">
        <v>1656</v>
      </c>
      <c r="N1117" s="497" t="s">
        <v>854</v>
      </c>
      <c r="O1117" s="198" t="s">
        <v>859</v>
      </c>
      <c r="AC1117" s="264"/>
      <c r="AD1117" s="264"/>
      <c r="AE1117" s="264"/>
      <c r="AF1117" s="283"/>
      <c r="AG1117" s="510"/>
      <c r="AH1117" s="510"/>
      <c r="AI1117" s="264"/>
      <c r="AJ1117" s="264"/>
      <c r="AK1117" s="264"/>
      <c r="AL1117" s="263">
        <f t="shared" si="19"/>
        <v>0</v>
      </c>
      <c r="AM1117" s="191">
        <f t="shared" si="20"/>
        <v>0</v>
      </c>
      <c r="AN1117" s="191">
        <f t="shared" si="20"/>
        <v>0</v>
      </c>
      <c r="AO1117" s="264"/>
      <c r="AP1117" s="264"/>
      <c r="AQ1117" s="264"/>
      <c r="AR1117" s="439" t="s">
        <v>1477</v>
      </c>
      <c r="AS1117" s="264"/>
      <c r="AT1117" s="264"/>
    </row>
    <row r="1118" spans="13:46" customFormat="1" ht="11.25" customHeight="1">
      <c r="M1118" s="539" t="s">
        <v>1657</v>
      </c>
      <c r="N1118" s="498" t="s">
        <v>333</v>
      </c>
      <c r="O1118" s="198" t="s">
        <v>859</v>
      </c>
      <c r="AC1118" s="264"/>
      <c r="AD1118" s="264"/>
      <c r="AE1118" s="264"/>
      <c r="AF1118" s="283"/>
      <c r="AG1118" s="510"/>
      <c r="AH1118" s="510"/>
      <c r="AI1118" s="264"/>
      <c r="AJ1118" s="264"/>
      <c r="AK1118" s="264"/>
      <c r="AL1118" s="263">
        <f t="shared" si="19"/>
        <v>0</v>
      </c>
      <c r="AM1118" s="191">
        <f t="shared" si="20"/>
        <v>0</v>
      </c>
      <c r="AN1118" s="191">
        <f t="shared" si="20"/>
        <v>0</v>
      </c>
      <c r="AO1118" s="264"/>
      <c r="AP1118" s="264"/>
      <c r="AQ1118" s="264"/>
      <c r="AR1118" s="439" t="s">
        <v>1478</v>
      </c>
      <c r="AS1118" s="264"/>
      <c r="AT1118" s="264"/>
    </row>
    <row r="1119" spans="13:46" customFormat="1" ht="11.25" customHeight="1">
      <c r="M1119" s="539" t="s">
        <v>1658</v>
      </c>
      <c r="N1119" s="499" t="s">
        <v>334</v>
      </c>
      <c r="O1119" s="198" t="s">
        <v>859</v>
      </c>
      <c r="AC1119" s="264"/>
      <c r="AD1119" s="264"/>
      <c r="AE1119" s="264"/>
      <c r="AF1119" s="283"/>
      <c r="AG1119" s="510"/>
      <c r="AH1119" s="510"/>
      <c r="AI1119" s="264"/>
      <c r="AJ1119" s="264"/>
      <c r="AK1119" s="264"/>
      <c r="AL1119" s="263">
        <f t="shared" si="19"/>
        <v>0</v>
      </c>
      <c r="AM1119" s="191">
        <f t="shared" si="20"/>
        <v>0</v>
      </c>
      <c r="AN1119" s="191">
        <f t="shared" si="20"/>
        <v>0</v>
      </c>
      <c r="AO1119" s="264"/>
      <c r="AP1119" s="264"/>
      <c r="AQ1119" s="264"/>
      <c r="AR1119" s="439" t="s">
        <v>1480</v>
      </c>
      <c r="AS1119" s="264"/>
      <c r="AT1119" s="264"/>
    </row>
    <row r="1120" spans="13:46" customFormat="1" ht="11.25" customHeight="1">
      <c r="M1120" s="539" t="s">
        <v>1659</v>
      </c>
      <c r="N1120" s="500" t="s">
        <v>335</v>
      </c>
      <c r="O1120" s="198" t="s">
        <v>859</v>
      </c>
      <c r="AC1120" s="264"/>
      <c r="AD1120" s="264"/>
      <c r="AE1120" s="264"/>
      <c r="AF1120" s="283"/>
      <c r="AG1120" s="510"/>
      <c r="AH1120" s="510"/>
      <c r="AI1120" s="264"/>
      <c r="AJ1120" s="264"/>
      <c r="AK1120" s="264"/>
      <c r="AL1120" s="263">
        <f t="shared" si="19"/>
        <v>0</v>
      </c>
      <c r="AM1120" s="191">
        <f t="shared" si="20"/>
        <v>0</v>
      </c>
      <c r="AN1120" s="191">
        <f t="shared" si="20"/>
        <v>0</v>
      </c>
      <c r="AO1120" s="264"/>
      <c r="AP1120" s="264"/>
      <c r="AQ1120" s="264"/>
      <c r="AR1120" s="439" t="s">
        <v>1479</v>
      </c>
      <c r="AS1120" s="264"/>
      <c r="AT1120" s="264"/>
    </row>
    <row r="1121" spans="13:46" customFormat="1" ht="11.25" customHeight="1">
      <c r="M1121" s="539" t="s">
        <v>1660</v>
      </c>
      <c r="N1121" s="489" t="s">
        <v>336</v>
      </c>
      <c r="O1121" s="198" t="s">
        <v>859</v>
      </c>
      <c r="AC1121" s="264"/>
      <c r="AD1121" s="264"/>
      <c r="AE1121" s="264"/>
      <c r="AF1121" s="283"/>
      <c r="AG1121" s="510"/>
      <c r="AH1121" s="510"/>
      <c r="AI1121" s="264"/>
      <c r="AJ1121" s="264"/>
      <c r="AK1121" s="264"/>
      <c r="AL1121" s="263">
        <f t="shared" si="19"/>
        <v>0</v>
      </c>
      <c r="AM1121" s="191">
        <f t="shared" si="20"/>
        <v>0</v>
      </c>
      <c r="AN1121" s="191">
        <f t="shared" si="20"/>
        <v>0</v>
      </c>
      <c r="AO1121" s="264"/>
      <c r="AP1121" s="264"/>
      <c r="AQ1121" s="264"/>
      <c r="AR1121" s="439" t="s">
        <v>1481</v>
      </c>
      <c r="AS1121" s="264"/>
      <c r="AT1121" s="264"/>
    </row>
    <row r="1122" spans="13:46" customFormat="1" ht="11.25" customHeight="1">
      <c r="M1122" s="540"/>
      <c r="N1122" s="508"/>
      <c r="O1122" s="509"/>
      <c r="AC1122" s="264"/>
      <c r="AD1122" s="264"/>
      <c r="AE1122" s="264"/>
      <c r="AF1122" s="283"/>
      <c r="AG1122" s="510"/>
      <c r="AH1122" s="510"/>
      <c r="AI1122" s="264"/>
      <c r="AJ1122" s="264"/>
      <c r="AK1122" s="264"/>
      <c r="AL1122" s="283"/>
      <c r="AM1122" s="510"/>
      <c r="AN1122" s="510"/>
      <c r="AO1122" s="264"/>
      <c r="AP1122" s="264"/>
      <c r="AQ1122" s="264"/>
      <c r="AR1122" s="439"/>
      <c r="AS1122" s="264"/>
      <c r="AT1122" s="264"/>
    </row>
    <row r="1123" spans="13:46" customFormat="1" ht="11.25" customHeight="1">
      <c r="M1123" s="538" t="s">
        <v>1494</v>
      </c>
      <c r="N1123" s="511" t="s">
        <v>860</v>
      </c>
      <c r="O1123" s="198" t="s">
        <v>861</v>
      </c>
      <c r="AC1123" s="264"/>
      <c r="AD1123" s="264"/>
      <c r="AE1123" s="264"/>
      <c r="AF1123" s="280">
        <f>SUM(AF1124,AF1128:AF1133,AF1134,AF1139,AF1146,AF1147,AF1159:AF1165)</f>
        <v>0</v>
      </c>
      <c r="AG1123" s="280">
        <f>SUM(AG1124,AG1128:AG1133,AG1134,AG1139,AG1146,AG1147,AG1159:AG1165)</f>
        <v>0</v>
      </c>
      <c r="AH1123" s="280">
        <f>SUM(AH1124,AH1128:AH1133,AH1134,AH1139,AH1146,AH1147,AH1159:AH1165)</f>
        <v>0</v>
      </c>
      <c r="AI1123" s="264"/>
      <c r="AJ1123" s="264"/>
      <c r="AK1123" s="264"/>
      <c r="AL1123" s="280">
        <f>SUM(AL1124,AL1128:AL1133,AL1134,AL1139,AL1146,AL1147,AL1159:AL1165)</f>
        <v>0</v>
      </c>
      <c r="AM1123" s="280">
        <f>SUM(AM1124,AM1128:AM1133,AM1134,AM1139,AM1146,AM1147,AM1159:AM1165)</f>
        <v>0</v>
      </c>
      <c r="AN1123" s="280">
        <f>SUM(AN1124,AN1128:AN1133,AN1134,AN1139,AN1146,AN1147,AN1159:AN1165)</f>
        <v>0</v>
      </c>
      <c r="AO1123" s="264"/>
      <c r="AP1123" s="264"/>
      <c r="AQ1123" s="264"/>
      <c r="AR1123" s="119"/>
      <c r="AS1123" s="264"/>
      <c r="AT1123" s="264"/>
    </row>
    <row r="1124" spans="13:46" customFormat="1" ht="11.25" customHeight="1">
      <c r="M1124" s="539" t="s">
        <v>1661</v>
      </c>
      <c r="N1124" s="483" t="s">
        <v>1427</v>
      </c>
      <c r="O1124" s="198" t="s">
        <v>861</v>
      </c>
      <c r="AC1124" s="264"/>
      <c r="AD1124" s="264"/>
      <c r="AE1124" s="264"/>
      <c r="AF1124" s="283"/>
      <c r="AG1124" s="510"/>
      <c r="AH1124" s="510"/>
      <c r="AI1124" s="264"/>
      <c r="AJ1124" s="264"/>
      <c r="AK1124" s="264"/>
      <c r="AL1124" s="191">
        <f>IF(AL1079=0,0,AL1080/AL1079*100)</f>
        <v>0</v>
      </c>
      <c r="AM1124" s="191">
        <f>IF(AM1079=0,0,AM1080/AM1079*100)</f>
        <v>0</v>
      </c>
      <c r="AN1124" s="191">
        <f>IF(AN1079=0,0,AN1080/AN1079*100)</f>
        <v>0</v>
      </c>
      <c r="AO1124" s="264"/>
      <c r="AP1124" s="264"/>
      <c r="AQ1124" s="264"/>
      <c r="AR1124" s="439" t="s">
        <v>1452</v>
      </c>
      <c r="AS1124" s="264"/>
      <c r="AT1124" s="264"/>
    </row>
    <row r="1125" spans="13:46" customFormat="1" ht="11.25" customHeight="1">
      <c r="M1125" s="539" t="s">
        <v>1662</v>
      </c>
      <c r="N1125" s="487" t="s">
        <v>818</v>
      </c>
      <c r="O1125" s="198" t="s">
        <v>861</v>
      </c>
      <c r="AC1125" s="264"/>
      <c r="AD1125" s="264"/>
      <c r="AE1125" s="264"/>
      <c r="AF1125" s="283"/>
      <c r="AG1125" s="510"/>
      <c r="AH1125" s="510"/>
      <c r="AI1125" s="264"/>
      <c r="AJ1125" s="264"/>
      <c r="AK1125" s="264"/>
      <c r="AL1125" s="191">
        <f>IF(AL1079=0,0,AL1081/AL1079*100)</f>
        <v>0</v>
      </c>
      <c r="AM1125" s="191">
        <f>IF(AM1079=0,0,AM1081/AM1079*100)</f>
        <v>0</v>
      </c>
      <c r="AN1125" s="191">
        <f>IF(AN1079=0,0,AN1081/AN1079*100)</f>
        <v>0</v>
      </c>
      <c r="AO1125" s="264"/>
      <c r="AP1125" s="264"/>
      <c r="AQ1125" s="264"/>
      <c r="AR1125" s="439" t="s">
        <v>1453</v>
      </c>
      <c r="AS1125" s="264"/>
      <c r="AT1125" s="264"/>
    </row>
    <row r="1126" spans="13:46" customFormat="1" ht="11.25" customHeight="1">
      <c r="M1126" s="539" t="s">
        <v>1663</v>
      </c>
      <c r="N1126" s="487" t="s">
        <v>820</v>
      </c>
      <c r="O1126" s="198" t="s">
        <v>861</v>
      </c>
      <c r="AC1126" s="264"/>
      <c r="AD1126" s="264"/>
      <c r="AE1126" s="264"/>
      <c r="AF1126" s="283"/>
      <c r="AG1126" s="510"/>
      <c r="AH1126" s="510"/>
      <c r="AI1126" s="264"/>
      <c r="AJ1126" s="264"/>
      <c r="AK1126" s="264"/>
      <c r="AL1126" s="191">
        <f>IF(AL1079=0,0,AL1082/AL1079*100)</f>
        <v>0</v>
      </c>
      <c r="AM1126" s="191">
        <f>IF(AM1079=0,0,AM1082/AM1079*100)</f>
        <v>0</v>
      </c>
      <c r="AN1126" s="191">
        <f>IF(AN1079=0,0,AN1082/AN1079*100)</f>
        <v>0</v>
      </c>
      <c r="AO1126" s="264"/>
      <c r="AP1126" s="264"/>
      <c r="AQ1126" s="264"/>
      <c r="AR1126" s="439" t="s">
        <v>1454</v>
      </c>
      <c r="AS1126" s="264"/>
      <c r="AT1126" s="264"/>
    </row>
    <row r="1127" spans="13:46" customFormat="1" ht="11.25" customHeight="1">
      <c r="M1127" s="539" t="s">
        <v>1664</v>
      </c>
      <c r="N1127" s="487" t="s">
        <v>821</v>
      </c>
      <c r="O1127" s="198" t="s">
        <v>861</v>
      </c>
      <c r="AC1127" s="264"/>
      <c r="AD1127" s="264"/>
      <c r="AE1127" s="264"/>
      <c r="AF1127" s="283"/>
      <c r="AG1127" s="510"/>
      <c r="AH1127" s="510"/>
      <c r="AI1127" s="264"/>
      <c r="AJ1127" s="264"/>
      <c r="AK1127" s="264"/>
      <c r="AL1127" s="191">
        <f>IF(AL1079=0,0,AL1083/AL1079*100)</f>
        <v>0</v>
      </c>
      <c r="AM1127" s="191">
        <f>IF(AM1079=0,0,AM1083/AM1079*100)</f>
        <v>0</v>
      </c>
      <c r="AN1127" s="191">
        <f>IF(AN1079=0,0,AN1083/AN1079*100)</f>
        <v>0</v>
      </c>
      <c r="AO1127" s="264"/>
      <c r="AP1127" s="264"/>
      <c r="AQ1127" s="264"/>
      <c r="AR1127" s="439" t="s">
        <v>1455</v>
      </c>
      <c r="AS1127" s="264"/>
      <c r="AT1127" s="264"/>
    </row>
    <row r="1128" spans="13:46" customFormat="1" ht="11.25" customHeight="1">
      <c r="M1128" s="539" t="s">
        <v>1665</v>
      </c>
      <c r="N1128" s="488" t="s">
        <v>1428</v>
      </c>
      <c r="O1128" s="198" t="s">
        <v>861</v>
      </c>
      <c r="AC1128" s="264"/>
      <c r="AD1128" s="264"/>
      <c r="AE1128" s="264"/>
      <c r="AF1128" s="283"/>
      <c r="AG1128" s="510"/>
      <c r="AH1128" s="510"/>
      <c r="AI1128" s="264"/>
      <c r="AJ1128" s="264"/>
      <c r="AK1128" s="264"/>
      <c r="AL1128" s="191">
        <f>IF(AL1079=0,0,AL1084/AL1079*100)</f>
        <v>0</v>
      </c>
      <c r="AM1128" s="191">
        <f>IF(AM1079=0,0,AM1084/AM1079*100)</f>
        <v>0</v>
      </c>
      <c r="AN1128" s="191">
        <f>IF(AN1079=0,0,AN1084/AN1079*100)</f>
        <v>0</v>
      </c>
      <c r="AO1128" s="264"/>
      <c r="AP1128" s="264"/>
      <c r="AQ1128" s="264"/>
      <c r="AR1128" s="439" t="s">
        <v>1464</v>
      </c>
      <c r="AS1128" s="264"/>
      <c r="AT1128" s="264"/>
    </row>
    <row r="1129" spans="13:46" customFormat="1" ht="11.25" customHeight="1">
      <c r="M1129" s="539" t="s">
        <v>1666</v>
      </c>
      <c r="N1129" s="488" t="s">
        <v>1429</v>
      </c>
      <c r="O1129" s="198" t="s">
        <v>861</v>
      </c>
      <c r="AC1129" s="264"/>
      <c r="AD1129" s="264"/>
      <c r="AE1129" s="264"/>
      <c r="AF1129" s="283"/>
      <c r="AG1129" s="510"/>
      <c r="AH1129" s="510"/>
      <c r="AI1129" s="264"/>
      <c r="AJ1129" s="264"/>
      <c r="AK1129" s="264"/>
      <c r="AL1129" s="191">
        <f>IF(AL1079=0,0,AL1085/AL1079*100)</f>
        <v>0</v>
      </c>
      <c r="AM1129" s="191">
        <f>IF(AM1079=0,0,AM1085/AM1079*100)</f>
        <v>0</v>
      </c>
      <c r="AN1129" s="191">
        <f>IF(AN1079=0,0,AN1085/AN1079*100)</f>
        <v>0</v>
      </c>
      <c r="AO1129" s="264"/>
      <c r="AP1129" s="264"/>
      <c r="AQ1129" s="264"/>
      <c r="AR1129" s="439" t="s">
        <v>1465</v>
      </c>
      <c r="AS1129" s="264"/>
      <c r="AT1129" s="264"/>
    </row>
    <row r="1130" spans="13:46" customFormat="1" ht="11.25" customHeight="1">
      <c r="M1130" s="539" t="s">
        <v>1667</v>
      </c>
      <c r="N1130" s="488" t="s">
        <v>1430</v>
      </c>
      <c r="O1130" s="198" t="s">
        <v>861</v>
      </c>
      <c r="AC1130" s="264"/>
      <c r="AD1130" s="264"/>
      <c r="AE1130" s="264"/>
      <c r="AF1130" s="283"/>
      <c r="AG1130" s="510"/>
      <c r="AH1130" s="510"/>
      <c r="AI1130" s="264"/>
      <c r="AJ1130" s="264"/>
      <c r="AK1130" s="264"/>
      <c r="AL1130" s="191">
        <f>IF(AL1079=0,0,AL1086/AL1079*100)</f>
        <v>0</v>
      </c>
      <c r="AM1130" s="191">
        <f>IF(AM1079=0,0,AM1086/AM1079*100)</f>
        <v>0</v>
      </c>
      <c r="AN1130" s="191">
        <f>IF(AN1079=0,0,AN1086/AN1079*100)</f>
        <v>0</v>
      </c>
      <c r="AO1130" s="264"/>
      <c r="AP1130" s="264"/>
      <c r="AQ1130" s="264"/>
      <c r="AR1130" s="439" t="s">
        <v>1466</v>
      </c>
      <c r="AS1130" s="264"/>
      <c r="AT1130" s="264"/>
    </row>
    <row r="1131" spans="13:46" customFormat="1" ht="11.25" customHeight="1">
      <c r="M1131" s="539" t="s">
        <v>1668</v>
      </c>
      <c r="N1131" s="488" t="s">
        <v>1431</v>
      </c>
      <c r="O1131" s="198" t="s">
        <v>861</v>
      </c>
      <c r="AC1131" s="264"/>
      <c r="AD1131" s="264"/>
      <c r="AE1131" s="264"/>
      <c r="AF1131" s="283"/>
      <c r="AG1131" s="510"/>
      <c r="AH1131" s="510"/>
      <c r="AI1131" s="264"/>
      <c r="AJ1131" s="264"/>
      <c r="AK1131" s="264"/>
      <c r="AL1131" s="191">
        <f>IF(AL1079=0,0,AL1087/AL1079*100)</f>
        <v>0</v>
      </c>
      <c r="AM1131" s="191">
        <f>IF(AM1079=0,0,AM1087/AM1079*100)</f>
        <v>0</v>
      </c>
      <c r="AN1131" s="191">
        <f>IF(AN1079=0,0,AN1087/AN1079*100)</f>
        <v>0</v>
      </c>
      <c r="AO1131" s="264"/>
      <c r="AP1131" s="264"/>
      <c r="AQ1131" s="264"/>
      <c r="AR1131" s="439" t="s">
        <v>1463</v>
      </c>
      <c r="AS1131" s="264"/>
      <c r="AT1131" s="264"/>
    </row>
    <row r="1132" spans="13:46" customFormat="1" ht="11.25" customHeight="1">
      <c r="M1132" s="539" t="s">
        <v>1669</v>
      </c>
      <c r="N1132" s="489" t="s">
        <v>783</v>
      </c>
      <c r="O1132" s="198" t="s">
        <v>861</v>
      </c>
      <c r="AC1132" s="264"/>
      <c r="AD1132" s="264"/>
      <c r="AE1132" s="264"/>
      <c r="AF1132" s="283"/>
      <c r="AG1132" s="510"/>
      <c r="AH1132" s="510"/>
      <c r="AI1132" s="264"/>
      <c r="AJ1132" s="264"/>
      <c r="AK1132" s="264"/>
      <c r="AL1132" s="191">
        <f>IF(AL1079=0,0,AL1088/AL1079*100)</f>
        <v>0</v>
      </c>
      <c r="AM1132" s="191">
        <f>IF(AM1079=0,0,AM1088/AM1079*100)</f>
        <v>0</v>
      </c>
      <c r="AN1132" s="191">
        <f>IF(AN1079=0,0,AN1088/AN1079*100)</f>
        <v>0</v>
      </c>
      <c r="AO1132" s="264"/>
      <c r="AP1132" s="264"/>
      <c r="AQ1132" s="264"/>
      <c r="AR1132" s="439" t="s">
        <v>1456</v>
      </c>
      <c r="AS1132" s="264"/>
      <c r="AT1132" s="264"/>
    </row>
    <row r="1133" spans="13:46" customFormat="1" ht="11.25" customHeight="1">
      <c r="M1133" s="539" t="s">
        <v>1670</v>
      </c>
      <c r="N1133" s="490" t="s">
        <v>823</v>
      </c>
      <c r="O1133" s="198" t="s">
        <v>861</v>
      </c>
      <c r="AC1133" s="264"/>
      <c r="AD1133" s="264"/>
      <c r="AE1133" s="264"/>
      <c r="AF1133" s="283"/>
      <c r="AG1133" s="510"/>
      <c r="AH1133" s="510"/>
      <c r="AI1133" s="264"/>
      <c r="AJ1133" s="264"/>
      <c r="AK1133" s="264"/>
      <c r="AL1133" s="191">
        <f>IF(AL1079=0,0,AL1089/AL1079*100)</f>
        <v>0</v>
      </c>
      <c r="AM1133" s="191">
        <f>IF(AM1079=0,0,AM1089/AM1079*100)</f>
        <v>0</v>
      </c>
      <c r="AN1133" s="191">
        <f>IF(AN1079=0,0,AN1089/AN1079*100)</f>
        <v>0</v>
      </c>
      <c r="AO1133" s="264"/>
      <c r="AP1133" s="264"/>
      <c r="AQ1133" s="264"/>
      <c r="AR1133" s="439" t="s">
        <v>1457</v>
      </c>
      <c r="AS1133" s="264"/>
      <c r="AT1133" s="264"/>
    </row>
    <row r="1134" spans="13:46" customFormat="1" ht="11.25" customHeight="1">
      <c r="M1134" s="539" t="s">
        <v>1671</v>
      </c>
      <c r="N1134" s="484" t="s">
        <v>827</v>
      </c>
      <c r="O1134" s="198" t="s">
        <v>861</v>
      </c>
      <c r="AC1134" s="264"/>
      <c r="AD1134" s="264"/>
      <c r="AE1134" s="264"/>
      <c r="AF1134" s="283"/>
      <c r="AG1134" s="510"/>
      <c r="AH1134" s="510"/>
      <c r="AI1134" s="264"/>
      <c r="AJ1134" s="264"/>
      <c r="AK1134" s="264"/>
      <c r="AL1134" s="191">
        <f>IF(AL1079=0,0,AL1090/AL1079*100)</f>
        <v>0</v>
      </c>
      <c r="AM1134" s="191">
        <f>IF(AM1079=0,0,AM1090/AM1079*100)</f>
        <v>0</v>
      </c>
      <c r="AN1134" s="191">
        <f>IF(AN1079=0,0,AN1090/AN1079*100)</f>
        <v>0</v>
      </c>
      <c r="AO1134" s="264"/>
      <c r="AP1134" s="264"/>
      <c r="AQ1134" s="264"/>
      <c r="AR1134" s="439" t="s">
        <v>1458</v>
      </c>
      <c r="AS1134" s="264"/>
      <c r="AT1134" s="264"/>
    </row>
    <row r="1135" spans="13:46" customFormat="1" ht="11.25" customHeight="1">
      <c r="M1135" s="539" t="s">
        <v>1672</v>
      </c>
      <c r="N1135" s="491" t="s">
        <v>1432</v>
      </c>
      <c r="O1135" s="198" t="s">
        <v>861</v>
      </c>
      <c r="AC1135" s="264"/>
      <c r="AD1135" s="264"/>
      <c r="AE1135" s="264"/>
      <c r="AF1135" s="283"/>
      <c r="AG1135" s="510"/>
      <c r="AH1135" s="510"/>
      <c r="AI1135" s="264"/>
      <c r="AJ1135" s="264"/>
      <c r="AK1135" s="264"/>
      <c r="AL1135" s="191">
        <f>IF(AL1079=0,0,AL1091/AL1079*100)</f>
        <v>0</v>
      </c>
      <c r="AM1135" s="191">
        <f>IF(AM1079=0,0,AM1091/AM1079*100)</f>
        <v>0</v>
      </c>
      <c r="AN1135" s="191">
        <f>IF(AN1079=0,0,AN1091/AN1079*100)</f>
        <v>0</v>
      </c>
      <c r="AO1135" s="264"/>
      <c r="AP1135" s="264"/>
      <c r="AQ1135" s="264"/>
      <c r="AR1135" s="439" t="s">
        <v>1459</v>
      </c>
      <c r="AS1135" s="264"/>
      <c r="AT1135" s="264"/>
    </row>
    <row r="1136" spans="13:46" customFormat="1" ht="11.25" customHeight="1">
      <c r="M1136" s="539" t="s">
        <v>1673</v>
      </c>
      <c r="N1136" s="491" t="s">
        <v>1433</v>
      </c>
      <c r="O1136" s="198" t="s">
        <v>861</v>
      </c>
      <c r="AC1136" s="264"/>
      <c r="AD1136" s="264"/>
      <c r="AE1136" s="264"/>
      <c r="AF1136" s="283"/>
      <c r="AG1136" s="510"/>
      <c r="AH1136" s="510"/>
      <c r="AI1136" s="264"/>
      <c r="AJ1136" s="264"/>
      <c r="AK1136" s="264"/>
      <c r="AL1136" s="191">
        <f>IF(AL1079=0,0,AL1092/AL1079*100)</f>
        <v>0</v>
      </c>
      <c r="AM1136" s="191">
        <f>IF(AM1079=0,0,AM1092/AM1079*100)</f>
        <v>0</v>
      </c>
      <c r="AN1136" s="191">
        <f>IF(AN1079=0,0,AN1092/AN1079*100)</f>
        <v>0</v>
      </c>
      <c r="AO1136" s="264"/>
      <c r="AP1136" s="264"/>
      <c r="AQ1136" s="264"/>
      <c r="AR1136" s="439" t="s">
        <v>1460</v>
      </c>
      <c r="AS1136" s="264"/>
      <c r="AT1136" s="264"/>
    </row>
    <row r="1137" spans="13:46" customFormat="1" ht="11.25" customHeight="1">
      <c r="M1137" s="539" t="s">
        <v>1674</v>
      </c>
      <c r="N1137" s="491" t="s">
        <v>1434</v>
      </c>
      <c r="O1137" s="198" t="s">
        <v>861</v>
      </c>
      <c r="AC1137" s="264"/>
      <c r="AD1137" s="264"/>
      <c r="AE1137" s="264"/>
      <c r="AF1137" s="283"/>
      <c r="AG1137" s="510"/>
      <c r="AH1137" s="510"/>
      <c r="AI1137" s="264"/>
      <c r="AJ1137" s="264"/>
      <c r="AK1137" s="264"/>
      <c r="AL1137" s="191">
        <f>IF(AL1079=0,0,AL1093/AL1079*100)</f>
        <v>0</v>
      </c>
      <c r="AM1137" s="191">
        <f>IF(AM1079=0,0,AM1093/AM1079*100)</f>
        <v>0</v>
      </c>
      <c r="AN1137" s="191">
        <f>IF(AN1079=0,0,AN1093/AN1079*100)</f>
        <v>0</v>
      </c>
      <c r="AO1137" s="264"/>
      <c r="AP1137" s="264"/>
      <c r="AQ1137" s="264"/>
      <c r="AR1137" s="439" t="s">
        <v>1461</v>
      </c>
      <c r="AS1137" s="264"/>
      <c r="AT1137" s="264"/>
    </row>
    <row r="1138" spans="13:46" customFormat="1" ht="11.25" customHeight="1">
      <c r="M1138" s="539" t="s">
        <v>1675</v>
      </c>
      <c r="N1138" s="491" t="s">
        <v>1435</v>
      </c>
      <c r="O1138" s="198" t="s">
        <v>861</v>
      </c>
      <c r="AC1138" s="264"/>
      <c r="AD1138" s="264"/>
      <c r="AE1138" s="264"/>
      <c r="AF1138" s="283"/>
      <c r="AG1138" s="510"/>
      <c r="AH1138" s="510"/>
      <c r="AI1138" s="264"/>
      <c r="AJ1138" s="264"/>
      <c r="AK1138" s="264"/>
      <c r="AL1138" s="191">
        <f>IF(AL1079=0,0,AL1094/AL1079*100)</f>
        <v>0</v>
      </c>
      <c r="AM1138" s="191">
        <f>IF(AM1079=0,0,AM1094/AM1079*100)</f>
        <v>0</v>
      </c>
      <c r="AN1138" s="191">
        <f>IF(AN1079=0,0,AN1094/AN1079*100)</f>
        <v>0</v>
      </c>
      <c r="AO1138" s="264"/>
      <c r="AP1138" s="264"/>
      <c r="AQ1138" s="264"/>
      <c r="AR1138" s="439" t="s">
        <v>1462</v>
      </c>
      <c r="AS1138" s="264"/>
      <c r="AT1138" s="264"/>
    </row>
    <row r="1139" spans="13:46" customFormat="1" ht="11.25" customHeight="1">
      <c r="M1139" s="539" t="s">
        <v>1676</v>
      </c>
      <c r="N1139" s="485" t="s">
        <v>825</v>
      </c>
      <c r="O1139" s="198" t="s">
        <v>861</v>
      </c>
      <c r="AC1139" s="264"/>
      <c r="AD1139" s="264"/>
      <c r="AE1139" s="264"/>
      <c r="AF1139" s="283"/>
      <c r="AG1139" s="510"/>
      <c r="AH1139" s="510"/>
      <c r="AI1139" s="264"/>
      <c r="AJ1139" s="264"/>
      <c r="AK1139" s="264"/>
      <c r="AL1139" s="191">
        <f>IF(AL1079=0,0,AL1095/AL1079*100)</f>
        <v>0</v>
      </c>
      <c r="AM1139" s="191">
        <f>IF(AM1079=0,0,AM1095/AM1079*100)</f>
        <v>0</v>
      </c>
      <c r="AN1139" s="191">
        <f>IF(AN1079=0,0,AN1095/AN1079*100)</f>
        <v>0</v>
      </c>
      <c r="AO1139" s="264"/>
      <c r="AP1139" s="264"/>
      <c r="AQ1139" s="264"/>
      <c r="AR1139" s="439" t="s">
        <v>1467</v>
      </c>
      <c r="AS1139" s="264"/>
      <c r="AT1139" s="264"/>
    </row>
    <row r="1140" spans="13:46" customFormat="1" ht="11.25" customHeight="1">
      <c r="M1140" s="539" t="s">
        <v>2164</v>
      </c>
      <c r="N1140" s="492" t="s">
        <v>1436</v>
      </c>
      <c r="O1140" s="198" t="s">
        <v>861</v>
      </c>
      <c r="AC1140" s="264"/>
      <c r="AD1140" s="264"/>
      <c r="AE1140" s="264"/>
      <c r="AF1140" s="283"/>
      <c r="AG1140" s="510"/>
      <c r="AH1140" s="510"/>
      <c r="AI1140" s="264"/>
      <c r="AJ1140" s="264"/>
      <c r="AK1140" s="264"/>
      <c r="AL1140" s="191">
        <f>IF(AL1079=0,0,AL1096/AL1079*100)</f>
        <v>0</v>
      </c>
      <c r="AM1140" s="191">
        <f>IF(AM1079=0,0,AM1096/AM1079*100)</f>
        <v>0</v>
      </c>
      <c r="AN1140" s="191">
        <f>IF(AN1079=0,0,AN1096/AN1079*100)</f>
        <v>0</v>
      </c>
      <c r="AO1140" s="264"/>
      <c r="AP1140" s="264"/>
      <c r="AQ1140" s="264"/>
      <c r="AR1140" s="439" t="s">
        <v>2160</v>
      </c>
      <c r="AS1140" s="264"/>
      <c r="AT1140" s="264"/>
    </row>
    <row r="1141" spans="13:46" customFormat="1" ht="11.25" customHeight="1">
      <c r="M1141" s="539" t="s">
        <v>2145</v>
      </c>
      <c r="N1141" s="492" t="s">
        <v>1437</v>
      </c>
      <c r="O1141" s="198" t="s">
        <v>861</v>
      </c>
      <c r="AC1141" s="264"/>
      <c r="AD1141" s="264"/>
      <c r="AE1141" s="264"/>
      <c r="AF1141" s="283"/>
      <c r="AG1141" s="510"/>
      <c r="AH1141" s="510"/>
      <c r="AI1141" s="264"/>
      <c r="AJ1141" s="264"/>
      <c r="AK1141" s="264"/>
      <c r="AL1141" s="191">
        <f>IF(AL1079=0,0,AL1097/AL1079*100)</f>
        <v>0</v>
      </c>
      <c r="AM1141" s="191">
        <f>IF(AM1079=0,0,AM1097/AM1079*100)</f>
        <v>0</v>
      </c>
      <c r="AN1141" s="191">
        <f>IF(AN1079=0,0,AN1097/AN1079*100)</f>
        <v>0</v>
      </c>
      <c r="AO1141" s="264"/>
      <c r="AP1141" s="264"/>
      <c r="AQ1141" s="264"/>
      <c r="AR1141" s="439" t="s">
        <v>2141</v>
      </c>
      <c r="AS1141" s="264"/>
      <c r="AT1141" s="264"/>
    </row>
    <row r="1142" spans="13:46" customFormat="1" ht="11.25" customHeight="1">
      <c r="M1142" s="539" t="s">
        <v>2126</v>
      </c>
      <c r="N1142" s="492" t="s">
        <v>1438</v>
      </c>
      <c r="O1142" s="198" t="s">
        <v>861</v>
      </c>
      <c r="AC1142" s="264"/>
      <c r="AD1142" s="264"/>
      <c r="AE1142" s="264"/>
      <c r="AF1142" s="283"/>
      <c r="AG1142" s="510"/>
      <c r="AH1142" s="510"/>
      <c r="AI1142" s="264"/>
      <c r="AJ1142" s="264"/>
      <c r="AK1142" s="264"/>
      <c r="AL1142" s="191">
        <f>IF(AL1079=0,0,AL1098/AL1079*100)</f>
        <v>0</v>
      </c>
      <c r="AM1142" s="191">
        <f>IF(AM1079=0,0,AM1098/AM1079*100)</f>
        <v>0</v>
      </c>
      <c r="AN1142" s="191">
        <f>IF(AN1079=0,0,AN1098/AN1079*100)</f>
        <v>0</v>
      </c>
      <c r="AO1142" s="264"/>
      <c r="AP1142" s="264"/>
      <c r="AQ1142" s="264"/>
      <c r="AR1142" s="439" t="s">
        <v>2121</v>
      </c>
      <c r="AS1142" s="264"/>
      <c r="AT1142" s="264"/>
    </row>
    <row r="1143" spans="13:46" customFormat="1" ht="11.25" customHeight="1">
      <c r="M1143" s="539" t="s">
        <v>1677</v>
      </c>
      <c r="N1143" s="492" t="s">
        <v>1439</v>
      </c>
      <c r="O1143" s="198" t="s">
        <v>861</v>
      </c>
      <c r="AC1143" s="264"/>
      <c r="AD1143" s="264"/>
      <c r="AE1143" s="264"/>
      <c r="AF1143" s="283"/>
      <c r="AG1143" s="510"/>
      <c r="AH1143" s="510"/>
      <c r="AI1143" s="264"/>
      <c r="AJ1143" s="264"/>
      <c r="AK1143" s="264"/>
      <c r="AL1143" s="191">
        <f>IF(AL1079=0,0,AL1099/AL1079*100)</f>
        <v>0</v>
      </c>
      <c r="AM1143" s="191">
        <f>IF(AM1079=0,0,AM1099/AM1079*100)</f>
        <v>0</v>
      </c>
      <c r="AN1143" s="191">
        <f>IF(AN1079=0,0,AN1099/AN1079*100)</f>
        <v>0</v>
      </c>
      <c r="AO1143" s="264"/>
      <c r="AP1143" s="264"/>
      <c r="AQ1143" s="264"/>
      <c r="AR1143" s="439" t="s">
        <v>1468</v>
      </c>
      <c r="AS1143" s="264"/>
      <c r="AT1143" s="264"/>
    </row>
    <row r="1144" spans="13:46" customFormat="1" ht="11.25" customHeight="1">
      <c r="M1144" s="539" t="s">
        <v>1678</v>
      </c>
      <c r="N1144" s="492" t="s">
        <v>1440</v>
      </c>
      <c r="O1144" s="198" t="s">
        <v>861</v>
      </c>
      <c r="AC1144" s="264"/>
      <c r="AD1144" s="264"/>
      <c r="AE1144" s="264"/>
      <c r="AF1144" s="283"/>
      <c r="AG1144" s="510"/>
      <c r="AH1144" s="510"/>
      <c r="AI1144" s="264"/>
      <c r="AJ1144" s="264"/>
      <c r="AK1144" s="264"/>
      <c r="AL1144" s="191">
        <f>IF(AL1079=0,0,AL1100/AL1079*100)</f>
        <v>0</v>
      </c>
      <c r="AM1144" s="191">
        <f>IF(AM1079=0,0,AM1100/AM1079*100)</f>
        <v>0</v>
      </c>
      <c r="AN1144" s="191">
        <f>IF(AN1079=0,0,AN1100/AN1079*100)</f>
        <v>0</v>
      </c>
      <c r="AO1144" s="264"/>
      <c r="AP1144" s="264"/>
      <c r="AQ1144" s="264"/>
      <c r="AR1144" s="439" t="s">
        <v>1469</v>
      </c>
      <c r="AS1144" s="264"/>
      <c r="AT1144" s="264"/>
    </row>
    <row r="1145" spans="13:46" customFormat="1" ht="11.25" customHeight="1">
      <c r="M1145" s="539" t="s">
        <v>1679</v>
      </c>
      <c r="N1145" s="492" t="s">
        <v>1441</v>
      </c>
      <c r="O1145" s="198" t="s">
        <v>861</v>
      </c>
      <c r="AC1145" s="264"/>
      <c r="AD1145" s="264"/>
      <c r="AE1145" s="264"/>
      <c r="AF1145" s="283"/>
      <c r="AG1145" s="510"/>
      <c r="AH1145" s="510"/>
      <c r="AI1145" s="264"/>
      <c r="AJ1145" s="264"/>
      <c r="AK1145" s="264"/>
      <c r="AL1145" s="191">
        <f>IF(AL1079=0,0,AL1101/AL1079*100)</f>
        <v>0</v>
      </c>
      <c r="AM1145" s="191">
        <f>IF(AM1079=0,0,AM1101/AM1079*100)</f>
        <v>0</v>
      </c>
      <c r="AN1145" s="191">
        <f>IF(AN1079=0,0,AN1101/AN1079*100)</f>
        <v>0</v>
      </c>
      <c r="AO1145" s="264"/>
      <c r="AP1145" s="264"/>
      <c r="AQ1145" s="264"/>
      <c r="AR1145" s="439" t="s">
        <v>1470</v>
      </c>
      <c r="AS1145" s="264"/>
      <c r="AT1145" s="264"/>
    </row>
    <row r="1146" spans="13:46" customFormat="1" ht="11.25" customHeight="1">
      <c r="M1146" s="539" t="s">
        <v>1680</v>
      </c>
      <c r="N1146" s="493" t="s">
        <v>826</v>
      </c>
      <c r="O1146" s="198" t="s">
        <v>861</v>
      </c>
      <c r="AC1146" s="264"/>
      <c r="AD1146" s="264"/>
      <c r="AE1146" s="264"/>
      <c r="AF1146" s="283"/>
      <c r="AG1146" s="510"/>
      <c r="AH1146" s="510"/>
      <c r="AI1146" s="264"/>
      <c r="AJ1146" s="264"/>
      <c r="AK1146" s="264"/>
      <c r="AL1146" s="191">
        <f>IF(AL1079=0,0,AL1102/AL1079*100)</f>
        <v>0</v>
      </c>
      <c r="AM1146" s="191">
        <f>IF(AM1079=0,0,AM1102/AM1079*100)</f>
        <v>0</v>
      </c>
      <c r="AN1146" s="191">
        <f>IF(AN1079=0,0,AN1102/AN1079*100)</f>
        <v>0</v>
      </c>
      <c r="AO1146" s="264"/>
      <c r="AP1146" s="264"/>
      <c r="AQ1146" s="264"/>
      <c r="AR1146" s="439" t="s">
        <v>1471</v>
      </c>
      <c r="AS1146" s="264"/>
      <c r="AT1146" s="264"/>
    </row>
    <row r="1147" spans="13:46" customFormat="1" ht="11.25" customHeight="1">
      <c r="M1147" s="539" t="s">
        <v>1681</v>
      </c>
      <c r="N1147" s="486" t="s">
        <v>817</v>
      </c>
      <c r="O1147" s="198" t="s">
        <v>861</v>
      </c>
      <c r="AC1147" s="264"/>
      <c r="AD1147" s="264"/>
      <c r="AE1147" s="264"/>
      <c r="AF1147" s="283"/>
      <c r="AG1147" s="510"/>
      <c r="AH1147" s="510"/>
      <c r="AI1147" s="264"/>
      <c r="AJ1147" s="264"/>
      <c r="AK1147" s="264"/>
      <c r="AL1147" s="191">
        <f>IF(AL1079=0,0,AL1103/AL1079*100)</f>
        <v>0</v>
      </c>
      <c r="AM1147" s="191">
        <f>IF(AM1079=0,0,AM1103/AM1079*100)</f>
        <v>0</v>
      </c>
      <c r="AN1147" s="191">
        <f>IF(AN1079=0,0,AN1103/AN1079*100)</f>
        <v>0</v>
      </c>
      <c r="AO1147" s="264"/>
      <c r="AP1147" s="264"/>
      <c r="AQ1147" s="264"/>
      <c r="AR1147" s="439" t="s">
        <v>1472</v>
      </c>
      <c r="AS1147" s="264"/>
      <c r="AT1147" s="264"/>
    </row>
    <row r="1148" spans="13:46" customFormat="1" ht="11.25" customHeight="1">
      <c r="M1148" s="539" t="s">
        <v>1682</v>
      </c>
      <c r="N1148" s="494" t="s">
        <v>1442</v>
      </c>
      <c r="O1148" s="198" t="s">
        <v>861</v>
      </c>
      <c r="AC1148" s="264"/>
      <c r="AD1148" s="264"/>
      <c r="AE1148" s="264"/>
      <c r="AF1148" s="283"/>
      <c r="AG1148" s="510"/>
      <c r="AH1148" s="510"/>
      <c r="AI1148" s="264"/>
      <c r="AJ1148" s="264"/>
      <c r="AK1148" s="264"/>
      <c r="AL1148" s="191">
        <f>IF(AL1079=0,0,AL1104/AL1079*100)</f>
        <v>0</v>
      </c>
      <c r="AM1148" s="191">
        <f>IF(AM1079=0,0,AM1104/AM1079*100)</f>
        <v>0</v>
      </c>
      <c r="AN1148" s="191">
        <f>IF(AN1079=0,0,AN1104/AN1079*100)</f>
        <v>0</v>
      </c>
      <c r="AO1148" s="264"/>
      <c r="AP1148" s="264"/>
      <c r="AQ1148" s="264"/>
      <c r="AR1148" s="439" t="s">
        <v>1473</v>
      </c>
      <c r="AS1148" s="264"/>
      <c r="AT1148" s="264"/>
    </row>
    <row r="1149" spans="13:46" customFormat="1" ht="11.25" customHeight="1">
      <c r="M1149" s="539" t="s">
        <v>1683</v>
      </c>
      <c r="N1149" s="494" t="s">
        <v>1443</v>
      </c>
      <c r="O1149" s="198" t="s">
        <v>861</v>
      </c>
      <c r="AC1149" s="264"/>
      <c r="AD1149" s="264"/>
      <c r="AE1149" s="264"/>
      <c r="AF1149" s="283"/>
      <c r="AG1149" s="510"/>
      <c r="AH1149" s="510"/>
      <c r="AI1149" s="264"/>
      <c r="AJ1149" s="264"/>
      <c r="AK1149" s="264"/>
      <c r="AL1149" s="191">
        <f>IF(AL1079=0,0,AL1105/AL1079*100)</f>
        <v>0</v>
      </c>
      <c r="AM1149" s="191">
        <f>IF(AM1079=0,0,AM1105/AM1079*100)</f>
        <v>0</v>
      </c>
      <c r="AN1149" s="191">
        <f>IF(AN1079=0,0,AN1105/AN1079*100)</f>
        <v>0</v>
      </c>
      <c r="AO1149" s="264"/>
      <c r="AP1149" s="264"/>
      <c r="AQ1149" s="264"/>
      <c r="AR1149" s="439" t="s">
        <v>1474</v>
      </c>
      <c r="AS1149" s="264"/>
      <c r="AT1149" s="264"/>
    </row>
    <row r="1150" spans="13:46" customFormat="1" ht="11.25" customHeight="1">
      <c r="M1150" s="539" t="s">
        <v>1684</v>
      </c>
      <c r="N1150" s="494" t="s">
        <v>1444</v>
      </c>
      <c r="O1150" s="198" t="s">
        <v>861</v>
      </c>
      <c r="AC1150" s="264"/>
      <c r="AD1150" s="264"/>
      <c r="AE1150" s="264"/>
      <c r="AF1150" s="283"/>
      <c r="AG1150" s="510"/>
      <c r="AH1150" s="510"/>
      <c r="AI1150" s="264"/>
      <c r="AJ1150" s="264"/>
      <c r="AK1150" s="264"/>
      <c r="AL1150" s="191">
        <f>IF(AL1079=0,0,AL1106/AL1079*100)</f>
        <v>0</v>
      </c>
      <c r="AM1150" s="191">
        <f>IF(AM1079=0,0,AM1106/AM1079*100)</f>
        <v>0</v>
      </c>
      <c r="AN1150" s="191">
        <f>IF(AN1079=0,0,AN1106/AN1079*100)</f>
        <v>0</v>
      </c>
      <c r="AO1150" s="264"/>
      <c r="AP1150" s="264"/>
      <c r="AQ1150" s="264"/>
      <c r="AR1150" s="439" t="s">
        <v>1475</v>
      </c>
      <c r="AS1150" s="264"/>
      <c r="AT1150" s="264"/>
    </row>
    <row r="1151" spans="13:46" customFormat="1" ht="11.25" customHeight="1">
      <c r="M1151" s="539" t="s">
        <v>1685</v>
      </c>
      <c r="N1151" s="494" t="s">
        <v>1445</v>
      </c>
      <c r="O1151" s="198" t="s">
        <v>861</v>
      </c>
      <c r="AC1151" s="264"/>
      <c r="AD1151" s="264"/>
      <c r="AE1151" s="264"/>
      <c r="AF1151" s="283"/>
      <c r="AG1151" s="510"/>
      <c r="AH1151" s="510"/>
      <c r="AI1151" s="264"/>
      <c r="AJ1151" s="264"/>
      <c r="AK1151" s="264"/>
      <c r="AL1151" s="191">
        <f>IF(AL1079=0,0,AL1107/AL1079*100)</f>
        <v>0</v>
      </c>
      <c r="AM1151" s="191">
        <f>IF(AM1079=0,0,AM1107/AM1079*100)</f>
        <v>0</v>
      </c>
      <c r="AN1151" s="191">
        <f>IF(AN1079=0,0,AN1107/AN1079*100)</f>
        <v>0</v>
      </c>
      <c r="AO1151" s="264"/>
      <c r="AP1151" s="264"/>
      <c r="AQ1151" s="264"/>
      <c r="AR1151" s="439" t="s">
        <v>1487</v>
      </c>
      <c r="AS1151" s="264"/>
      <c r="AT1151" s="264"/>
    </row>
    <row r="1152" spans="13:46" customFormat="1" ht="11.25" customHeight="1">
      <c r="M1152" s="539" t="s">
        <v>1686</v>
      </c>
      <c r="N1152" s="494" t="s">
        <v>1446</v>
      </c>
      <c r="O1152" s="198" t="s">
        <v>861</v>
      </c>
      <c r="AC1152" s="264"/>
      <c r="AD1152" s="264"/>
      <c r="AE1152" s="264"/>
      <c r="AF1152" s="283"/>
      <c r="AG1152" s="510"/>
      <c r="AH1152" s="510"/>
      <c r="AI1152" s="264"/>
      <c r="AJ1152" s="264"/>
      <c r="AK1152" s="264"/>
      <c r="AL1152" s="191">
        <f>IF(AL1079=0,0,AL1108/AL1079*100)</f>
        <v>0</v>
      </c>
      <c r="AM1152" s="191">
        <f>IF(AM1079=0,0,AM1108/AM1079*100)</f>
        <v>0</v>
      </c>
      <c r="AN1152" s="191">
        <f>IF(AN1079=0,0,AN1108/AN1079*100)</f>
        <v>0</v>
      </c>
      <c r="AO1152" s="264"/>
      <c r="AP1152" s="264"/>
      <c r="AQ1152" s="264"/>
      <c r="AR1152" s="439" t="s">
        <v>1486</v>
      </c>
      <c r="AS1152" s="264"/>
      <c r="AT1152" s="264"/>
    </row>
    <row r="1153" spans="13:46" customFormat="1" ht="11.25" customHeight="1">
      <c r="M1153" s="539" t="s">
        <v>1687</v>
      </c>
      <c r="N1153" s="494" t="s">
        <v>1447</v>
      </c>
      <c r="O1153" s="198" t="s">
        <v>861</v>
      </c>
      <c r="AC1153" s="264"/>
      <c r="AD1153" s="264"/>
      <c r="AE1153" s="264"/>
      <c r="AF1153" s="283"/>
      <c r="AG1153" s="510"/>
      <c r="AH1153" s="510"/>
      <c r="AI1153" s="264"/>
      <c r="AJ1153" s="264"/>
      <c r="AK1153" s="264"/>
      <c r="AL1153" s="191">
        <f>IF(AL1079=0,0,AL1109/AL1079*100)</f>
        <v>0</v>
      </c>
      <c r="AM1153" s="191">
        <f>IF(AM1079=0,0,AM1109/AM1079*100)</f>
        <v>0</v>
      </c>
      <c r="AN1153" s="191">
        <f>IF(AN1079=0,0,AN1109/AN1079*100)</f>
        <v>0</v>
      </c>
      <c r="AO1153" s="264"/>
      <c r="AP1153" s="264"/>
      <c r="AQ1153" s="264"/>
      <c r="AR1153" s="439" t="s">
        <v>1485</v>
      </c>
      <c r="AS1153" s="264"/>
      <c r="AT1153" s="264"/>
    </row>
    <row r="1154" spans="13:46" customFormat="1" ht="11.25" customHeight="1">
      <c r="M1154" s="539" t="s">
        <v>1688</v>
      </c>
      <c r="N1154" s="494" t="s">
        <v>1448</v>
      </c>
      <c r="O1154" s="198" t="s">
        <v>861</v>
      </c>
      <c r="AC1154" s="264"/>
      <c r="AD1154" s="264"/>
      <c r="AE1154" s="264"/>
      <c r="AF1154" s="283"/>
      <c r="AG1154" s="510"/>
      <c r="AH1154" s="510"/>
      <c r="AI1154" s="264"/>
      <c r="AJ1154" s="264"/>
      <c r="AK1154" s="264"/>
      <c r="AL1154" s="191">
        <f>IF(AL1079=0,0,AL1110/AL1079*100)</f>
        <v>0</v>
      </c>
      <c r="AM1154" s="191">
        <f>IF(AM1079=0,0,AM1110/AM1079*100)</f>
        <v>0</v>
      </c>
      <c r="AN1154" s="191">
        <f>IF(AN1079=0,0,AN1110/AN1079*100)</f>
        <v>0</v>
      </c>
      <c r="AO1154" s="264"/>
      <c r="AP1154" s="264"/>
      <c r="AQ1154" s="264"/>
      <c r="AR1154" s="439" t="s">
        <v>1484</v>
      </c>
      <c r="AS1154" s="264"/>
      <c r="AT1154" s="264"/>
    </row>
    <row r="1155" spans="13:46" customFormat="1" ht="11.25" customHeight="1">
      <c r="M1155" s="539" t="s">
        <v>1689</v>
      </c>
      <c r="N1155" s="494" t="s">
        <v>1449</v>
      </c>
      <c r="O1155" s="198" t="s">
        <v>861</v>
      </c>
      <c r="AC1155" s="264"/>
      <c r="AD1155" s="264"/>
      <c r="AE1155" s="264"/>
      <c r="AF1155" s="283"/>
      <c r="AG1155" s="510"/>
      <c r="AH1155" s="510"/>
      <c r="AI1155" s="264"/>
      <c r="AJ1155" s="264"/>
      <c r="AK1155" s="264"/>
      <c r="AL1155" s="191">
        <f>IF(AL1079=0,0,AL1111/AL1079*100)</f>
        <v>0</v>
      </c>
      <c r="AM1155" s="191">
        <f>IF(AM1079=0,0,AM1111/AM1079*100)</f>
        <v>0</v>
      </c>
      <c r="AN1155" s="191">
        <f>IF(AN1079=0,0,AN1111/AN1079*100)</f>
        <v>0</v>
      </c>
      <c r="AO1155" s="264"/>
      <c r="AP1155" s="264"/>
      <c r="AQ1155" s="264"/>
      <c r="AR1155" s="439" t="s">
        <v>1483</v>
      </c>
      <c r="AS1155" s="264"/>
      <c r="AT1155" s="264"/>
    </row>
    <row r="1156" spans="13:46" customFormat="1" ht="11.25" customHeight="1">
      <c r="M1156" s="539" t="s">
        <v>1690</v>
      </c>
      <c r="N1156" s="494" t="s">
        <v>1450</v>
      </c>
      <c r="O1156" s="198" t="s">
        <v>861</v>
      </c>
      <c r="AC1156" s="264"/>
      <c r="AD1156" s="264"/>
      <c r="AE1156" s="264"/>
      <c r="AF1156" s="283"/>
      <c r="AG1156" s="510"/>
      <c r="AH1156" s="510"/>
      <c r="AI1156" s="264"/>
      <c r="AJ1156" s="264"/>
      <c r="AK1156" s="264"/>
      <c r="AL1156" s="191">
        <f>IF(AL1079=0,0,AL1112/AL1079*100)</f>
        <v>0</v>
      </c>
      <c r="AM1156" s="191">
        <f>IF(AM1079=0,0,AM1112/AM1079*100)</f>
        <v>0</v>
      </c>
      <c r="AN1156" s="191">
        <f>IF(AN1079=0,0,AN1112/AN1079*100)</f>
        <v>0</v>
      </c>
      <c r="AO1156" s="264"/>
      <c r="AP1156" s="264"/>
      <c r="AQ1156" s="264"/>
      <c r="AR1156" s="439" t="s">
        <v>1488</v>
      </c>
      <c r="AS1156" s="264"/>
      <c r="AT1156" s="264"/>
    </row>
    <row r="1157" spans="13:46" customFormat="1" ht="11.25" customHeight="1">
      <c r="M1157" s="541"/>
      <c r="N1157" s="508"/>
      <c r="O1157" s="509"/>
      <c r="AC1157" s="264"/>
      <c r="AD1157" s="264"/>
      <c r="AE1157" s="264"/>
      <c r="AF1157" s="283"/>
      <c r="AG1157" s="510"/>
      <c r="AH1157" s="510"/>
      <c r="AI1157" s="264"/>
      <c r="AJ1157" s="264"/>
      <c r="AK1157" s="264"/>
      <c r="AL1157" s="283"/>
      <c r="AM1157" s="510"/>
      <c r="AN1157" s="510"/>
      <c r="AO1157" s="264"/>
      <c r="AP1157" s="264"/>
      <c r="AQ1157" s="264"/>
      <c r="AR1157" s="439"/>
      <c r="AS1157" s="264"/>
      <c r="AT1157" s="264"/>
    </row>
    <row r="1158" spans="13:46" customFormat="1" ht="11.25" customHeight="1">
      <c r="M1158" s="541"/>
      <c r="N1158" s="508"/>
      <c r="O1158" s="509"/>
      <c r="AC1158" s="264"/>
      <c r="AD1158" s="264"/>
      <c r="AE1158" s="264"/>
      <c r="AF1158" s="283"/>
      <c r="AG1158" s="510"/>
      <c r="AH1158" s="510"/>
      <c r="AI1158" s="264"/>
      <c r="AJ1158" s="264"/>
      <c r="AK1158" s="264"/>
      <c r="AL1158" s="283"/>
      <c r="AM1158" s="510"/>
      <c r="AN1158" s="510"/>
      <c r="AO1158" s="264"/>
      <c r="AP1158" s="264"/>
      <c r="AQ1158" s="264"/>
      <c r="AR1158" s="439"/>
      <c r="AS1158" s="264"/>
      <c r="AT1158" s="264"/>
    </row>
    <row r="1159" spans="13:46" customFormat="1" ht="11.25" customHeight="1">
      <c r="M1159" s="539" t="s">
        <v>1691</v>
      </c>
      <c r="N1159" s="495" t="s">
        <v>1451</v>
      </c>
      <c r="O1159" s="198" t="s">
        <v>861</v>
      </c>
      <c r="AC1159" s="264"/>
      <c r="AD1159" s="264"/>
      <c r="AE1159" s="264"/>
      <c r="AF1159" s="283"/>
      <c r="AG1159" s="510"/>
      <c r="AH1159" s="510"/>
      <c r="AI1159" s="264"/>
      <c r="AJ1159" s="264"/>
      <c r="AK1159" s="264"/>
      <c r="AL1159" s="191">
        <f>IF(AL1079=0,0,AL1115/AL1079*100)</f>
        <v>0</v>
      </c>
      <c r="AM1159" s="191">
        <f>IF(AM1079=0,0,AM1115/AM1079*100)</f>
        <v>0</v>
      </c>
      <c r="AN1159" s="191">
        <f>IF(AN1079=0,0,AN1115/AN1079*100)</f>
        <v>0</v>
      </c>
      <c r="AO1159" s="264"/>
      <c r="AP1159" s="264"/>
      <c r="AQ1159" s="264"/>
      <c r="AR1159" s="439" t="s">
        <v>1489</v>
      </c>
      <c r="AS1159" s="264"/>
      <c r="AT1159" s="264"/>
    </row>
    <row r="1160" spans="13:46" customFormat="1" ht="11.25" customHeight="1">
      <c r="M1160" s="539" t="s">
        <v>1692</v>
      </c>
      <c r="N1160" s="496" t="s">
        <v>828</v>
      </c>
      <c r="O1160" s="198" t="s">
        <v>861</v>
      </c>
      <c r="AC1160" s="264"/>
      <c r="AD1160" s="264"/>
      <c r="AE1160" s="264"/>
      <c r="AF1160" s="283"/>
      <c r="AG1160" s="510"/>
      <c r="AH1160" s="510"/>
      <c r="AI1160" s="264"/>
      <c r="AJ1160" s="264"/>
      <c r="AK1160" s="264"/>
      <c r="AL1160" s="191">
        <f>IF(AL1079=0,0,AL1116/AL1079*100)</f>
        <v>0</v>
      </c>
      <c r="AM1160" s="191">
        <f>IF(AM1079=0,0,AM1116/AM1079*100)</f>
        <v>0</v>
      </c>
      <c r="AN1160" s="191">
        <f>IF(AN1079=0,0,AN1116/AN1079*100)</f>
        <v>0</v>
      </c>
      <c r="AO1160" s="264"/>
      <c r="AP1160" s="264"/>
      <c r="AQ1160" s="264"/>
      <c r="AR1160" s="439" t="s">
        <v>1476</v>
      </c>
      <c r="AS1160" s="264"/>
      <c r="AT1160" s="264"/>
    </row>
    <row r="1161" spans="13:46" customFormat="1" ht="11.25" customHeight="1">
      <c r="M1161" s="539" t="s">
        <v>1693</v>
      </c>
      <c r="N1161" s="497" t="s">
        <v>854</v>
      </c>
      <c r="O1161" s="198" t="s">
        <v>861</v>
      </c>
      <c r="AC1161" s="264"/>
      <c r="AD1161" s="264"/>
      <c r="AE1161" s="264"/>
      <c r="AF1161" s="283"/>
      <c r="AG1161" s="510"/>
      <c r="AH1161" s="510"/>
      <c r="AI1161" s="264"/>
      <c r="AJ1161" s="264"/>
      <c r="AK1161" s="264"/>
      <c r="AL1161" s="191">
        <f>IF(AL1079=0,0,AL1117/AL1079*100)</f>
        <v>0</v>
      </c>
      <c r="AM1161" s="191">
        <f>IF(AM1079=0,0,AM1117/AM1079*100)</f>
        <v>0</v>
      </c>
      <c r="AN1161" s="191">
        <f>IF(AN1079=0,0,AN1117/AN1079*100)</f>
        <v>0</v>
      </c>
      <c r="AO1161" s="264"/>
      <c r="AP1161" s="264"/>
      <c r="AQ1161" s="264"/>
      <c r="AR1161" s="439" t="s">
        <v>1477</v>
      </c>
      <c r="AS1161" s="264"/>
      <c r="AT1161" s="264"/>
    </row>
    <row r="1162" spans="13:46" customFormat="1" ht="11.25" customHeight="1">
      <c r="M1162" s="539" t="s">
        <v>1694</v>
      </c>
      <c r="N1162" s="498" t="s">
        <v>333</v>
      </c>
      <c r="O1162" s="198" t="s">
        <v>861</v>
      </c>
      <c r="AC1162" s="264"/>
      <c r="AD1162" s="264"/>
      <c r="AE1162" s="264"/>
      <c r="AF1162" s="283"/>
      <c r="AG1162" s="510"/>
      <c r="AH1162" s="510"/>
      <c r="AI1162" s="264"/>
      <c r="AJ1162" s="264"/>
      <c r="AK1162" s="264"/>
      <c r="AL1162" s="191">
        <f>IF(AL1079=0,0,AL1118/AL1079*100)</f>
        <v>0</v>
      </c>
      <c r="AM1162" s="191">
        <f>IF(AM1079=0,0,AM1118/AM1079*100)</f>
        <v>0</v>
      </c>
      <c r="AN1162" s="191">
        <f>IF(AN1079=0,0,AN1118/AN1079*100)</f>
        <v>0</v>
      </c>
      <c r="AO1162" s="264"/>
      <c r="AP1162" s="264"/>
      <c r="AQ1162" s="264"/>
      <c r="AR1162" s="439" t="s">
        <v>1478</v>
      </c>
      <c r="AS1162" s="264"/>
      <c r="AT1162" s="264"/>
    </row>
    <row r="1163" spans="13:46" customFormat="1" ht="11.25" customHeight="1">
      <c r="M1163" s="539" t="s">
        <v>1695</v>
      </c>
      <c r="N1163" s="499" t="s">
        <v>334</v>
      </c>
      <c r="O1163" s="198" t="s">
        <v>861</v>
      </c>
      <c r="AC1163" s="264"/>
      <c r="AD1163" s="264"/>
      <c r="AE1163" s="264"/>
      <c r="AF1163" s="283"/>
      <c r="AG1163" s="510"/>
      <c r="AH1163" s="510"/>
      <c r="AI1163" s="264"/>
      <c r="AJ1163" s="264"/>
      <c r="AK1163" s="264"/>
      <c r="AL1163" s="191">
        <f>IF(AL1079=0,0,AL1119/AL1079*100)</f>
        <v>0</v>
      </c>
      <c r="AM1163" s="191">
        <f>IF(AM1079=0,0,AM1119/AM1079*100)</f>
        <v>0</v>
      </c>
      <c r="AN1163" s="191">
        <f>IF(AN1079=0,0,AN1119/AN1079*100)</f>
        <v>0</v>
      </c>
      <c r="AO1163" s="264"/>
      <c r="AP1163" s="264"/>
      <c r="AQ1163" s="264"/>
      <c r="AR1163" s="439" t="s">
        <v>1480</v>
      </c>
      <c r="AS1163" s="264"/>
      <c r="AT1163" s="264"/>
    </row>
    <row r="1164" spans="13:46" customFormat="1" ht="11.25" customHeight="1">
      <c r="M1164" s="539" t="s">
        <v>1696</v>
      </c>
      <c r="N1164" s="500" t="s">
        <v>335</v>
      </c>
      <c r="O1164" s="198" t="s">
        <v>861</v>
      </c>
      <c r="AC1164" s="264"/>
      <c r="AD1164" s="264"/>
      <c r="AE1164" s="264"/>
      <c r="AF1164" s="283"/>
      <c r="AG1164" s="510"/>
      <c r="AH1164" s="510"/>
      <c r="AI1164" s="264"/>
      <c r="AJ1164" s="264"/>
      <c r="AK1164" s="264"/>
      <c r="AL1164" s="191">
        <f>IF(AL1079=0,0,AL1120/AL1079*100)</f>
        <v>0</v>
      </c>
      <c r="AM1164" s="191">
        <f>IF(AM1079=0,0,AM1120/AM1079*100)</f>
        <v>0</v>
      </c>
      <c r="AN1164" s="191">
        <f>IF(AN1079=0,0,AN1120/AN1079*100)</f>
        <v>0</v>
      </c>
      <c r="AO1164" s="264"/>
      <c r="AP1164" s="264"/>
      <c r="AQ1164" s="264"/>
      <c r="AR1164" s="439" t="s">
        <v>1479</v>
      </c>
      <c r="AS1164" s="264"/>
      <c r="AT1164" s="264"/>
    </row>
    <row r="1165" spans="13:46" customFormat="1" ht="11.25" customHeight="1">
      <c r="M1165" s="539" t="s">
        <v>1697</v>
      </c>
      <c r="N1165" s="489" t="s">
        <v>336</v>
      </c>
      <c r="O1165" s="198" t="s">
        <v>861</v>
      </c>
      <c r="AC1165" s="264"/>
      <c r="AD1165" s="264"/>
      <c r="AE1165" s="264"/>
      <c r="AF1165" s="283"/>
      <c r="AG1165" s="510"/>
      <c r="AH1165" s="510"/>
      <c r="AI1165" s="264"/>
      <c r="AJ1165" s="264"/>
      <c r="AK1165" s="264"/>
      <c r="AL1165" s="191">
        <f>IF(AL1079=0,0,AL1121/AL1079*100)</f>
        <v>0</v>
      </c>
      <c r="AM1165" s="191">
        <f>IF(AM1079=0,0,AM1121/AM1079*100)</f>
        <v>0</v>
      </c>
      <c r="AN1165" s="191">
        <f>IF(AN1079=0,0,AN1121/AN1079*100)</f>
        <v>0</v>
      </c>
      <c r="AO1165" s="264"/>
      <c r="AP1165" s="264"/>
      <c r="AQ1165" s="264"/>
      <c r="AR1165" s="439" t="s">
        <v>1481</v>
      </c>
      <c r="AS1165" s="264"/>
      <c r="AT1165" s="264"/>
    </row>
    <row r="1166" spans="13:46" customFormat="1" ht="11.25" customHeight="1">
      <c r="M1166" s="540"/>
      <c r="N1166" s="508"/>
      <c r="O1166" s="509"/>
      <c r="AC1166" s="264"/>
      <c r="AD1166" s="264"/>
      <c r="AE1166" s="264"/>
      <c r="AF1166" s="283"/>
      <c r="AG1166" s="510"/>
      <c r="AH1166" s="510"/>
      <c r="AI1166" s="264"/>
      <c r="AJ1166" s="264"/>
      <c r="AK1166" s="264"/>
      <c r="AL1166" s="283"/>
      <c r="AM1166" s="510"/>
      <c r="AN1166" s="510"/>
      <c r="AO1166" s="264"/>
      <c r="AP1166" s="264"/>
      <c r="AQ1166" s="264"/>
      <c r="AR1166" s="439"/>
      <c r="AS1166" s="264"/>
      <c r="AT1166" s="264"/>
    </row>
    <row r="1167" spans="13:46" customFormat="1" ht="11.25" customHeight="1">
      <c r="M1167" s="538" t="s">
        <v>1493</v>
      </c>
      <c r="N1167" s="511" t="s">
        <v>862</v>
      </c>
      <c r="O1167" s="198"/>
      <c r="AC1167" s="264"/>
      <c r="AD1167" s="264"/>
      <c r="AE1167" s="264"/>
      <c r="AF1167" s="283"/>
      <c r="AG1167" s="510"/>
      <c r="AH1167" s="510"/>
      <c r="AI1167" s="264"/>
      <c r="AJ1167" s="264"/>
      <c r="AK1167" s="264"/>
      <c r="AL1167" s="257"/>
      <c r="AM1167" s="257"/>
      <c r="AN1167" s="257"/>
      <c r="AO1167" s="264"/>
      <c r="AP1167" s="264"/>
      <c r="AQ1167" s="264"/>
      <c r="AR1167" s="119"/>
      <c r="AS1167" s="264"/>
      <c r="AT1167" s="264"/>
    </row>
    <row r="1168" spans="13:46" customFormat="1" ht="11.25" customHeight="1">
      <c r="M1168" s="539" t="s">
        <v>1698</v>
      </c>
      <c r="N1168" s="483" t="s">
        <v>1427</v>
      </c>
      <c r="O1168" s="198"/>
      <c r="AC1168" s="264"/>
      <c r="AD1168" s="264"/>
      <c r="AE1168" s="264"/>
      <c r="AF1168" s="283"/>
      <c r="AG1168" s="510"/>
      <c r="AH1168" s="510"/>
      <c r="AI1168" s="264"/>
      <c r="AJ1168" s="264"/>
      <c r="AK1168" s="264"/>
      <c r="AL1168" s="191">
        <f>IF(AL1212=0,0,AL1080/AL1212)</f>
        <v>0</v>
      </c>
      <c r="AM1168" s="191">
        <f>IF(AM1212=0,0,AM1080/AM1212)</f>
        <v>0</v>
      </c>
      <c r="AN1168" s="191">
        <f>IF(AN1212=0,0,AN1080/AN1212)</f>
        <v>0</v>
      </c>
      <c r="AO1168" s="264"/>
      <c r="AP1168" s="264"/>
      <c r="AQ1168" s="264"/>
      <c r="AR1168" s="439" t="s">
        <v>1452</v>
      </c>
      <c r="AS1168" s="264"/>
      <c r="AT1168" s="264"/>
    </row>
    <row r="1169" spans="13:46" customFormat="1" ht="11.25" customHeight="1">
      <c r="M1169" s="539" t="s">
        <v>1699</v>
      </c>
      <c r="N1169" s="487" t="s">
        <v>818</v>
      </c>
      <c r="O1169" s="198"/>
      <c r="AC1169" s="264"/>
      <c r="AD1169" s="264"/>
      <c r="AE1169" s="264"/>
      <c r="AF1169" s="283"/>
      <c r="AG1169" s="510"/>
      <c r="AH1169" s="510"/>
      <c r="AI1169" s="264"/>
      <c r="AJ1169" s="264"/>
      <c r="AK1169" s="264"/>
      <c r="AL1169" s="205"/>
      <c r="AM1169" s="205">
        <f t="shared" ref="AM1169:AN1200" si="21">AL1169</f>
        <v>0</v>
      </c>
      <c r="AN1169" s="205">
        <f t="shared" si="21"/>
        <v>0</v>
      </c>
      <c r="AO1169" s="264"/>
      <c r="AP1169" s="264"/>
      <c r="AQ1169" s="264"/>
      <c r="AR1169" s="439" t="s">
        <v>1453</v>
      </c>
      <c r="AS1169" s="264"/>
      <c r="AT1169" s="264"/>
    </row>
    <row r="1170" spans="13:46" customFormat="1" ht="11.25" customHeight="1">
      <c r="M1170" s="539" t="s">
        <v>1700</v>
      </c>
      <c r="N1170" s="487" t="s">
        <v>820</v>
      </c>
      <c r="O1170" s="198"/>
      <c r="AC1170" s="264"/>
      <c r="AD1170" s="264"/>
      <c r="AE1170" s="264"/>
      <c r="AF1170" s="283"/>
      <c r="AG1170" s="510"/>
      <c r="AH1170" s="510"/>
      <c r="AI1170" s="264"/>
      <c r="AJ1170" s="264"/>
      <c r="AK1170" s="264"/>
      <c r="AL1170" s="205"/>
      <c r="AM1170" s="205">
        <f t="shared" si="21"/>
        <v>0</v>
      </c>
      <c r="AN1170" s="205">
        <f t="shared" si="21"/>
        <v>0</v>
      </c>
      <c r="AO1170" s="264"/>
      <c r="AP1170" s="264"/>
      <c r="AQ1170" s="264"/>
      <c r="AR1170" s="439" t="s">
        <v>1454</v>
      </c>
      <c r="AS1170" s="264"/>
      <c r="AT1170" s="264"/>
    </row>
    <row r="1171" spans="13:46" customFormat="1" ht="11.25" customHeight="1">
      <c r="M1171" s="539" t="s">
        <v>1701</v>
      </c>
      <c r="N1171" s="487" t="s">
        <v>821</v>
      </c>
      <c r="O1171" s="198"/>
      <c r="AC1171" s="264"/>
      <c r="AD1171" s="264"/>
      <c r="AE1171" s="264"/>
      <c r="AF1171" s="283"/>
      <c r="AG1171" s="510"/>
      <c r="AH1171" s="510"/>
      <c r="AI1171" s="264"/>
      <c r="AJ1171" s="264"/>
      <c r="AK1171" s="264"/>
      <c r="AL1171" s="205"/>
      <c r="AM1171" s="205">
        <f t="shared" si="21"/>
        <v>0</v>
      </c>
      <c r="AN1171" s="205">
        <f t="shared" si="21"/>
        <v>0</v>
      </c>
      <c r="AO1171" s="264"/>
      <c r="AP1171" s="264"/>
      <c r="AQ1171" s="264"/>
      <c r="AR1171" s="439" t="s">
        <v>1455</v>
      </c>
      <c r="AS1171" s="264"/>
      <c r="AT1171" s="264"/>
    </row>
    <row r="1172" spans="13:46" customFormat="1" ht="11.25" customHeight="1">
      <c r="M1172" s="539" t="s">
        <v>1702</v>
      </c>
      <c r="N1172" s="488" t="s">
        <v>1428</v>
      </c>
      <c r="O1172" s="198"/>
      <c r="AC1172" s="264"/>
      <c r="AD1172" s="264"/>
      <c r="AE1172" s="264"/>
      <c r="AF1172" s="283"/>
      <c r="AG1172" s="510"/>
      <c r="AH1172" s="510"/>
      <c r="AI1172" s="264"/>
      <c r="AJ1172" s="264"/>
      <c r="AK1172" s="264"/>
      <c r="AL1172" s="205"/>
      <c r="AM1172" s="205">
        <f t="shared" si="21"/>
        <v>0</v>
      </c>
      <c r="AN1172" s="205">
        <f t="shared" si="21"/>
        <v>0</v>
      </c>
      <c r="AO1172" s="264"/>
      <c r="AP1172" s="264"/>
      <c r="AQ1172" s="264"/>
      <c r="AR1172" s="439" t="s">
        <v>1464</v>
      </c>
      <c r="AS1172" s="264"/>
      <c r="AT1172" s="264"/>
    </row>
    <row r="1173" spans="13:46" customFormat="1" ht="11.25" customHeight="1">
      <c r="M1173" s="539" t="s">
        <v>1703</v>
      </c>
      <c r="N1173" s="488" t="s">
        <v>1429</v>
      </c>
      <c r="O1173" s="198"/>
      <c r="AC1173" s="264"/>
      <c r="AD1173" s="264"/>
      <c r="AE1173" s="264"/>
      <c r="AF1173" s="283"/>
      <c r="AG1173" s="510"/>
      <c r="AH1173" s="510"/>
      <c r="AI1173" s="264"/>
      <c r="AJ1173" s="264"/>
      <c r="AK1173" s="264"/>
      <c r="AL1173" s="205"/>
      <c r="AM1173" s="205">
        <f t="shared" si="21"/>
        <v>0</v>
      </c>
      <c r="AN1173" s="205">
        <f t="shared" si="21"/>
        <v>0</v>
      </c>
      <c r="AO1173" s="264"/>
      <c r="AP1173" s="264"/>
      <c r="AQ1173" s="264"/>
      <c r="AR1173" s="439" t="s">
        <v>1465</v>
      </c>
      <c r="AS1173" s="264"/>
      <c r="AT1173" s="264"/>
    </row>
    <row r="1174" spans="13:46" customFormat="1" ht="11.25" customHeight="1">
      <c r="M1174" s="539" t="s">
        <v>1704</v>
      </c>
      <c r="N1174" s="488" t="s">
        <v>1430</v>
      </c>
      <c r="O1174" s="198"/>
      <c r="AC1174" s="264"/>
      <c r="AD1174" s="264"/>
      <c r="AE1174" s="264"/>
      <c r="AF1174" s="283"/>
      <c r="AG1174" s="510"/>
      <c r="AH1174" s="510"/>
      <c r="AI1174" s="264"/>
      <c r="AJ1174" s="264"/>
      <c r="AK1174" s="264"/>
      <c r="AL1174" s="205"/>
      <c r="AM1174" s="205">
        <f t="shared" si="21"/>
        <v>0</v>
      </c>
      <c r="AN1174" s="205">
        <f t="shared" si="21"/>
        <v>0</v>
      </c>
      <c r="AO1174" s="264"/>
      <c r="AP1174" s="264"/>
      <c r="AQ1174" s="264"/>
      <c r="AR1174" s="439" t="s">
        <v>1466</v>
      </c>
      <c r="AS1174" s="264"/>
      <c r="AT1174" s="264"/>
    </row>
    <row r="1175" spans="13:46" customFormat="1" ht="11.25" customHeight="1">
      <c r="M1175" s="539" t="s">
        <v>1705</v>
      </c>
      <c r="N1175" s="488" t="s">
        <v>1431</v>
      </c>
      <c r="O1175" s="198"/>
      <c r="AC1175" s="264"/>
      <c r="AD1175" s="264"/>
      <c r="AE1175" s="264"/>
      <c r="AF1175" s="283"/>
      <c r="AG1175" s="510"/>
      <c r="AH1175" s="510"/>
      <c r="AI1175" s="264"/>
      <c r="AJ1175" s="264"/>
      <c r="AK1175" s="264"/>
      <c r="AL1175" s="205"/>
      <c r="AM1175" s="205">
        <f t="shared" si="21"/>
        <v>0</v>
      </c>
      <c r="AN1175" s="205">
        <f t="shared" si="21"/>
        <v>0</v>
      </c>
      <c r="AO1175" s="264"/>
      <c r="AP1175" s="264"/>
      <c r="AQ1175" s="264"/>
      <c r="AR1175" s="439" t="s">
        <v>1463</v>
      </c>
      <c r="AS1175" s="264"/>
      <c r="AT1175" s="264"/>
    </row>
    <row r="1176" spans="13:46" customFormat="1" ht="11.25" customHeight="1">
      <c r="M1176" s="539" t="s">
        <v>1706</v>
      </c>
      <c r="N1176" s="489" t="s">
        <v>783</v>
      </c>
      <c r="O1176" s="198"/>
      <c r="AC1176" s="264"/>
      <c r="AD1176" s="264"/>
      <c r="AE1176" s="264"/>
      <c r="AF1176" s="283"/>
      <c r="AG1176" s="510"/>
      <c r="AH1176" s="510"/>
      <c r="AI1176" s="264"/>
      <c r="AJ1176" s="264"/>
      <c r="AK1176" s="264"/>
      <c r="AL1176" s="205"/>
      <c r="AM1176" s="205">
        <f t="shared" si="21"/>
        <v>0</v>
      </c>
      <c r="AN1176" s="205">
        <f t="shared" si="21"/>
        <v>0</v>
      </c>
      <c r="AO1176" s="264"/>
      <c r="AP1176" s="264"/>
      <c r="AQ1176" s="264"/>
      <c r="AR1176" s="439" t="s">
        <v>1456</v>
      </c>
      <c r="AS1176" s="264"/>
      <c r="AT1176" s="264"/>
    </row>
    <row r="1177" spans="13:46" customFormat="1" ht="11.25" customHeight="1">
      <c r="M1177" s="539" t="s">
        <v>1707</v>
      </c>
      <c r="N1177" s="490" t="s">
        <v>823</v>
      </c>
      <c r="O1177" s="198"/>
      <c r="AC1177" s="264"/>
      <c r="AD1177" s="264"/>
      <c r="AE1177" s="264"/>
      <c r="AF1177" s="283"/>
      <c r="AG1177" s="510"/>
      <c r="AH1177" s="510"/>
      <c r="AI1177" s="264"/>
      <c r="AJ1177" s="264"/>
      <c r="AK1177" s="264"/>
      <c r="AL1177" s="205"/>
      <c r="AM1177" s="205">
        <f t="shared" si="21"/>
        <v>0</v>
      </c>
      <c r="AN1177" s="205">
        <f t="shared" si="21"/>
        <v>0</v>
      </c>
      <c r="AO1177" s="264"/>
      <c r="AP1177" s="264"/>
      <c r="AQ1177" s="264"/>
      <c r="AR1177" s="439" t="s">
        <v>1457</v>
      </c>
      <c r="AS1177" s="264"/>
      <c r="AT1177" s="264"/>
    </row>
    <row r="1178" spans="13:46" customFormat="1" ht="11.25" customHeight="1">
      <c r="M1178" s="539" t="s">
        <v>1708</v>
      </c>
      <c r="N1178" s="484" t="s">
        <v>827</v>
      </c>
      <c r="O1178" s="198"/>
      <c r="AC1178" s="264"/>
      <c r="AD1178" s="264"/>
      <c r="AE1178" s="264"/>
      <c r="AF1178" s="283"/>
      <c r="AG1178" s="510"/>
      <c r="AH1178" s="510"/>
      <c r="AI1178" s="264"/>
      <c r="AJ1178" s="264"/>
      <c r="AK1178" s="264"/>
      <c r="AL1178" s="191">
        <f>IF(AL1222=0,0,AL1090/AL1222)</f>
        <v>0</v>
      </c>
      <c r="AM1178" s="191">
        <f>IF(AM1222=0,0,AM1090/AM1222)</f>
        <v>0</v>
      </c>
      <c r="AN1178" s="191">
        <f>IF(AN1222=0,0,AN1090/AN1222)</f>
        <v>0</v>
      </c>
      <c r="AO1178" s="264"/>
      <c r="AP1178" s="264"/>
      <c r="AQ1178" s="264"/>
      <c r="AR1178" s="439" t="s">
        <v>1458</v>
      </c>
      <c r="AS1178" s="264"/>
      <c r="AT1178" s="264"/>
    </row>
    <row r="1179" spans="13:46" customFormat="1" ht="11.25" customHeight="1">
      <c r="M1179" s="539" t="s">
        <v>1709</v>
      </c>
      <c r="N1179" s="491" t="s">
        <v>1432</v>
      </c>
      <c r="O1179" s="198"/>
      <c r="AC1179" s="264"/>
      <c r="AD1179" s="264"/>
      <c r="AE1179" s="264"/>
      <c r="AF1179" s="283"/>
      <c r="AG1179" s="510"/>
      <c r="AH1179" s="510"/>
      <c r="AI1179" s="264"/>
      <c r="AJ1179" s="264"/>
      <c r="AK1179" s="264"/>
      <c r="AL1179" s="205"/>
      <c r="AM1179" s="205">
        <f t="shared" si="21"/>
        <v>0</v>
      </c>
      <c r="AN1179" s="205">
        <f t="shared" si="21"/>
        <v>0</v>
      </c>
      <c r="AO1179" s="264"/>
      <c r="AP1179" s="264"/>
      <c r="AQ1179" s="264"/>
      <c r="AR1179" s="439" t="s">
        <v>1459</v>
      </c>
      <c r="AS1179" s="264"/>
      <c r="AT1179" s="264"/>
    </row>
    <row r="1180" spans="13:46" customFormat="1" ht="11.25" customHeight="1">
      <c r="M1180" s="539" t="s">
        <v>1710</v>
      </c>
      <c r="N1180" s="491" t="s">
        <v>1433</v>
      </c>
      <c r="O1180" s="198"/>
      <c r="AC1180" s="264"/>
      <c r="AD1180" s="264"/>
      <c r="AE1180" s="264"/>
      <c r="AF1180" s="283"/>
      <c r="AG1180" s="510"/>
      <c r="AH1180" s="510"/>
      <c r="AI1180" s="264"/>
      <c r="AJ1180" s="264"/>
      <c r="AK1180" s="264"/>
      <c r="AL1180" s="205"/>
      <c r="AM1180" s="205">
        <f t="shared" si="21"/>
        <v>0</v>
      </c>
      <c r="AN1180" s="205">
        <f t="shared" si="21"/>
        <v>0</v>
      </c>
      <c r="AO1180" s="264"/>
      <c r="AP1180" s="264"/>
      <c r="AQ1180" s="264"/>
      <c r="AR1180" s="439" t="s">
        <v>1460</v>
      </c>
      <c r="AS1180" s="264"/>
      <c r="AT1180" s="264"/>
    </row>
    <row r="1181" spans="13:46" customFormat="1" ht="11.25" customHeight="1">
      <c r="M1181" s="539" t="s">
        <v>1711</v>
      </c>
      <c r="N1181" s="491" t="s">
        <v>1434</v>
      </c>
      <c r="O1181" s="198"/>
      <c r="AC1181" s="264"/>
      <c r="AD1181" s="264"/>
      <c r="AE1181" s="264"/>
      <c r="AF1181" s="283"/>
      <c r="AG1181" s="510"/>
      <c r="AH1181" s="510"/>
      <c r="AI1181" s="264"/>
      <c r="AJ1181" s="264"/>
      <c r="AK1181" s="264"/>
      <c r="AL1181" s="205"/>
      <c r="AM1181" s="205">
        <f t="shared" si="21"/>
        <v>0</v>
      </c>
      <c r="AN1181" s="205">
        <f t="shared" si="21"/>
        <v>0</v>
      </c>
      <c r="AO1181" s="264"/>
      <c r="AP1181" s="264"/>
      <c r="AQ1181" s="264"/>
      <c r="AR1181" s="439" t="s">
        <v>1461</v>
      </c>
      <c r="AS1181" s="264"/>
      <c r="AT1181" s="264"/>
    </row>
    <row r="1182" spans="13:46" customFormat="1" ht="11.25" customHeight="1">
      <c r="M1182" s="539" t="s">
        <v>1712</v>
      </c>
      <c r="N1182" s="491" t="s">
        <v>1435</v>
      </c>
      <c r="O1182" s="198"/>
      <c r="AC1182" s="264"/>
      <c r="AD1182" s="264"/>
      <c r="AE1182" s="264"/>
      <c r="AF1182" s="283"/>
      <c r="AG1182" s="510"/>
      <c r="AH1182" s="510"/>
      <c r="AI1182" s="264"/>
      <c r="AJ1182" s="264"/>
      <c r="AK1182" s="264"/>
      <c r="AL1182" s="205"/>
      <c r="AM1182" s="205">
        <f t="shared" si="21"/>
        <v>0</v>
      </c>
      <c r="AN1182" s="205">
        <f t="shared" si="21"/>
        <v>0</v>
      </c>
      <c r="AO1182" s="264"/>
      <c r="AP1182" s="264"/>
      <c r="AQ1182" s="264"/>
      <c r="AR1182" s="439" t="s">
        <v>1462</v>
      </c>
      <c r="AS1182" s="264"/>
      <c r="AT1182" s="264"/>
    </row>
    <row r="1183" spans="13:46" customFormat="1" ht="11.25" customHeight="1">
      <c r="M1183" s="539" t="s">
        <v>1713</v>
      </c>
      <c r="N1183" s="485" t="s">
        <v>825</v>
      </c>
      <c r="O1183" s="198"/>
      <c r="AC1183" s="264"/>
      <c r="AD1183" s="264"/>
      <c r="AE1183" s="264"/>
      <c r="AF1183" s="283"/>
      <c r="AG1183" s="510"/>
      <c r="AH1183" s="510"/>
      <c r="AI1183" s="264"/>
      <c r="AJ1183" s="264"/>
      <c r="AK1183" s="264"/>
      <c r="AL1183" s="191">
        <f>IF(AL1227=0,0,AL1095/AL1227)</f>
        <v>0</v>
      </c>
      <c r="AM1183" s="191">
        <f>IF(AM1227=0,0,AM1095/AM1227)</f>
        <v>0</v>
      </c>
      <c r="AN1183" s="191">
        <f>IF(AN1227=0,0,AN1095/AN1227)</f>
        <v>0</v>
      </c>
      <c r="AO1183" s="264"/>
      <c r="AP1183" s="264"/>
      <c r="AQ1183" s="264"/>
      <c r="AR1183" s="439" t="s">
        <v>1467</v>
      </c>
      <c r="AS1183" s="264"/>
      <c r="AT1183" s="264"/>
    </row>
    <row r="1184" spans="13:46" customFormat="1" ht="11.25" customHeight="1">
      <c r="M1184" s="539" t="s">
        <v>2165</v>
      </c>
      <c r="N1184" s="492" t="s">
        <v>1436</v>
      </c>
      <c r="O1184" s="198"/>
      <c r="AC1184" s="264"/>
      <c r="AD1184" s="264"/>
      <c r="AE1184" s="264"/>
      <c r="AF1184" s="283"/>
      <c r="AG1184" s="510"/>
      <c r="AH1184" s="510"/>
      <c r="AI1184" s="264"/>
      <c r="AJ1184" s="264"/>
      <c r="AK1184" s="264"/>
      <c r="AL1184" s="205"/>
      <c r="AM1184" s="205">
        <f t="shared" si="21"/>
        <v>0</v>
      </c>
      <c r="AN1184" s="205">
        <f t="shared" si="21"/>
        <v>0</v>
      </c>
      <c r="AO1184" s="264"/>
      <c r="AP1184" s="264"/>
      <c r="AQ1184" s="264"/>
      <c r="AR1184" s="439" t="s">
        <v>2160</v>
      </c>
      <c r="AS1184" s="264"/>
      <c r="AT1184" s="264"/>
    </row>
    <row r="1185" spans="13:46" customFormat="1" ht="11.25" customHeight="1">
      <c r="M1185" s="539" t="s">
        <v>2146</v>
      </c>
      <c r="N1185" s="492" t="s">
        <v>1437</v>
      </c>
      <c r="O1185" s="198"/>
      <c r="AC1185" s="264"/>
      <c r="AD1185" s="264"/>
      <c r="AE1185" s="264"/>
      <c r="AF1185" s="283"/>
      <c r="AG1185" s="510"/>
      <c r="AH1185" s="510"/>
      <c r="AI1185" s="264"/>
      <c r="AJ1185" s="264"/>
      <c r="AK1185" s="264"/>
      <c r="AL1185" s="205"/>
      <c r="AM1185" s="205">
        <f t="shared" si="21"/>
        <v>0</v>
      </c>
      <c r="AN1185" s="205">
        <f t="shared" si="21"/>
        <v>0</v>
      </c>
      <c r="AO1185" s="264"/>
      <c r="AP1185" s="264"/>
      <c r="AQ1185" s="264"/>
      <c r="AR1185" s="439" t="s">
        <v>2141</v>
      </c>
      <c r="AS1185" s="264"/>
      <c r="AT1185" s="264"/>
    </row>
    <row r="1186" spans="13:46" customFormat="1" ht="11.25" customHeight="1">
      <c r="M1186" s="539" t="s">
        <v>2127</v>
      </c>
      <c r="N1186" s="492" t="s">
        <v>1438</v>
      </c>
      <c r="O1186" s="198"/>
      <c r="AC1186" s="264"/>
      <c r="AD1186" s="264"/>
      <c r="AE1186" s="264"/>
      <c r="AF1186" s="283"/>
      <c r="AG1186" s="510"/>
      <c r="AH1186" s="510"/>
      <c r="AI1186" s="264"/>
      <c r="AJ1186" s="264"/>
      <c r="AK1186" s="264"/>
      <c r="AL1186" s="205"/>
      <c r="AM1186" s="205">
        <f t="shared" si="21"/>
        <v>0</v>
      </c>
      <c r="AN1186" s="205">
        <f t="shared" si="21"/>
        <v>0</v>
      </c>
      <c r="AO1186" s="264"/>
      <c r="AP1186" s="264"/>
      <c r="AQ1186" s="264"/>
      <c r="AR1186" s="439" t="s">
        <v>2121</v>
      </c>
      <c r="AS1186" s="264"/>
      <c r="AT1186" s="264"/>
    </row>
    <row r="1187" spans="13:46" customFormat="1" ht="11.25" customHeight="1">
      <c r="M1187" s="539" t="s">
        <v>1714</v>
      </c>
      <c r="N1187" s="492" t="s">
        <v>1439</v>
      </c>
      <c r="O1187" s="198"/>
      <c r="AC1187" s="264"/>
      <c r="AD1187" s="264"/>
      <c r="AE1187" s="264"/>
      <c r="AF1187" s="283"/>
      <c r="AG1187" s="510"/>
      <c r="AH1187" s="510"/>
      <c r="AI1187" s="264"/>
      <c r="AJ1187" s="264"/>
      <c r="AK1187" s="264"/>
      <c r="AL1187" s="205"/>
      <c r="AM1187" s="205">
        <f t="shared" si="21"/>
        <v>0</v>
      </c>
      <c r="AN1187" s="205">
        <f t="shared" si="21"/>
        <v>0</v>
      </c>
      <c r="AO1187" s="264"/>
      <c r="AP1187" s="264"/>
      <c r="AQ1187" s="264"/>
      <c r="AR1187" s="439" t="s">
        <v>1468</v>
      </c>
      <c r="AS1187" s="264"/>
      <c r="AT1187" s="264"/>
    </row>
    <row r="1188" spans="13:46" customFormat="1" ht="11.25" customHeight="1">
      <c r="M1188" s="539" t="s">
        <v>1715</v>
      </c>
      <c r="N1188" s="492" t="s">
        <v>1440</v>
      </c>
      <c r="O1188" s="198"/>
      <c r="AC1188" s="264"/>
      <c r="AD1188" s="264"/>
      <c r="AE1188" s="264"/>
      <c r="AF1188" s="283"/>
      <c r="AG1188" s="510"/>
      <c r="AH1188" s="510"/>
      <c r="AI1188" s="264"/>
      <c r="AJ1188" s="264"/>
      <c r="AK1188" s="264"/>
      <c r="AL1188" s="205"/>
      <c r="AM1188" s="205">
        <f t="shared" si="21"/>
        <v>0</v>
      </c>
      <c r="AN1188" s="205">
        <f t="shared" si="21"/>
        <v>0</v>
      </c>
      <c r="AO1188" s="264"/>
      <c r="AP1188" s="264"/>
      <c r="AQ1188" s="264"/>
      <c r="AR1188" s="439" t="s">
        <v>1469</v>
      </c>
      <c r="AS1188" s="264"/>
      <c r="AT1188" s="264"/>
    </row>
    <row r="1189" spans="13:46" customFormat="1" ht="11.25" customHeight="1">
      <c r="M1189" s="539" t="s">
        <v>1716</v>
      </c>
      <c r="N1189" s="492" t="s">
        <v>1441</v>
      </c>
      <c r="O1189" s="198"/>
      <c r="AC1189" s="264"/>
      <c r="AD1189" s="264"/>
      <c r="AE1189" s="264"/>
      <c r="AF1189" s="283"/>
      <c r="AG1189" s="510"/>
      <c r="AH1189" s="510"/>
      <c r="AI1189" s="264"/>
      <c r="AJ1189" s="264"/>
      <c r="AK1189" s="264"/>
      <c r="AL1189" s="205"/>
      <c r="AM1189" s="205">
        <f t="shared" si="21"/>
        <v>0</v>
      </c>
      <c r="AN1189" s="205">
        <f t="shared" si="21"/>
        <v>0</v>
      </c>
      <c r="AO1189" s="264"/>
      <c r="AP1189" s="264"/>
      <c r="AQ1189" s="264"/>
      <c r="AR1189" s="439" t="s">
        <v>1470</v>
      </c>
      <c r="AS1189" s="264"/>
      <c r="AT1189" s="264"/>
    </row>
    <row r="1190" spans="13:46" customFormat="1" ht="11.25" customHeight="1">
      <c r="M1190" s="539" t="s">
        <v>1717</v>
      </c>
      <c r="N1190" s="493" t="s">
        <v>826</v>
      </c>
      <c r="O1190" s="198"/>
      <c r="AC1190" s="264"/>
      <c r="AD1190" s="264"/>
      <c r="AE1190" s="264"/>
      <c r="AF1190" s="283"/>
      <c r="AG1190" s="510"/>
      <c r="AH1190" s="510"/>
      <c r="AI1190" s="264"/>
      <c r="AJ1190" s="264"/>
      <c r="AK1190" s="264"/>
      <c r="AL1190" s="205"/>
      <c r="AM1190" s="205">
        <f t="shared" si="21"/>
        <v>0</v>
      </c>
      <c r="AN1190" s="205">
        <f t="shared" si="21"/>
        <v>0</v>
      </c>
      <c r="AO1190" s="264"/>
      <c r="AP1190" s="264"/>
      <c r="AQ1190" s="264"/>
      <c r="AR1190" s="439" t="s">
        <v>1471</v>
      </c>
      <c r="AS1190" s="264"/>
      <c r="AT1190" s="264"/>
    </row>
    <row r="1191" spans="13:46" customFormat="1" ht="11.25" customHeight="1">
      <c r="M1191" s="539" t="s">
        <v>1718</v>
      </c>
      <c r="N1191" s="486" t="s">
        <v>817</v>
      </c>
      <c r="O1191" s="198"/>
      <c r="AC1191" s="264"/>
      <c r="AD1191" s="264"/>
      <c r="AE1191" s="264"/>
      <c r="AF1191" s="283"/>
      <c r="AG1191" s="510"/>
      <c r="AH1191" s="510"/>
      <c r="AI1191" s="264"/>
      <c r="AJ1191" s="264"/>
      <c r="AK1191" s="264"/>
      <c r="AL1191" s="191">
        <f>IF(AL1235=0,0,AL1103/AL1235)</f>
        <v>0</v>
      </c>
      <c r="AM1191" s="191">
        <f>IF(AM1235=0,0,AM1103/AM1235)</f>
        <v>0</v>
      </c>
      <c r="AN1191" s="191">
        <f>IF(AN1235=0,0,AN1103/AN1235)</f>
        <v>0</v>
      </c>
      <c r="AO1191" s="264"/>
      <c r="AP1191" s="264"/>
      <c r="AQ1191" s="264"/>
      <c r="AR1191" s="439" t="s">
        <v>1472</v>
      </c>
      <c r="AS1191" s="264"/>
      <c r="AT1191" s="264"/>
    </row>
    <row r="1192" spans="13:46" customFormat="1" ht="11.25" customHeight="1">
      <c r="M1192" s="539" t="s">
        <v>1719</v>
      </c>
      <c r="N1192" s="494" t="s">
        <v>1442</v>
      </c>
      <c r="O1192" s="198"/>
      <c r="AC1192" s="264"/>
      <c r="AD1192" s="264"/>
      <c r="AE1192" s="264"/>
      <c r="AF1192" s="283"/>
      <c r="AG1192" s="510"/>
      <c r="AH1192" s="510"/>
      <c r="AI1192" s="264"/>
      <c r="AJ1192" s="264"/>
      <c r="AK1192" s="264"/>
      <c r="AL1192" s="205"/>
      <c r="AM1192" s="205">
        <f t="shared" si="21"/>
        <v>0</v>
      </c>
      <c r="AN1192" s="205">
        <f t="shared" si="21"/>
        <v>0</v>
      </c>
      <c r="AO1192" s="264"/>
      <c r="AP1192" s="264"/>
      <c r="AQ1192" s="264"/>
      <c r="AR1192" s="439" t="s">
        <v>1473</v>
      </c>
      <c r="AS1192" s="264"/>
      <c r="AT1192" s="264"/>
    </row>
    <row r="1193" spans="13:46" customFormat="1" ht="11.25" customHeight="1">
      <c r="M1193" s="539" t="s">
        <v>1720</v>
      </c>
      <c r="N1193" s="494" t="s">
        <v>1443</v>
      </c>
      <c r="O1193" s="198"/>
      <c r="AC1193" s="264"/>
      <c r="AD1193" s="264"/>
      <c r="AE1193" s="264"/>
      <c r="AF1193" s="283"/>
      <c r="AG1193" s="510"/>
      <c r="AH1193" s="510"/>
      <c r="AI1193" s="264"/>
      <c r="AJ1193" s="264"/>
      <c r="AK1193" s="264"/>
      <c r="AL1193" s="205"/>
      <c r="AM1193" s="205">
        <f t="shared" si="21"/>
        <v>0</v>
      </c>
      <c r="AN1193" s="205">
        <f t="shared" si="21"/>
        <v>0</v>
      </c>
      <c r="AO1193" s="264"/>
      <c r="AP1193" s="264"/>
      <c r="AQ1193" s="264"/>
      <c r="AR1193" s="439" t="s">
        <v>1474</v>
      </c>
      <c r="AS1193" s="264"/>
      <c r="AT1193" s="264"/>
    </row>
    <row r="1194" spans="13:46" customFormat="1" ht="11.25" customHeight="1">
      <c r="M1194" s="539" t="s">
        <v>1721</v>
      </c>
      <c r="N1194" s="494" t="s">
        <v>1444</v>
      </c>
      <c r="O1194" s="198"/>
      <c r="AC1194" s="264"/>
      <c r="AD1194" s="264"/>
      <c r="AE1194" s="264"/>
      <c r="AF1194" s="283"/>
      <c r="AG1194" s="510"/>
      <c r="AH1194" s="510"/>
      <c r="AI1194" s="264"/>
      <c r="AJ1194" s="264"/>
      <c r="AK1194" s="264"/>
      <c r="AL1194" s="205"/>
      <c r="AM1194" s="205">
        <f t="shared" si="21"/>
        <v>0</v>
      </c>
      <c r="AN1194" s="205">
        <f t="shared" si="21"/>
        <v>0</v>
      </c>
      <c r="AO1194" s="264"/>
      <c r="AP1194" s="264"/>
      <c r="AQ1194" s="264"/>
      <c r="AR1194" s="439" t="s">
        <v>1475</v>
      </c>
      <c r="AS1194" s="264"/>
      <c r="AT1194" s="264"/>
    </row>
    <row r="1195" spans="13:46" customFormat="1" ht="11.25" customHeight="1">
      <c r="M1195" s="539" t="s">
        <v>1722</v>
      </c>
      <c r="N1195" s="494" t="s">
        <v>1445</v>
      </c>
      <c r="O1195" s="198"/>
      <c r="AC1195" s="264"/>
      <c r="AD1195" s="264"/>
      <c r="AE1195" s="264"/>
      <c r="AF1195" s="283"/>
      <c r="AG1195" s="510"/>
      <c r="AH1195" s="510"/>
      <c r="AI1195" s="264"/>
      <c r="AJ1195" s="264"/>
      <c r="AK1195" s="264"/>
      <c r="AL1195" s="205"/>
      <c r="AM1195" s="205">
        <f t="shared" si="21"/>
        <v>0</v>
      </c>
      <c r="AN1195" s="205">
        <f t="shared" si="21"/>
        <v>0</v>
      </c>
      <c r="AO1195" s="264"/>
      <c r="AP1195" s="264"/>
      <c r="AQ1195" s="264"/>
      <c r="AR1195" s="439" t="s">
        <v>1487</v>
      </c>
      <c r="AS1195" s="264"/>
      <c r="AT1195" s="264"/>
    </row>
    <row r="1196" spans="13:46" customFormat="1" ht="11.25" customHeight="1">
      <c r="M1196" s="539" t="s">
        <v>1723</v>
      </c>
      <c r="N1196" s="494" t="s">
        <v>1446</v>
      </c>
      <c r="O1196" s="198"/>
      <c r="AC1196" s="264"/>
      <c r="AD1196" s="264"/>
      <c r="AE1196" s="264"/>
      <c r="AF1196" s="283"/>
      <c r="AG1196" s="510"/>
      <c r="AH1196" s="510"/>
      <c r="AI1196" s="264"/>
      <c r="AJ1196" s="264"/>
      <c r="AK1196" s="264"/>
      <c r="AL1196" s="205"/>
      <c r="AM1196" s="205">
        <f t="shared" si="21"/>
        <v>0</v>
      </c>
      <c r="AN1196" s="205">
        <f t="shared" si="21"/>
        <v>0</v>
      </c>
      <c r="AO1196" s="264"/>
      <c r="AP1196" s="264"/>
      <c r="AQ1196" s="264"/>
      <c r="AR1196" s="439" t="s">
        <v>1486</v>
      </c>
      <c r="AS1196" s="264"/>
      <c r="AT1196" s="264"/>
    </row>
    <row r="1197" spans="13:46" customFormat="1" ht="11.25" customHeight="1">
      <c r="M1197" s="539" t="s">
        <v>1724</v>
      </c>
      <c r="N1197" s="494" t="s">
        <v>1447</v>
      </c>
      <c r="O1197" s="198"/>
      <c r="AC1197" s="264"/>
      <c r="AD1197" s="264"/>
      <c r="AE1197" s="264"/>
      <c r="AF1197" s="283"/>
      <c r="AG1197" s="510"/>
      <c r="AH1197" s="510"/>
      <c r="AI1197" s="264"/>
      <c r="AJ1197" s="264"/>
      <c r="AK1197" s="264"/>
      <c r="AL1197" s="205"/>
      <c r="AM1197" s="205">
        <f t="shared" si="21"/>
        <v>0</v>
      </c>
      <c r="AN1197" s="205">
        <f t="shared" si="21"/>
        <v>0</v>
      </c>
      <c r="AO1197" s="264"/>
      <c r="AP1197" s="264"/>
      <c r="AQ1197" s="264"/>
      <c r="AR1197" s="439" t="s">
        <v>1485</v>
      </c>
      <c r="AS1197" s="264"/>
      <c r="AT1197" s="264"/>
    </row>
    <row r="1198" spans="13:46" customFormat="1" ht="11.25" customHeight="1">
      <c r="M1198" s="539" t="s">
        <v>1725</v>
      </c>
      <c r="N1198" s="494" t="s">
        <v>1448</v>
      </c>
      <c r="O1198" s="198"/>
      <c r="AC1198" s="264"/>
      <c r="AD1198" s="264"/>
      <c r="AE1198" s="264"/>
      <c r="AF1198" s="283"/>
      <c r="AG1198" s="510"/>
      <c r="AH1198" s="510"/>
      <c r="AI1198" s="264"/>
      <c r="AJ1198" s="264"/>
      <c r="AK1198" s="264"/>
      <c r="AL1198" s="205"/>
      <c r="AM1198" s="205">
        <f t="shared" si="21"/>
        <v>0</v>
      </c>
      <c r="AN1198" s="205">
        <f t="shared" si="21"/>
        <v>0</v>
      </c>
      <c r="AO1198" s="264"/>
      <c r="AP1198" s="264"/>
      <c r="AQ1198" s="264"/>
      <c r="AR1198" s="439" t="s">
        <v>1484</v>
      </c>
      <c r="AS1198" s="264"/>
      <c r="AT1198" s="264"/>
    </row>
    <row r="1199" spans="13:46" customFormat="1" ht="11.25" customHeight="1">
      <c r="M1199" s="539" t="s">
        <v>1726</v>
      </c>
      <c r="N1199" s="494" t="s">
        <v>1449</v>
      </c>
      <c r="O1199" s="198"/>
      <c r="AC1199" s="264"/>
      <c r="AD1199" s="264"/>
      <c r="AE1199" s="264"/>
      <c r="AF1199" s="283"/>
      <c r="AG1199" s="510"/>
      <c r="AH1199" s="510"/>
      <c r="AI1199" s="264"/>
      <c r="AJ1199" s="264"/>
      <c r="AK1199" s="264"/>
      <c r="AL1199" s="205"/>
      <c r="AM1199" s="205">
        <f t="shared" si="21"/>
        <v>0</v>
      </c>
      <c r="AN1199" s="205">
        <f t="shared" si="21"/>
        <v>0</v>
      </c>
      <c r="AO1199" s="264"/>
      <c r="AP1199" s="264"/>
      <c r="AQ1199" s="264"/>
      <c r="AR1199" s="439" t="s">
        <v>1483</v>
      </c>
      <c r="AS1199" s="264"/>
      <c r="AT1199" s="264"/>
    </row>
    <row r="1200" spans="13:46" customFormat="1" ht="11.25" customHeight="1">
      <c r="M1200" s="539" t="s">
        <v>1727</v>
      </c>
      <c r="N1200" s="494" t="s">
        <v>1450</v>
      </c>
      <c r="O1200" s="198"/>
      <c r="AC1200" s="264"/>
      <c r="AD1200" s="264"/>
      <c r="AE1200" s="264"/>
      <c r="AF1200" s="283"/>
      <c r="AG1200" s="510"/>
      <c r="AH1200" s="510"/>
      <c r="AI1200" s="264"/>
      <c r="AJ1200" s="264"/>
      <c r="AK1200" s="264"/>
      <c r="AL1200" s="205"/>
      <c r="AM1200" s="205">
        <f t="shared" si="21"/>
        <v>0</v>
      </c>
      <c r="AN1200" s="205">
        <f t="shared" si="21"/>
        <v>0</v>
      </c>
      <c r="AO1200" s="264"/>
      <c r="AP1200" s="264"/>
      <c r="AQ1200" s="264"/>
      <c r="AR1200" s="439" t="s">
        <v>1488</v>
      </c>
      <c r="AS1200" s="264"/>
      <c r="AT1200" s="264"/>
    </row>
    <row r="1201" spans="13:46" customFormat="1" ht="11.25" customHeight="1">
      <c r="M1201" s="540"/>
      <c r="N1201" s="508"/>
      <c r="O1201" s="509"/>
      <c r="AC1201" s="264"/>
      <c r="AD1201" s="264"/>
      <c r="AE1201" s="264"/>
      <c r="AF1201" s="283"/>
      <c r="AG1201" s="510"/>
      <c r="AH1201" s="510"/>
      <c r="AI1201" s="264"/>
      <c r="AJ1201" s="264"/>
      <c r="AK1201" s="264"/>
      <c r="AL1201" s="283"/>
      <c r="AM1201" s="510"/>
      <c r="AN1201" s="510"/>
      <c r="AO1201" s="264"/>
      <c r="AP1201" s="264"/>
      <c r="AQ1201" s="264"/>
      <c r="AR1201" s="439"/>
      <c r="AS1201" s="264"/>
      <c r="AT1201" s="264"/>
    </row>
    <row r="1202" spans="13:46" customFormat="1" ht="11.25" customHeight="1">
      <c r="M1202" s="540"/>
      <c r="N1202" s="508"/>
      <c r="O1202" s="509"/>
      <c r="AC1202" s="264"/>
      <c r="AD1202" s="264"/>
      <c r="AE1202" s="264"/>
      <c r="AF1202" s="283"/>
      <c r="AG1202" s="510"/>
      <c r="AH1202" s="510"/>
      <c r="AI1202" s="264"/>
      <c r="AJ1202" s="264"/>
      <c r="AK1202" s="264"/>
      <c r="AL1202" s="283"/>
      <c r="AM1202" s="510"/>
      <c r="AN1202" s="510"/>
      <c r="AO1202" s="264"/>
      <c r="AP1202" s="264"/>
      <c r="AQ1202" s="264"/>
      <c r="AR1202" s="439"/>
      <c r="AS1202" s="264"/>
      <c r="AT1202" s="264"/>
    </row>
    <row r="1203" spans="13:46" customFormat="1" ht="11.25" customHeight="1">
      <c r="M1203" s="539" t="s">
        <v>1728</v>
      </c>
      <c r="N1203" s="495" t="s">
        <v>1451</v>
      </c>
      <c r="O1203" s="198"/>
      <c r="AC1203" s="264"/>
      <c r="AD1203" s="264"/>
      <c r="AE1203" s="264"/>
      <c r="AF1203" s="283"/>
      <c r="AG1203" s="510"/>
      <c r="AH1203" s="510"/>
      <c r="AI1203" s="264"/>
      <c r="AJ1203" s="264"/>
      <c r="AK1203" s="264"/>
      <c r="AL1203" s="205"/>
      <c r="AM1203" s="205">
        <f t="shared" ref="AM1203:AN1209" si="22">AL1203</f>
        <v>0</v>
      </c>
      <c r="AN1203" s="205">
        <f t="shared" si="22"/>
        <v>0</v>
      </c>
      <c r="AO1203" s="264"/>
      <c r="AP1203" s="264"/>
      <c r="AQ1203" s="264"/>
      <c r="AR1203" s="439" t="s">
        <v>1489</v>
      </c>
      <c r="AS1203" s="264"/>
      <c r="AT1203" s="264"/>
    </row>
    <row r="1204" spans="13:46" customFormat="1" ht="11.25" customHeight="1">
      <c r="M1204" s="539" t="s">
        <v>1729</v>
      </c>
      <c r="N1204" s="496" t="s">
        <v>828</v>
      </c>
      <c r="O1204" s="198"/>
      <c r="AC1204" s="264"/>
      <c r="AD1204" s="264"/>
      <c r="AE1204" s="264"/>
      <c r="AF1204" s="283"/>
      <c r="AG1204" s="510"/>
      <c r="AH1204" s="510"/>
      <c r="AI1204" s="264"/>
      <c r="AJ1204" s="264"/>
      <c r="AK1204" s="264"/>
      <c r="AL1204" s="205"/>
      <c r="AM1204" s="205">
        <f t="shared" si="22"/>
        <v>0</v>
      </c>
      <c r="AN1204" s="205">
        <f t="shared" si="22"/>
        <v>0</v>
      </c>
      <c r="AO1204" s="264"/>
      <c r="AP1204" s="264"/>
      <c r="AQ1204" s="264"/>
      <c r="AR1204" s="439" t="s">
        <v>1476</v>
      </c>
      <c r="AS1204" s="264"/>
      <c r="AT1204" s="264"/>
    </row>
    <row r="1205" spans="13:46" customFormat="1" ht="11.25" customHeight="1">
      <c r="M1205" s="539" t="s">
        <v>1730</v>
      </c>
      <c r="N1205" s="497" t="s">
        <v>854</v>
      </c>
      <c r="O1205" s="198"/>
      <c r="AC1205" s="264"/>
      <c r="AD1205" s="264"/>
      <c r="AE1205" s="264"/>
      <c r="AF1205" s="283"/>
      <c r="AG1205" s="510"/>
      <c r="AH1205" s="510"/>
      <c r="AI1205" s="264"/>
      <c r="AJ1205" s="264"/>
      <c r="AK1205" s="264"/>
      <c r="AL1205" s="205"/>
      <c r="AM1205" s="205">
        <f t="shared" si="22"/>
        <v>0</v>
      </c>
      <c r="AN1205" s="205">
        <f t="shared" si="22"/>
        <v>0</v>
      </c>
      <c r="AO1205" s="264"/>
      <c r="AP1205" s="264"/>
      <c r="AQ1205" s="264"/>
      <c r="AR1205" s="439" t="s">
        <v>1477</v>
      </c>
      <c r="AS1205" s="264"/>
      <c r="AT1205" s="264"/>
    </row>
    <row r="1206" spans="13:46" customFormat="1" ht="11.25" customHeight="1">
      <c r="M1206" s="539" t="s">
        <v>1731</v>
      </c>
      <c r="N1206" s="498" t="s">
        <v>333</v>
      </c>
      <c r="O1206" s="198"/>
      <c r="AC1206" s="264"/>
      <c r="AD1206" s="264"/>
      <c r="AE1206" s="264"/>
      <c r="AF1206" s="283"/>
      <c r="AG1206" s="510"/>
      <c r="AH1206" s="510"/>
      <c r="AI1206" s="264"/>
      <c r="AJ1206" s="264"/>
      <c r="AK1206" s="264"/>
      <c r="AL1206" s="205"/>
      <c r="AM1206" s="205">
        <f t="shared" si="22"/>
        <v>0</v>
      </c>
      <c r="AN1206" s="205">
        <f t="shared" si="22"/>
        <v>0</v>
      </c>
      <c r="AO1206" s="264"/>
      <c r="AP1206" s="264"/>
      <c r="AQ1206" s="264"/>
      <c r="AR1206" s="439" t="s">
        <v>1478</v>
      </c>
      <c r="AS1206" s="264"/>
      <c r="AT1206" s="264"/>
    </row>
    <row r="1207" spans="13:46" customFormat="1" ht="11.25" customHeight="1">
      <c r="M1207" s="539" t="s">
        <v>1732</v>
      </c>
      <c r="N1207" s="499" t="s">
        <v>334</v>
      </c>
      <c r="O1207" s="198"/>
      <c r="AC1207" s="264"/>
      <c r="AD1207" s="264"/>
      <c r="AE1207" s="264"/>
      <c r="AF1207" s="283"/>
      <c r="AG1207" s="510"/>
      <c r="AH1207" s="510"/>
      <c r="AI1207" s="264"/>
      <c r="AJ1207" s="264"/>
      <c r="AK1207" s="264"/>
      <c r="AL1207" s="205"/>
      <c r="AM1207" s="205">
        <f t="shared" si="22"/>
        <v>0</v>
      </c>
      <c r="AN1207" s="205">
        <f t="shared" si="22"/>
        <v>0</v>
      </c>
      <c r="AO1207" s="264"/>
      <c r="AP1207" s="264"/>
      <c r="AQ1207" s="264"/>
      <c r="AR1207" s="439" t="s">
        <v>1480</v>
      </c>
      <c r="AS1207" s="264"/>
      <c r="AT1207" s="264"/>
    </row>
    <row r="1208" spans="13:46" customFormat="1" ht="11.25" customHeight="1">
      <c r="M1208" s="539" t="s">
        <v>1733</v>
      </c>
      <c r="N1208" s="500" t="s">
        <v>335</v>
      </c>
      <c r="O1208" s="198"/>
      <c r="AC1208" s="264"/>
      <c r="AD1208" s="264"/>
      <c r="AE1208" s="264"/>
      <c r="AF1208" s="283"/>
      <c r="AG1208" s="510"/>
      <c r="AH1208" s="510"/>
      <c r="AI1208" s="264"/>
      <c r="AJ1208" s="264"/>
      <c r="AK1208" s="264"/>
      <c r="AL1208" s="205"/>
      <c r="AM1208" s="205">
        <f t="shared" si="22"/>
        <v>0</v>
      </c>
      <c r="AN1208" s="205">
        <f t="shared" si="22"/>
        <v>0</v>
      </c>
      <c r="AO1208" s="264"/>
      <c r="AP1208" s="264"/>
      <c r="AQ1208" s="264"/>
      <c r="AR1208" s="439" t="s">
        <v>1479</v>
      </c>
      <c r="AS1208" s="264"/>
      <c r="AT1208" s="264"/>
    </row>
    <row r="1209" spans="13:46" customFormat="1" ht="11.25" customHeight="1">
      <c r="M1209" s="539" t="s">
        <v>1734</v>
      </c>
      <c r="N1209" s="489" t="s">
        <v>336</v>
      </c>
      <c r="O1209" s="198"/>
      <c r="AC1209" s="264"/>
      <c r="AD1209" s="264"/>
      <c r="AE1209" s="264"/>
      <c r="AF1209" s="283"/>
      <c r="AG1209" s="510"/>
      <c r="AH1209" s="510"/>
      <c r="AI1209" s="264"/>
      <c r="AJ1209" s="264"/>
      <c r="AK1209" s="264"/>
      <c r="AL1209" s="205"/>
      <c r="AM1209" s="205">
        <f t="shared" si="22"/>
        <v>0</v>
      </c>
      <c r="AN1209" s="205">
        <f t="shared" si="22"/>
        <v>0</v>
      </c>
      <c r="AO1209" s="264"/>
      <c r="AP1209" s="264"/>
      <c r="AQ1209" s="264"/>
      <c r="AR1209" s="439" t="s">
        <v>1481</v>
      </c>
      <c r="AS1209" s="264"/>
      <c r="AT1209" s="264"/>
    </row>
    <row r="1210" spans="13:46" customFormat="1" ht="11.25" customHeight="1">
      <c r="M1210" s="540"/>
      <c r="N1210" s="508"/>
      <c r="O1210" s="509"/>
      <c r="AC1210" s="264"/>
      <c r="AD1210" s="264"/>
      <c r="AE1210" s="264"/>
      <c r="AF1210" s="283"/>
      <c r="AG1210" s="510"/>
      <c r="AH1210" s="510"/>
      <c r="AI1210" s="264"/>
      <c r="AJ1210" s="264"/>
      <c r="AK1210" s="264"/>
      <c r="AL1210" s="283"/>
      <c r="AM1210" s="510"/>
      <c r="AN1210" s="510"/>
      <c r="AO1210" s="264"/>
      <c r="AP1210" s="264"/>
      <c r="AQ1210" s="264"/>
      <c r="AR1210" s="439"/>
      <c r="AS1210" s="264"/>
      <c r="AT1210" s="264"/>
    </row>
    <row r="1211" spans="13:46" customFormat="1" ht="11.25" customHeight="1">
      <c r="M1211" s="538" t="s">
        <v>1492</v>
      </c>
      <c r="N1211" s="511" t="s">
        <v>863</v>
      </c>
      <c r="O1211" s="198"/>
      <c r="AC1211" s="264"/>
      <c r="AD1211" s="264"/>
      <c r="AE1211" s="264"/>
      <c r="AF1211" s="283"/>
      <c r="AG1211" s="510"/>
      <c r="AH1211" s="510"/>
      <c r="AI1211" s="264"/>
      <c r="AJ1211" s="264"/>
      <c r="AK1211" s="264"/>
      <c r="AL1211" s="257"/>
      <c r="AM1211" s="257"/>
      <c r="AN1211" s="257"/>
      <c r="AO1211" s="264"/>
      <c r="AP1211" s="264"/>
      <c r="AQ1211" s="264"/>
      <c r="AR1211" s="119"/>
      <c r="AS1211" s="264"/>
      <c r="AT1211" s="264"/>
    </row>
    <row r="1212" spans="13:46" customFormat="1" ht="11.25" customHeight="1">
      <c r="M1212" s="539" t="s">
        <v>1735</v>
      </c>
      <c r="N1212" s="483" t="s">
        <v>1427</v>
      </c>
      <c r="O1212" s="198" t="s">
        <v>545</v>
      </c>
      <c r="AC1212" s="264"/>
      <c r="AD1212" s="264"/>
      <c r="AE1212" s="264"/>
      <c r="AF1212" s="283"/>
      <c r="AG1212" s="510"/>
      <c r="AH1212" s="510"/>
      <c r="AI1212" s="264"/>
      <c r="AJ1212" s="264"/>
      <c r="AK1212" s="264"/>
      <c r="AL1212" s="263">
        <f>AM1212+AN1212</f>
        <v>0</v>
      </c>
      <c r="AM1212" s="191">
        <f>SUM(AM1213:AM1215)</f>
        <v>0</v>
      </c>
      <c r="AN1212" s="191">
        <f>SUM(AN1213:AN1215)</f>
        <v>0</v>
      </c>
      <c r="AO1212" s="264"/>
      <c r="AP1212" s="264"/>
      <c r="AQ1212" s="264"/>
      <c r="AR1212" s="439" t="s">
        <v>1452</v>
      </c>
      <c r="AS1212" s="264"/>
      <c r="AT1212" s="264"/>
    </row>
    <row r="1213" spans="13:46" customFormat="1" ht="11.25" customHeight="1">
      <c r="M1213" s="539" t="s">
        <v>1736</v>
      </c>
      <c r="N1213" s="487" t="s">
        <v>818</v>
      </c>
      <c r="O1213" s="198" t="s">
        <v>545</v>
      </c>
      <c r="AC1213" s="264"/>
      <c r="AD1213" s="264"/>
      <c r="AE1213" s="264"/>
      <c r="AF1213" s="283"/>
      <c r="AG1213" s="510"/>
      <c r="AH1213" s="510"/>
      <c r="AI1213" s="264"/>
      <c r="AJ1213" s="264"/>
      <c r="AK1213" s="264"/>
      <c r="AL1213" s="256">
        <f>AL1256</f>
        <v>0</v>
      </c>
      <c r="AM1213" s="256">
        <f>AM1256</f>
        <v>0</v>
      </c>
      <c r="AN1213" s="256">
        <f>AN1256</f>
        <v>0</v>
      </c>
      <c r="AO1213" s="264"/>
      <c r="AP1213" s="264"/>
      <c r="AQ1213" s="264"/>
      <c r="AR1213" s="439" t="s">
        <v>1453</v>
      </c>
      <c r="AS1213" s="264"/>
      <c r="AT1213" s="264"/>
    </row>
    <row r="1214" spans="13:46" customFormat="1" ht="11.25" customHeight="1">
      <c r="M1214" s="539" t="s">
        <v>1737</v>
      </c>
      <c r="N1214" s="487" t="s">
        <v>820</v>
      </c>
      <c r="O1214" s="198" t="s">
        <v>545</v>
      </c>
      <c r="AC1214" s="264"/>
      <c r="AD1214" s="264"/>
      <c r="AE1214" s="264"/>
      <c r="AF1214" s="283"/>
      <c r="AG1214" s="510"/>
      <c r="AH1214" s="510"/>
      <c r="AI1214" s="264"/>
      <c r="AJ1214" s="264"/>
      <c r="AK1214" s="264"/>
      <c r="AL1214" s="256">
        <f>AL1264</f>
        <v>0</v>
      </c>
      <c r="AM1214" s="256">
        <f>AM1264</f>
        <v>0</v>
      </c>
      <c r="AN1214" s="256">
        <f>AN1264</f>
        <v>0</v>
      </c>
      <c r="AO1214" s="264"/>
      <c r="AP1214" s="264"/>
      <c r="AQ1214" s="264"/>
      <c r="AR1214" s="439" t="s">
        <v>1454</v>
      </c>
      <c r="AS1214" s="264"/>
      <c r="AT1214" s="264"/>
    </row>
    <row r="1215" spans="13:46" customFormat="1" ht="11.25" customHeight="1">
      <c r="M1215" s="539" t="s">
        <v>1738</v>
      </c>
      <c r="N1215" s="487" t="s">
        <v>821</v>
      </c>
      <c r="O1215" s="198" t="s">
        <v>545</v>
      </c>
      <c r="AC1215" s="264"/>
      <c r="AD1215" s="264"/>
      <c r="AE1215" s="264"/>
      <c r="AF1215" s="283"/>
      <c r="AG1215" s="510"/>
      <c r="AH1215" s="510"/>
      <c r="AI1215" s="264"/>
      <c r="AJ1215" s="264"/>
      <c r="AK1215" s="264"/>
      <c r="AL1215" s="263">
        <f t="shared" ref="AL1215:AL1244" si="23">AM1215+AN1215</f>
        <v>0</v>
      </c>
      <c r="AM1215" s="205"/>
      <c r="AN1215" s="205"/>
      <c r="AO1215" s="264"/>
      <c r="AP1215" s="264"/>
      <c r="AQ1215" s="264"/>
      <c r="AR1215" s="439" t="s">
        <v>1455</v>
      </c>
      <c r="AS1215" s="264"/>
      <c r="AT1215" s="264"/>
    </row>
    <row r="1216" spans="13:46" customFormat="1" ht="11.25" customHeight="1">
      <c r="M1216" s="539" t="s">
        <v>1739</v>
      </c>
      <c r="N1216" s="488" t="s">
        <v>1428</v>
      </c>
      <c r="O1216" s="198" t="s">
        <v>864</v>
      </c>
      <c r="AC1216" s="264"/>
      <c r="AD1216" s="264"/>
      <c r="AE1216" s="264"/>
      <c r="AF1216" s="283"/>
      <c r="AG1216" s="510"/>
      <c r="AH1216" s="510"/>
      <c r="AI1216" s="264"/>
      <c r="AJ1216" s="264"/>
      <c r="AK1216" s="264"/>
      <c r="AL1216" s="263">
        <f t="shared" si="23"/>
        <v>0</v>
      </c>
      <c r="AM1216" s="205"/>
      <c r="AN1216" s="205"/>
      <c r="AO1216" s="264"/>
      <c r="AP1216" s="264"/>
      <c r="AQ1216" s="264"/>
      <c r="AR1216" s="439" t="s">
        <v>1464</v>
      </c>
      <c r="AS1216" s="264"/>
      <c r="AT1216" s="264"/>
    </row>
    <row r="1217" spans="13:46" customFormat="1" ht="11.25" customHeight="1">
      <c r="M1217" s="539" t="s">
        <v>1740</v>
      </c>
      <c r="N1217" s="488" t="s">
        <v>1429</v>
      </c>
      <c r="O1217" s="198" t="s">
        <v>864</v>
      </c>
      <c r="AC1217" s="264"/>
      <c r="AD1217" s="264"/>
      <c r="AE1217" s="264"/>
      <c r="AF1217" s="283"/>
      <c r="AG1217" s="510"/>
      <c r="AH1217" s="510"/>
      <c r="AI1217" s="264"/>
      <c r="AJ1217" s="264"/>
      <c r="AK1217" s="264"/>
      <c r="AL1217" s="263">
        <f t="shared" si="23"/>
        <v>0</v>
      </c>
      <c r="AM1217" s="205"/>
      <c r="AN1217" s="205"/>
      <c r="AO1217" s="264"/>
      <c r="AP1217" s="264"/>
      <c r="AQ1217" s="264"/>
      <c r="AR1217" s="439" t="s">
        <v>1465</v>
      </c>
      <c r="AS1217" s="264"/>
      <c r="AT1217" s="264"/>
    </row>
    <row r="1218" spans="13:46" customFormat="1" ht="11.25" customHeight="1">
      <c r="M1218" s="539" t="s">
        <v>1741</v>
      </c>
      <c r="N1218" s="488" t="s">
        <v>1430</v>
      </c>
      <c r="O1218" s="198" t="s">
        <v>864</v>
      </c>
      <c r="AC1218" s="264"/>
      <c r="AD1218" s="264"/>
      <c r="AE1218" s="264"/>
      <c r="AF1218" s="283"/>
      <c r="AG1218" s="510"/>
      <c r="AH1218" s="510"/>
      <c r="AI1218" s="264"/>
      <c r="AJ1218" s="264"/>
      <c r="AK1218" s="264"/>
      <c r="AL1218" s="263">
        <f t="shared" si="23"/>
        <v>0</v>
      </c>
      <c r="AM1218" s="205"/>
      <c r="AN1218" s="205"/>
      <c r="AO1218" s="264"/>
      <c r="AP1218" s="264"/>
      <c r="AQ1218" s="264"/>
      <c r="AR1218" s="439" t="s">
        <v>1466</v>
      </c>
      <c r="AS1218" s="264"/>
      <c r="AT1218" s="264"/>
    </row>
    <row r="1219" spans="13:46" customFormat="1" ht="11.25" customHeight="1">
      <c r="M1219" s="539" t="s">
        <v>1742</v>
      </c>
      <c r="N1219" s="488" t="s">
        <v>1431</v>
      </c>
      <c r="O1219" s="198" t="s">
        <v>864</v>
      </c>
      <c r="AC1219" s="264"/>
      <c r="AD1219" s="264"/>
      <c r="AE1219" s="264"/>
      <c r="AF1219" s="283"/>
      <c r="AG1219" s="510"/>
      <c r="AH1219" s="510"/>
      <c r="AI1219" s="264"/>
      <c r="AJ1219" s="264"/>
      <c r="AK1219" s="264"/>
      <c r="AL1219" s="263">
        <f t="shared" si="23"/>
        <v>0</v>
      </c>
      <c r="AM1219" s="205"/>
      <c r="AN1219" s="205"/>
      <c r="AO1219" s="264"/>
      <c r="AP1219" s="264"/>
      <c r="AQ1219" s="264"/>
      <c r="AR1219" s="439" t="s">
        <v>1463</v>
      </c>
      <c r="AS1219" s="264"/>
      <c r="AT1219" s="264"/>
    </row>
    <row r="1220" spans="13:46" customFormat="1" ht="11.25" customHeight="1">
      <c r="M1220" s="539" t="s">
        <v>1743</v>
      </c>
      <c r="N1220" s="489" t="s">
        <v>783</v>
      </c>
      <c r="O1220" s="198" t="s">
        <v>864</v>
      </c>
      <c r="AC1220" s="264"/>
      <c r="AD1220" s="264"/>
      <c r="AE1220" s="264"/>
      <c r="AF1220" s="283"/>
      <c r="AG1220" s="510"/>
      <c r="AH1220" s="510"/>
      <c r="AI1220" s="264"/>
      <c r="AJ1220" s="264"/>
      <c r="AK1220" s="264"/>
      <c r="AL1220" s="263">
        <f t="shared" si="23"/>
        <v>0</v>
      </c>
      <c r="AM1220" s="205"/>
      <c r="AN1220" s="205"/>
      <c r="AO1220" s="264"/>
      <c r="AP1220" s="264"/>
      <c r="AQ1220" s="264"/>
      <c r="AR1220" s="439" t="s">
        <v>1456</v>
      </c>
      <c r="AS1220" s="264"/>
      <c r="AT1220" s="264"/>
    </row>
    <row r="1221" spans="13:46" customFormat="1" ht="11.25" customHeight="1">
      <c r="M1221" s="539" t="s">
        <v>1744</v>
      </c>
      <c r="N1221" s="490" t="s">
        <v>823</v>
      </c>
      <c r="O1221" s="198" t="s">
        <v>864</v>
      </c>
      <c r="AC1221" s="264"/>
      <c r="AD1221" s="264"/>
      <c r="AE1221" s="264"/>
      <c r="AF1221" s="283"/>
      <c r="AG1221" s="510"/>
      <c r="AH1221" s="510"/>
      <c r="AI1221" s="264"/>
      <c r="AJ1221" s="264"/>
      <c r="AK1221" s="264"/>
      <c r="AL1221" s="263">
        <f t="shared" si="23"/>
        <v>0</v>
      </c>
      <c r="AM1221" s="205"/>
      <c r="AN1221" s="205"/>
      <c r="AO1221" s="264"/>
      <c r="AP1221" s="264"/>
      <c r="AQ1221" s="264"/>
      <c r="AR1221" s="439" t="s">
        <v>1457</v>
      </c>
      <c r="AS1221" s="264"/>
      <c r="AT1221" s="264"/>
    </row>
    <row r="1222" spans="13:46" customFormat="1" ht="11.25" customHeight="1">
      <c r="M1222" s="539" t="s">
        <v>1745</v>
      </c>
      <c r="N1222" s="484" t="s">
        <v>827</v>
      </c>
      <c r="O1222" s="198" t="s">
        <v>864</v>
      </c>
      <c r="AC1222" s="264"/>
      <c r="AD1222" s="264"/>
      <c r="AE1222" s="264"/>
      <c r="AF1222" s="283"/>
      <c r="AG1222" s="510"/>
      <c r="AH1222" s="510"/>
      <c r="AI1222" s="264"/>
      <c r="AJ1222" s="264"/>
      <c r="AK1222" s="264"/>
      <c r="AL1222" s="263">
        <f t="shared" si="23"/>
        <v>0</v>
      </c>
      <c r="AM1222" s="191">
        <f>SUM(AM1223:AM1226)</f>
        <v>0</v>
      </c>
      <c r="AN1222" s="191">
        <f>SUM(AN1223:AN1226)</f>
        <v>0</v>
      </c>
      <c r="AO1222" s="264"/>
      <c r="AP1222" s="264"/>
      <c r="AQ1222" s="264"/>
      <c r="AR1222" s="439" t="s">
        <v>1458</v>
      </c>
      <c r="AS1222" s="264"/>
      <c r="AT1222" s="264"/>
    </row>
    <row r="1223" spans="13:46" customFormat="1" ht="11.25" customHeight="1">
      <c r="M1223" s="539" t="s">
        <v>1746</v>
      </c>
      <c r="N1223" s="491" t="s">
        <v>1432</v>
      </c>
      <c r="O1223" s="198" t="s">
        <v>864</v>
      </c>
      <c r="AC1223" s="264"/>
      <c r="AD1223" s="264"/>
      <c r="AE1223" s="264"/>
      <c r="AF1223" s="283"/>
      <c r="AG1223" s="510"/>
      <c r="AH1223" s="510"/>
      <c r="AI1223" s="264"/>
      <c r="AJ1223" s="264"/>
      <c r="AK1223" s="264"/>
      <c r="AL1223" s="263">
        <f t="shared" si="23"/>
        <v>0</v>
      </c>
      <c r="AM1223" s="205"/>
      <c r="AN1223" s="205"/>
      <c r="AO1223" s="264"/>
      <c r="AP1223" s="264"/>
      <c r="AQ1223" s="264"/>
      <c r="AR1223" s="439" t="s">
        <v>1459</v>
      </c>
      <c r="AS1223" s="264"/>
      <c r="AT1223" s="264"/>
    </row>
    <row r="1224" spans="13:46" customFormat="1" ht="11.25" customHeight="1">
      <c r="M1224" s="539" t="s">
        <v>1747</v>
      </c>
      <c r="N1224" s="491" t="s">
        <v>1433</v>
      </c>
      <c r="O1224" s="198" t="s">
        <v>864</v>
      </c>
      <c r="AC1224" s="264"/>
      <c r="AD1224" s="264"/>
      <c r="AE1224" s="264"/>
      <c r="AF1224" s="283"/>
      <c r="AG1224" s="510"/>
      <c r="AH1224" s="510"/>
      <c r="AI1224" s="264"/>
      <c r="AJ1224" s="264"/>
      <c r="AK1224" s="264"/>
      <c r="AL1224" s="263">
        <f t="shared" si="23"/>
        <v>0</v>
      </c>
      <c r="AM1224" s="205"/>
      <c r="AN1224" s="205"/>
      <c r="AO1224" s="264"/>
      <c r="AP1224" s="264"/>
      <c r="AQ1224" s="264"/>
      <c r="AR1224" s="439" t="s">
        <v>1460</v>
      </c>
      <c r="AS1224" s="264"/>
      <c r="AT1224" s="264"/>
    </row>
    <row r="1225" spans="13:46" customFormat="1" ht="11.25" customHeight="1">
      <c r="M1225" s="539" t="s">
        <v>1748</v>
      </c>
      <c r="N1225" s="491" t="s">
        <v>1434</v>
      </c>
      <c r="O1225" s="198" t="s">
        <v>864</v>
      </c>
      <c r="AC1225" s="264"/>
      <c r="AD1225" s="264"/>
      <c r="AE1225" s="264"/>
      <c r="AF1225" s="283"/>
      <c r="AG1225" s="510"/>
      <c r="AH1225" s="510"/>
      <c r="AI1225" s="264"/>
      <c r="AJ1225" s="264"/>
      <c r="AK1225" s="264"/>
      <c r="AL1225" s="263">
        <f t="shared" si="23"/>
        <v>0</v>
      </c>
      <c r="AM1225" s="205"/>
      <c r="AN1225" s="205"/>
      <c r="AO1225" s="264"/>
      <c r="AP1225" s="264"/>
      <c r="AQ1225" s="264"/>
      <c r="AR1225" s="439" t="s">
        <v>1461</v>
      </c>
      <c r="AS1225" s="264"/>
      <c r="AT1225" s="264"/>
    </row>
    <row r="1226" spans="13:46" customFormat="1" ht="11.25" customHeight="1">
      <c r="M1226" s="539" t="s">
        <v>1749</v>
      </c>
      <c r="N1226" s="491" t="s">
        <v>1435</v>
      </c>
      <c r="O1226" s="198" t="s">
        <v>864</v>
      </c>
      <c r="AC1226" s="264"/>
      <c r="AD1226" s="264"/>
      <c r="AE1226" s="264"/>
      <c r="AF1226" s="283"/>
      <c r="AG1226" s="510"/>
      <c r="AH1226" s="510"/>
      <c r="AI1226" s="264"/>
      <c r="AJ1226" s="264"/>
      <c r="AK1226" s="264"/>
      <c r="AL1226" s="263">
        <f t="shared" si="23"/>
        <v>0</v>
      </c>
      <c r="AM1226" s="205"/>
      <c r="AN1226" s="205"/>
      <c r="AO1226" s="264"/>
      <c r="AP1226" s="264"/>
      <c r="AQ1226" s="264"/>
      <c r="AR1226" s="439" t="s">
        <v>1462</v>
      </c>
      <c r="AS1226" s="264"/>
      <c r="AT1226" s="264"/>
    </row>
    <row r="1227" spans="13:46" customFormat="1" ht="11.25" customHeight="1">
      <c r="M1227" s="539" t="s">
        <v>1750</v>
      </c>
      <c r="N1227" s="485" t="s">
        <v>825</v>
      </c>
      <c r="O1227" s="198" t="s">
        <v>864</v>
      </c>
      <c r="AC1227" s="264"/>
      <c r="AD1227" s="264"/>
      <c r="AE1227" s="264"/>
      <c r="AF1227" s="283"/>
      <c r="AG1227" s="510"/>
      <c r="AH1227" s="510"/>
      <c r="AI1227" s="264"/>
      <c r="AJ1227" s="264"/>
      <c r="AK1227" s="264"/>
      <c r="AL1227" s="263">
        <f t="shared" si="23"/>
        <v>0</v>
      </c>
      <c r="AM1227" s="191">
        <f>SUM(AM1228:AM1233)</f>
        <v>0</v>
      </c>
      <c r="AN1227" s="191">
        <f>SUM(AN1228:AN1233)</f>
        <v>0</v>
      </c>
      <c r="AO1227" s="264"/>
      <c r="AP1227" s="264"/>
      <c r="AQ1227" s="264"/>
      <c r="AR1227" s="439" t="s">
        <v>1467</v>
      </c>
      <c r="AS1227" s="264"/>
      <c r="AT1227" s="264"/>
    </row>
    <row r="1228" spans="13:46" customFormat="1" ht="11.25" customHeight="1">
      <c r="M1228" s="539" t="s">
        <v>2166</v>
      </c>
      <c r="N1228" s="492" t="s">
        <v>1436</v>
      </c>
      <c r="O1228" s="198" t="s">
        <v>864</v>
      </c>
      <c r="AC1228" s="264"/>
      <c r="AD1228" s="264"/>
      <c r="AE1228" s="264"/>
      <c r="AF1228" s="283"/>
      <c r="AG1228" s="510"/>
      <c r="AH1228" s="510"/>
      <c r="AI1228" s="264"/>
      <c r="AJ1228" s="264"/>
      <c r="AK1228" s="264"/>
      <c r="AL1228" s="263">
        <f t="shared" si="23"/>
        <v>0</v>
      </c>
      <c r="AM1228" s="205"/>
      <c r="AN1228" s="205"/>
      <c r="AO1228" s="264"/>
      <c r="AP1228" s="264"/>
      <c r="AQ1228" s="264"/>
      <c r="AR1228" s="439" t="s">
        <v>2160</v>
      </c>
      <c r="AS1228" s="264"/>
      <c r="AT1228" s="264"/>
    </row>
    <row r="1229" spans="13:46" customFormat="1" ht="11.25" customHeight="1">
      <c r="M1229" s="539" t="s">
        <v>2147</v>
      </c>
      <c r="N1229" s="492" t="s">
        <v>1437</v>
      </c>
      <c r="O1229" s="198" t="s">
        <v>864</v>
      </c>
      <c r="AC1229" s="264"/>
      <c r="AD1229" s="264"/>
      <c r="AE1229" s="264"/>
      <c r="AF1229" s="283"/>
      <c r="AG1229" s="510"/>
      <c r="AH1229" s="510"/>
      <c r="AI1229" s="264"/>
      <c r="AJ1229" s="264"/>
      <c r="AK1229" s="264"/>
      <c r="AL1229" s="263">
        <f t="shared" si="23"/>
        <v>0</v>
      </c>
      <c r="AM1229" s="205"/>
      <c r="AN1229" s="205"/>
      <c r="AO1229" s="264"/>
      <c r="AP1229" s="264"/>
      <c r="AQ1229" s="264"/>
      <c r="AR1229" s="439" t="s">
        <v>2141</v>
      </c>
      <c r="AS1229" s="264"/>
      <c r="AT1229" s="264"/>
    </row>
    <row r="1230" spans="13:46" customFormat="1" ht="11.25" customHeight="1">
      <c r="M1230" s="539" t="s">
        <v>2128</v>
      </c>
      <c r="N1230" s="492" t="s">
        <v>1438</v>
      </c>
      <c r="O1230" s="198" t="s">
        <v>864</v>
      </c>
      <c r="AC1230" s="264"/>
      <c r="AD1230" s="264"/>
      <c r="AE1230" s="264"/>
      <c r="AF1230" s="283"/>
      <c r="AG1230" s="510"/>
      <c r="AH1230" s="510"/>
      <c r="AI1230" s="264"/>
      <c r="AJ1230" s="264"/>
      <c r="AK1230" s="264"/>
      <c r="AL1230" s="263">
        <f t="shared" si="23"/>
        <v>0</v>
      </c>
      <c r="AM1230" s="205"/>
      <c r="AN1230" s="205"/>
      <c r="AO1230" s="264"/>
      <c r="AP1230" s="264"/>
      <c r="AQ1230" s="264"/>
      <c r="AR1230" s="439" t="s">
        <v>2121</v>
      </c>
      <c r="AS1230" s="264"/>
      <c r="AT1230" s="264"/>
    </row>
    <row r="1231" spans="13:46" customFormat="1" ht="11.25" customHeight="1">
      <c r="M1231" s="539" t="s">
        <v>1751</v>
      </c>
      <c r="N1231" s="492" t="s">
        <v>1439</v>
      </c>
      <c r="O1231" s="198" t="s">
        <v>864</v>
      </c>
      <c r="AC1231" s="264"/>
      <c r="AD1231" s="264"/>
      <c r="AE1231" s="264"/>
      <c r="AF1231" s="283"/>
      <c r="AG1231" s="510"/>
      <c r="AH1231" s="510"/>
      <c r="AI1231" s="264"/>
      <c r="AJ1231" s="264"/>
      <c r="AK1231" s="264"/>
      <c r="AL1231" s="263">
        <f t="shared" si="23"/>
        <v>0</v>
      </c>
      <c r="AM1231" s="205"/>
      <c r="AN1231" s="205"/>
      <c r="AO1231" s="264"/>
      <c r="AP1231" s="264"/>
      <c r="AQ1231" s="264"/>
      <c r="AR1231" s="439" t="s">
        <v>1468</v>
      </c>
      <c r="AS1231" s="264"/>
      <c r="AT1231" s="264"/>
    </row>
    <row r="1232" spans="13:46" customFormat="1" ht="11.25" customHeight="1">
      <c r="M1232" s="539" t="s">
        <v>1752</v>
      </c>
      <c r="N1232" s="492" t="s">
        <v>1440</v>
      </c>
      <c r="O1232" s="198" t="s">
        <v>864</v>
      </c>
      <c r="AC1232" s="264"/>
      <c r="AD1232" s="264"/>
      <c r="AE1232" s="264"/>
      <c r="AF1232" s="283"/>
      <c r="AG1232" s="510"/>
      <c r="AH1232" s="510"/>
      <c r="AI1232" s="264"/>
      <c r="AJ1232" s="264"/>
      <c r="AK1232" s="264"/>
      <c r="AL1232" s="263">
        <f t="shared" si="23"/>
        <v>0</v>
      </c>
      <c r="AM1232" s="205"/>
      <c r="AN1232" s="205"/>
      <c r="AO1232" s="264"/>
      <c r="AP1232" s="264"/>
      <c r="AQ1232" s="264"/>
      <c r="AR1232" s="439" t="s">
        <v>1469</v>
      </c>
      <c r="AS1232" s="264"/>
      <c r="AT1232" s="264"/>
    </row>
    <row r="1233" spans="13:46" customFormat="1" ht="11.25" customHeight="1">
      <c r="M1233" s="539" t="s">
        <v>1753</v>
      </c>
      <c r="N1233" s="492" t="s">
        <v>1441</v>
      </c>
      <c r="O1233" s="198" t="s">
        <v>864</v>
      </c>
      <c r="AC1233" s="264"/>
      <c r="AD1233" s="264"/>
      <c r="AE1233" s="264"/>
      <c r="AF1233" s="283"/>
      <c r="AG1233" s="510"/>
      <c r="AH1233" s="510"/>
      <c r="AI1233" s="264"/>
      <c r="AJ1233" s="264"/>
      <c r="AK1233" s="264"/>
      <c r="AL1233" s="263">
        <f t="shared" si="23"/>
        <v>0</v>
      </c>
      <c r="AM1233" s="205"/>
      <c r="AN1233" s="205"/>
      <c r="AO1233" s="264"/>
      <c r="AP1233" s="264"/>
      <c r="AQ1233" s="264"/>
      <c r="AR1233" s="439" t="s">
        <v>1470</v>
      </c>
      <c r="AS1233" s="264"/>
      <c r="AT1233" s="264"/>
    </row>
    <row r="1234" spans="13:46" customFormat="1" ht="11.25" customHeight="1">
      <c r="M1234" s="539" t="s">
        <v>1754</v>
      </c>
      <c r="N1234" s="493" t="s">
        <v>826</v>
      </c>
      <c r="O1234" s="198" t="s">
        <v>864</v>
      </c>
      <c r="AC1234" s="264"/>
      <c r="AD1234" s="264"/>
      <c r="AE1234" s="264"/>
      <c r="AF1234" s="283"/>
      <c r="AG1234" s="510"/>
      <c r="AH1234" s="510"/>
      <c r="AI1234" s="264"/>
      <c r="AJ1234" s="264"/>
      <c r="AK1234" s="264"/>
      <c r="AL1234" s="263">
        <f t="shared" si="23"/>
        <v>0</v>
      </c>
      <c r="AM1234" s="205"/>
      <c r="AN1234" s="205"/>
      <c r="AO1234" s="264"/>
      <c r="AP1234" s="264"/>
      <c r="AQ1234" s="264"/>
      <c r="AR1234" s="439" t="s">
        <v>1471</v>
      </c>
      <c r="AS1234" s="264"/>
      <c r="AT1234" s="264"/>
    </row>
    <row r="1235" spans="13:46" customFormat="1" ht="11.25" customHeight="1">
      <c r="M1235" s="539" t="s">
        <v>1755</v>
      </c>
      <c r="N1235" s="486" t="s">
        <v>817</v>
      </c>
      <c r="O1235" s="198" t="s">
        <v>864</v>
      </c>
      <c r="AC1235" s="264"/>
      <c r="AD1235" s="264"/>
      <c r="AE1235" s="264"/>
      <c r="AF1235" s="283"/>
      <c r="AG1235" s="510"/>
      <c r="AH1235" s="510"/>
      <c r="AI1235" s="264"/>
      <c r="AJ1235" s="264"/>
      <c r="AK1235" s="264"/>
      <c r="AL1235" s="263">
        <f t="shared" si="23"/>
        <v>0</v>
      </c>
      <c r="AM1235" s="191">
        <f>SUM(AM1236:AM1244)</f>
        <v>0</v>
      </c>
      <c r="AN1235" s="191">
        <f>SUM(AN1236:AN1244)</f>
        <v>0</v>
      </c>
      <c r="AO1235" s="264"/>
      <c r="AP1235" s="264"/>
      <c r="AQ1235" s="264"/>
      <c r="AR1235" s="439" t="s">
        <v>1472</v>
      </c>
      <c r="AS1235" s="264"/>
      <c r="AT1235" s="264"/>
    </row>
    <row r="1236" spans="13:46" customFormat="1" ht="11.25" customHeight="1">
      <c r="M1236" s="539" t="s">
        <v>1756</v>
      </c>
      <c r="N1236" s="494" t="s">
        <v>1442</v>
      </c>
      <c r="O1236" s="198" t="s">
        <v>864</v>
      </c>
      <c r="AC1236" s="264"/>
      <c r="AD1236" s="264"/>
      <c r="AE1236" s="264"/>
      <c r="AF1236" s="283"/>
      <c r="AG1236" s="510"/>
      <c r="AH1236" s="510"/>
      <c r="AI1236" s="264"/>
      <c r="AJ1236" s="264"/>
      <c r="AK1236" s="264"/>
      <c r="AL1236" s="263">
        <f t="shared" si="23"/>
        <v>0</v>
      </c>
      <c r="AM1236" s="205"/>
      <c r="AN1236" s="205"/>
      <c r="AO1236" s="264"/>
      <c r="AP1236" s="264"/>
      <c r="AQ1236" s="264"/>
      <c r="AR1236" s="439" t="s">
        <v>1473</v>
      </c>
      <c r="AS1236" s="264"/>
      <c r="AT1236" s="264"/>
    </row>
    <row r="1237" spans="13:46" customFormat="1" ht="11.25" customHeight="1">
      <c r="M1237" s="539" t="s">
        <v>1757</v>
      </c>
      <c r="N1237" s="494" t="s">
        <v>1443</v>
      </c>
      <c r="O1237" s="198" t="s">
        <v>864</v>
      </c>
      <c r="AC1237" s="264"/>
      <c r="AD1237" s="264"/>
      <c r="AE1237" s="264"/>
      <c r="AF1237" s="283"/>
      <c r="AG1237" s="510"/>
      <c r="AH1237" s="510"/>
      <c r="AI1237" s="264"/>
      <c r="AJ1237" s="264"/>
      <c r="AK1237" s="264"/>
      <c r="AL1237" s="263">
        <f t="shared" si="23"/>
        <v>0</v>
      </c>
      <c r="AM1237" s="205"/>
      <c r="AN1237" s="205"/>
      <c r="AO1237" s="264"/>
      <c r="AP1237" s="264"/>
      <c r="AQ1237" s="264"/>
      <c r="AR1237" s="439" t="s">
        <v>1474</v>
      </c>
      <c r="AS1237" s="264"/>
      <c r="AT1237" s="264"/>
    </row>
    <row r="1238" spans="13:46" customFormat="1" ht="11.25" customHeight="1">
      <c r="M1238" s="539" t="s">
        <v>1758</v>
      </c>
      <c r="N1238" s="494" t="s">
        <v>1444</v>
      </c>
      <c r="O1238" s="198" t="s">
        <v>864</v>
      </c>
      <c r="AC1238" s="264"/>
      <c r="AD1238" s="264"/>
      <c r="AE1238" s="264"/>
      <c r="AF1238" s="283"/>
      <c r="AG1238" s="510"/>
      <c r="AH1238" s="510"/>
      <c r="AI1238" s="264"/>
      <c r="AJ1238" s="264"/>
      <c r="AK1238" s="264"/>
      <c r="AL1238" s="263">
        <f t="shared" si="23"/>
        <v>0</v>
      </c>
      <c r="AM1238" s="205"/>
      <c r="AN1238" s="205"/>
      <c r="AO1238" s="264"/>
      <c r="AP1238" s="264"/>
      <c r="AQ1238" s="264"/>
      <c r="AR1238" s="439" t="s">
        <v>1475</v>
      </c>
      <c r="AS1238" s="264"/>
      <c r="AT1238" s="264"/>
    </row>
    <row r="1239" spans="13:46" customFormat="1" ht="11.25" customHeight="1">
      <c r="M1239" s="539" t="s">
        <v>1759</v>
      </c>
      <c r="N1239" s="494" t="s">
        <v>1445</v>
      </c>
      <c r="O1239" s="198" t="s">
        <v>864</v>
      </c>
      <c r="AC1239" s="264"/>
      <c r="AD1239" s="264"/>
      <c r="AE1239" s="264"/>
      <c r="AF1239" s="283"/>
      <c r="AG1239" s="510"/>
      <c r="AH1239" s="510"/>
      <c r="AI1239" s="264"/>
      <c r="AJ1239" s="264"/>
      <c r="AK1239" s="264"/>
      <c r="AL1239" s="263">
        <f t="shared" si="23"/>
        <v>0</v>
      </c>
      <c r="AM1239" s="205"/>
      <c r="AN1239" s="205"/>
      <c r="AO1239" s="264"/>
      <c r="AP1239" s="264"/>
      <c r="AQ1239" s="264"/>
      <c r="AR1239" s="439" t="s">
        <v>1487</v>
      </c>
      <c r="AS1239" s="264"/>
      <c r="AT1239" s="264"/>
    </row>
    <row r="1240" spans="13:46" customFormat="1" ht="11.25" customHeight="1">
      <c r="M1240" s="539" t="s">
        <v>1760</v>
      </c>
      <c r="N1240" s="494" t="s">
        <v>1446</v>
      </c>
      <c r="O1240" s="198" t="s">
        <v>864</v>
      </c>
      <c r="AC1240" s="264"/>
      <c r="AD1240" s="264"/>
      <c r="AE1240" s="264"/>
      <c r="AF1240" s="283"/>
      <c r="AG1240" s="510"/>
      <c r="AH1240" s="510"/>
      <c r="AI1240" s="264"/>
      <c r="AJ1240" s="264"/>
      <c r="AK1240" s="264"/>
      <c r="AL1240" s="263">
        <f t="shared" si="23"/>
        <v>0</v>
      </c>
      <c r="AM1240" s="205"/>
      <c r="AN1240" s="205"/>
      <c r="AO1240" s="264"/>
      <c r="AP1240" s="264"/>
      <c r="AQ1240" s="264"/>
      <c r="AR1240" s="439" t="s">
        <v>1486</v>
      </c>
      <c r="AS1240" s="264"/>
      <c r="AT1240" s="264"/>
    </row>
    <row r="1241" spans="13:46" customFormat="1" ht="11.25" customHeight="1">
      <c r="M1241" s="539" t="s">
        <v>1761</v>
      </c>
      <c r="N1241" s="494" t="s">
        <v>1447</v>
      </c>
      <c r="O1241" s="198" t="s">
        <v>864</v>
      </c>
      <c r="AC1241" s="264"/>
      <c r="AD1241" s="264"/>
      <c r="AE1241" s="264"/>
      <c r="AF1241" s="283"/>
      <c r="AG1241" s="510"/>
      <c r="AH1241" s="510"/>
      <c r="AI1241" s="264"/>
      <c r="AJ1241" s="264"/>
      <c r="AK1241" s="264"/>
      <c r="AL1241" s="263">
        <f t="shared" si="23"/>
        <v>0</v>
      </c>
      <c r="AM1241" s="205"/>
      <c r="AN1241" s="205"/>
      <c r="AO1241" s="264"/>
      <c r="AP1241" s="264"/>
      <c r="AQ1241" s="264"/>
      <c r="AR1241" s="439" t="s">
        <v>1485</v>
      </c>
      <c r="AS1241" s="264"/>
      <c r="AT1241" s="264"/>
    </row>
    <row r="1242" spans="13:46" customFormat="1" ht="11.25" customHeight="1">
      <c r="M1242" s="539" t="s">
        <v>1762</v>
      </c>
      <c r="N1242" s="494" t="s">
        <v>1448</v>
      </c>
      <c r="O1242" s="198" t="s">
        <v>864</v>
      </c>
      <c r="AC1242" s="264"/>
      <c r="AD1242" s="264"/>
      <c r="AE1242" s="264"/>
      <c r="AF1242" s="283"/>
      <c r="AG1242" s="510"/>
      <c r="AH1242" s="510"/>
      <c r="AI1242" s="264"/>
      <c r="AJ1242" s="264"/>
      <c r="AK1242" s="264"/>
      <c r="AL1242" s="263">
        <f t="shared" si="23"/>
        <v>0</v>
      </c>
      <c r="AM1242" s="205"/>
      <c r="AN1242" s="205"/>
      <c r="AO1242" s="264"/>
      <c r="AP1242" s="264"/>
      <c r="AQ1242" s="264"/>
      <c r="AR1242" s="439" t="s">
        <v>1484</v>
      </c>
      <c r="AS1242" s="264"/>
      <c r="AT1242" s="264"/>
    </row>
    <row r="1243" spans="13:46" customFormat="1" ht="11.25" customHeight="1">
      <c r="M1243" s="539" t="s">
        <v>1763</v>
      </c>
      <c r="N1243" s="494" t="s">
        <v>1449</v>
      </c>
      <c r="O1243" s="198" t="s">
        <v>864</v>
      </c>
      <c r="AC1243" s="264"/>
      <c r="AD1243" s="264"/>
      <c r="AE1243" s="264"/>
      <c r="AF1243" s="283"/>
      <c r="AG1243" s="510"/>
      <c r="AH1243" s="510"/>
      <c r="AI1243" s="264"/>
      <c r="AJ1243" s="264"/>
      <c r="AK1243" s="264"/>
      <c r="AL1243" s="263">
        <f t="shared" si="23"/>
        <v>0</v>
      </c>
      <c r="AM1243" s="205"/>
      <c r="AN1243" s="205"/>
      <c r="AO1243" s="264"/>
      <c r="AP1243" s="264"/>
      <c r="AQ1243" s="264"/>
      <c r="AR1243" s="439" t="s">
        <v>1483</v>
      </c>
      <c r="AS1243" s="264"/>
      <c r="AT1243" s="264"/>
    </row>
    <row r="1244" spans="13:46" customFormat="1" ht="11.25" customHeight="1">
      <c r="M1244" s="539" t="s">
        <v>1764</v>
      </c>
      <c r="N1244" s="494" t="s">
        <v>1450</v>
      </c>
      <c r="O1244" s="198" t="s">
        <v>864</v>
      </c>
      <c r="AC1244" s="264"/>
      <c r="AD1244" s="264"/>
      <c r="AE1244" s="264"/>
      <c r="AF1244" s="283"/>
      <c r="AG1244" s="510"/>
      <c r="AH1244" s="510"/>
      <c r="AI1244" s="264"/>
      <c r="AJ1244" s="264"/>
      <c r="AK1244" s="264"/>
      <c r="AL1244" s="263">
        <f t="shared" si="23"/>
        <v>0</v>
      </c>
      <c r="AM1244" s="205"/>
      <c r="AN1244" s="205"/>
      <c r="AO1244" s="264"/>
      <c r="AP1244" s="264"/>
      <c r="AQ1244" s="264"/>
      <c r="AR1244" s="439" t="s">
        <v>1488</v>
      </c>
      <c r="AS1244" s="264"/>
      <c r="AT1244" s="264"/>
    </row>
    <row r="1245" spans="13:46" customFormat="1" ht="11.25" customHeight="1">
      <c r="M1245" s="539" t="s">
        <v>1765</v>
      </c>
      <c r="N1245" s="504" t="s">
        <v>1496</v>
      </c>
      <c r="O1245" s="198" t="s">
        <v>289</v>
      </c>
      <c r="AC1245" s="264"/>
      <c r="AD1245" s="264"/>
      <c r="AE1245" s="264"/>
      <c r="AF1245" s="283"/>
      <c r="AG1245" s="510"/>
      <c r="AH1245" s="510"/>
      <c r="AI1245" s="264"/>
      <c r="AJ1245" s="264"/>
      <c r="AK1245" s="264"/>
      <c r="AL1245" s="256">
        <f t="shared" ref="AL1245:AN1246" si="24">AL1835</f>
        <v>0</v>
      </c>
      <c r="AM1245" s="256">
        <f t="shared" si="24"/>
        <v>0</v>
      </c>
      <c r="AN1245" s="256">
        <f t="shared" si="24"/>
        <v>0</v>
      </c>
      <c r="AO1245" s="264"/>
      <c r="AP1245" s="264"/>
      <c r="AQ1245" s="264"/>
      <c r="AR1245" s="439" t="s">
        <v>1498</v>
      </c>
      <c r="AS1245" s="264"/>
      <c r="AT1245" s="264"/>
    </row>
    <row r="1246" spans="13:46" customFormat="1" ht="11.25" customHeight="1">
      <c r="M1246" s="539" t="s">
        <v>1766</v>
      </c>
      <c r="N1246" s="504" t="s">
        <v>1497</v>
      </c>
      <c r="O1246" s="198" t="s">
        <v>768</v>
      </c>
      <c r="AC1246" s="264"/>
      <c r="AD1246" s="264"/>
      <c r="AE1246" s="264"/>
      <c r="AF1246" s="283"/>
      <c r="AG1246" s="510"/>
      <c r="AH1246" s="510"/>
      <c r="AI1246" s="264"/>
      <c r="AJ1246" s="264"/>
      <c r="AK1246" s="264"/>
      <c r="AL1246" s="256">
        <f t="shared" si="24"/>
        <v>0</v>
      </c>
      <c r="AM1246" s="256">
        <f t="shared" si="24"/>
        <v>0</v>
      </c>
      <c r="AN1246" s="256">
        <f t="shared" si="24"/>
        <v>0</v>
      </c>
      <c r="AO1246" s="264"/>
      <c r="AP1246" s="264"/>
      <c r="AQ1246" s="264"/>
      <c r="AR1246" s="439" t="s">
        <v>1499</v>
      </c>
      <c r="AS1246" s="264"/>
      <c r="AT1246" s="264"/>
    </row>
    <row r="1247" spans="13:46" customFormat="1" ht="11.25" customHeight="1">
      <c r="M1247" s="539" t="s">
        <v>1767</v>
      </c>
      <c r="N1247" s="495" t="s">
        <v>1451</v>
      </c>
      <c r="O1247" s="198" t="s">
        <v>864</v>
      </c>
      <c r="AC1247" s="264"/>
      <c r="AD1247" s="264"/>
      <c r="AE1247" s="264"/>
      <c r="AF1247" s="283"/>
      <c r="AG1247" s="510"/>
      <c r="AH1247" s="510"/>
      <c r="AI1247" s="264"/>
      <c r="AJ1247" s="264"/>
      <c r="AK1247" s="264"/>
      <c r="AL1247" s="263">
        <f t="shared" ref="AL1247:AL1253" si="25">AM1247+AN1247</f>
        <v>0</v>
      </c>
      <c r="AM1247" s="205"/>
      <c r="AN1247" s="205"/>
      <c r="AO1247" s="264"/>
      <c r="AP1247" s="264"/>
      <c r="AQ1247" s="264"/>
      <c r="AR1247" s="439" t="s">
        <v>1489</v>
      </c>
      <c r="AS1247" s="264"/>
      <c r="AT1247" s="264"/>
    </row>
    <row r="1248" spans="13:46" customFormat="1" ht="11.25" customHeight="1">
      <c r="M1248" s="539" t="s">
        <v>1768</v>
      </c>
      <c r="N1248" s="496" t="s">
        <v>828</v>
      </c>
      <c r="O1248" s="198" t="s">
        <v>864</v>
      </c>
      <c r="AC1248" s="264"/>
      <c r="AD1248" s="264"/>
      <c r="AE1248" s="264"/>
      <c r="AF1248" s="283"/>
      <c r="AG1248" s="510"/>
      <c r="AH1248" s="510"/>
      <c r="AI1248" s="264"/>
      <c r="AJ1248" s="264"/>
      <c r="AK1248" s="264"/>
      <c r="AL1248" s="263">
        <f t="shared" si="25"/>
        <v>0</v>
      </c>
      <c r="AM1248" s="205"/>
      <c r="AN1248" s="205"/>
      <c r="AO1248" s="264"/>
      <c r="AP1248" s="264"/>
      <c r="AQ1248" s="264"/>
      <c r="AR1248" s="439" t="s">
        <v>1476</v>
      </c>
      <c r="AS1248" s="264"/>
      <c r="AT1248" s="264"/>
    </row>
    <row r="1249" spans="13:46" customFormat="1" ht="11.25" customHeight="1">
      <c r="M1249" s="539" t="s">
        <v>1769</v>
      </c>
      <c r="N1249" s="497" t="s">
        <v>854</v>
      </c>
      <c r="O1249" s="198" t="s">
        <v>864</v>
      </c>
      <c r="AC1249" s="264"/>
      <c r="AD1249" s="264"/>
      <c r="AE1249" s="264"/>
      <c r="AF1249" s="283"/>
      <c r="AG1249" s="510"/>
      <c r="AH1249" s="510"/>
      <c r="AI1249" s="264"/>
      <c r="AJ1249" s="264"/>
      <c r="AK1249" s="264"/>
      <c r="AL1249" s="263">
        <f t="shared" si="25"/>
        <v>0</v>
      </c>
      <c r="AM1249" s="205"/>
      <c r="AN1249" s="205"/>
      <c r="AO1249" s="264"/>
      <c r="AP1249" s="264"/>
      <c r="AQ1249" s="264"/>
      <c r="AR1249" s="439" t="s">
        <v>1477</v>
      </c>
      <c r="AS1249" s="264"/>
      <c r="AT1249" s="264"/>
    </row>
    <row r="1250" spans="13:46" customFormat="1" ht="11.25" customHeight="1">
      <c r="M1250" s="539" t="s">
        <v>1770</v>
      </c>
      <c r="N1250" s="498" t="s">
        <v>333</v>
      </c>
      <c r="O1250" s="198" t="s">
        <v>864</v>
      </c>
      <c r="AC1250" s="264"/>
      <c r="AD1250" s="264"/>
      <c r="AE1250" s="264"/>
      <c r="AF1250" s="283"/>
      <c r="AG1250" s="510"/>
      <c r="AH1250" s="510"/>
      <c r="AI1250" s="264"/>
      <c r="AJ1250" s="264"/>
      <c r="AK1250" s="264"/>
      <c r="AL1250" s="263">
        <f t="shared" si="25"/>
        <v>0</v>
      </c>
      <c r="AM1250" s="205"/>
      <c r="AN1250" s="205"/>
      <c r="AO1250" s="264"/>
      <c r="AP1250" s="264"/>
      <c r="AQ1250" s="264"/>
      <c r="AR1250" s="439" t="s">
        <v>1478</v>
      </c>
      <c r="AS1250" s="264"/>
      <c r="AT1250" s="264"/>
    </row>
    <row r="1251" spans="13:46" customFormat="1" ht="11.25" customHeight="1">
      <c r="M1251" s="539" t="s">
        <v>1771</v>
      </c>
      <c r="N1251" s="499" t="s">
        <v>334</v>
      </c>
      <c r="O1251" s="198" t="s">
        <v>864</v>
      </c>
      <c r="AC1251" s="264"/>
      <c r="AD1251" s="264"/>
      <c r="AE1251" s="264"/>
      <c r="AF1251" s="283"/>
      <c r="AG1251" s="510"/>
      <c r="AH1251" s="510"/>
      <c r="AI1251" s="264"/>
      <c r="AJ1251" s="264"/>
      <c r="AK1251" s="264"/>
      <c r="AL1251" s="263">
        <f t="shared" si="25"/>
        <v>0</v>
      </c>
      <c r="AM1251" s="205"/>
      <c r="AN1251" s="205"/>
      <c r="AO1251" s="264"/>
      <c r="AP1251" s="264"/>
      <c r="AQ1251" s="264"/>
      <c r="AR1251" s="439" t="s">
        <v>1480</v>
      </c>
      <c r="AS1251" s="264"/>
      <c r="AT1251" s="264"/>
    </row>
    <row r="1252" spans="13:46" customFormat="1" ht="11.25" customHeight="1">
      <c r="M1252" s="539" t="s">
        <v>1772</v>
      </c>
      <c r="N1252" s="500" t="s">
        <v>335</v>
      </c>
      <c r="O1252" s="198" t="s">
        <v>864</v>
      </c>
      <c r="AC1252" s="264"/>
      <c r="AD1252" s="264"/>
      <c r="AE1252" s="264"/>
      <c r="AF1252" s="283"/>
      <c r="AG1252" s="510"/>
      <c r="AH1252" s="510"/>
      <c r="AI1252" s="264"/>
      <c r="AJ1252" s="264"/>
      <c r="AK1252" s="264"/>
      <c r="AL1252" s="263">
        <f t="shared" si="25"/>
        <v>0</v>
      </c>
      <c r="AM1252" s="205"/>
      <c r="AN1252" s="205"/>
      <c r="AO1252" s="264"/>
      <c r="AP1252" s="264"/>
      <c r="AQ1252" s="264"/>
      <c r="AR1252" s="439" t="s">
        <v>1479</v>
      </c>
      <c r="AS1252" s="264"/>
      <c r="AT1252" s="264"/>
    </row>
    <row r="1253" spans="13:46" customFormat="1" ht="11.25" customHeight="1">
      <c r="M1253" s="539" t="s">
        <v>1773</v>
      </c>
      <c r="N1253" s="489" t="s">
        <v>336</v>
      </c>
      <c r="O1253" s="198" t="s">
        <v>864</v>
      </c>
      <c r="AC1253" s="264"/>
      <c r="AD1253" s="264"/>
      <c r="AE1253" s="264"/>
      <c r="AF1253" s="283"/>
      <c r="AG1253" s="510"/>
      <c r="AH1253" s="510"/>
      <c r="AI1253" s="264"/>
      <c r="AJ1253" s="264"/>
      <c r="AK1253" s="264"/>
      <c r="AL1253" s="263">
        <f t="shared" si="25"/>
        <v>0</v>
      </c>
      <c r="AM1253" s="205"/>
      <c r="AN1253" s="205"/>
      <c r="AO1253" s="264"/>
      <c r="AP1253" s="264"/>
      <c r="AQ1253" s="264"/>
      <c r="AR1253" s="439" t="s">
        <v>1481</v>
      </c>
      <c r="AS1253" s="264"/>
      <c r="AT1253" s="264"/>
    </row>
    <row r="1254" spans="13:46" customFormat="1" ht="11.25" customHeight="1">
      <c r="M1254" s="540"/>
      <c r="N1254" s="508"/>
      <c r="O1254" s="509"/>
      <c r="AC1254" s="264"/>
      <c r="AD1254" s="264"/>
      <c r="AE1254" s="264"/>
      <c r="AF1254" s="283"/>
      <c r="AG1254" s="510"/>
      <c r="AH1254" s="510"/>
      <c r="AI1254" s="264"/>
      <c r="AJ1254" s="264"/>
      <c r="AK1254" s="264"/>
      <c r="AL1254" s="283"/>
      <c r="AM1254" s="510"/>
      <c r="AN1254" s="510"/>
      <c r="AO1254" s="264"/>
      <c r="AP1254" s="264"/>
      <c r="AQ1254" s="264"/>
      <c r="AR1254" s="439"/>
      <c r="AS1254" s="264"/>
      <c r="AT1254" s="264"/>
    </row>
    <row r="1255" spans="13:46" customFormat="1" ht="11.25" customHeight="1">
      <c r="M1255" s="538" t="s">
        <v>2179</v>
      </c>
      <c r="N1255" s="511" t="s">
        <v>2178</v>
      </c>
      <c r="O1255" s="198"/>
      <c r="AC1255" s="264"/>
      <c r="AD1255" s="264"/>
      <c r="AE1255" s="264"/>
      <c r="AF1255" s="283"/>
      <c r="AG1255" s="510"/>
      <c r="AH1255" s="510"/>
      <c r="AI1255" s="264"/>
      <c r="AJ1255" s="264"/>
      <c r="AK1255" s="264"/>
      <c r="AL1255" s="257"/>
      <c r="AM1255" s="257"/>
      <c r="AN1255" s="257"/>
      <c r="AO1255" s="264"/>
      <c r="AP1255" s="264"/>
      <c r="AQ1255" s="264"/>
      <c r="AR1255" s="119"/>
      <c r="AS1255" s="264"/>
      <c r="AT1255" s="264"/>
    </row>
    <row r="1256" spans="13:46" customFormat="1" ht="11.25" customHeight="1">
      <c r="M1256" s="539" t="s">
        <v>2180</v>
      </c>
      <c r="N1256" s="487" t="s">
        <v>818</v>
      </c>
      <c r="O1256" s="198" t="s">
        <v>545</v>
      </c>
      <c r="AC1256" s="264"/>
      <c r="AD1256" s="264"/>
      <c r="AE1256" s="264"/>
      <c r="AF1256" s="283"/>
      <c r="AG1256" s="510"/>
      <c r="AH1256" s="510"/>
      <c r="AI1256" s="264"/>
      <c r="AJ1256" s="264"/>
      <c r="AK1256" s="264"/>
      <c r="AL1256" s="263">
        <f t="shared" ref="AL1256:AL1271" si="26">AM1256+AN1256</f>
        <v>0</v>
      </c>
      <c r="AM1256" s="191">
        <f>SUM(AM1257:AM1263)</f>
        <v>0</v>
      </c>
      <c r="AN1256" s="191">
        <f>SUM(AN1257:AN1263)</f>
        <v>0</v>
      </c>
      <c r="AO1256" s="264"/>
      <c r="AP1256" s="264"/>
      <c r="AQ1256" s="264"/>
      <c r="AR1256" s="439" t="s">
        <v>1453</v>
      </c>
      <c r="AS1256" s="264"/>
      <c r="AT1256" s="264"/>
    </row>
    <row r="1257" spans="13:46" customFormat="1" ht="11.25" customHeight="1">
      <c r="M1257" s="539" t="s">
        <v>2181</v>
      </c>
      <c r="N1257" s="506" t="s">
        <v>1501</v>
      </c>
      <c r="O1257" s="198" t="s">
        <v>545</v>
      </c>
      <c r="AC1257" s="264"/>
      <c r="AD1257" s="264"/>
      <c r="AE1257" s="264"/>
      <c r="AF1257" s="283"/>
      <c r="AG1257" s="510"/>
      <c r="AH1257" s="510"/>
      <c r="AI1257" s="264"/>
      <c r="AJ1257" s="264"/>
      <c r="AK1257" s="264"/>
      <c r="AL1257" s="263">
        <f t="shared" si="26"/>
        <v>0</v>
      </c>
      <c r="AM1257" s="205"/>
      <c r="AN1257" s="205"/>
      <c r="AO1257" s="264"/>
      <c r="AP1257" s="264"/>
      <c r="AQ1257" s="264"/>
      <c r="AR1257" s="439" t="s">
        <v>1453</v>
      </c>
      <c r="AS1257" s="264"/>
      <c r="AT1257" s="264"/>
    </row>
    <row r="1258" spans="13:46" customFormat="1" ht="11.25" customHeight="1">
      <c r="M1258" s="539" t="s">
        <v>2182</v>
      </c>
      <c r="N1258" s="506" t="s">
        <v>1502</v>
      </c>
      <c r="O1258" s="198" t="s">
        <v>545</v>
      </c>
      <c r="AC1258" s="264"/>
      <c r="AD1258" s="264"/>
      <c r="AE1258" s="264"/>
      <c r="AF1258" s="283"/>
      <c r="AG1258" s="510"/>
      <c r="AH1258" s="510"/>
      <c r="AI1258" s="264"/>
      <c r="AJ1258" s="264"/>
      <c r="AK1258" s="264"/>
      <c r="AL1258" s="263">
        <f t="shared" si="26"/>
        <v>0</v>
      </c>
      <c r="AM1258" s="205"/>
      <c r="AN1258" s="205"/>
      <c r="AO1258" s="264"/>
      <c r="AP1258" s="264"/>
      <c r="AQ1258" s="264"/>
      <c r="AR1258" s="439" t="s">
        <v>1453</v>
      </c>
      <c r="AS1258" s="264"/>
      <c r="AT1258" s="264"/>
    </row>
    <row r="1259" spans="13:46" customFormat="1" ht="11.25" customHeight="1">
      <c r="M1259" s="539" t="s">
        <v>2183</v>
      </c>
      <c r="N1259" s="506" t="s">
        <v>1503</v>
      </c>
      <c r="O1259" s="198" t="s">
        <v>545</v>
      </c>
      <c r="AC1259" s="264"/>
      <c r="AD1259" s="264"/>
      <c r="AE1259" s="264"/>
      <c r="AF1259" s="283"/>
      <c r="AG1259" s="510"/>
      <c r="AH1259" s="510"/>
      <c r="AI1259" s="264"/>
      <c r="AJ1259" s="264"/>
      <c r="AK1259" s="264"/>
      <c r="AL1259" s="263">
        <f t="shared" si="26"/>
        <v>0</v>
      </c>
      <c r="AM1259" s="205"/>
      <c r="AN1259" s="205"/>
      <c r="AO1259" s="264"/>
      <c r="AP1259" s="264"/>
      <c r="AQ1259" s="264"/>
      <c r="AR1259" s="439" t="s">
        <v>1453</v>
      </c>
      <c r="AS1259" s="264"/>
      <c r="AT1259" s="264"/>
    </row>
    <row r="1260" spans="13:46" customFormat="1" ht="11.25" customHeight="1">
      <c r="M1260" s="539" t="s">
        <v>2184</v>
      </c>
      <c r="N1260" s="506" t="s">
        <v>1504</v>
      </c>
      <c r="O1260" s="198" t="s">
        <v>545</v>
      </c>
      <c r="AC1260" s="264"/>
      <c r="AD1260" s="264"/>
      <c r="AE1260" s="264"/>
      <c r="AF1260" s="283"/>
      <c r="AG1260" s="510"/>
      <c r="AH1260" s="510"/>
      <c r="AI1260" s="264"/>
      <c r="AJ1260" s="264"/>
      <c r="AK1260" s="264"/>
      <c r="AL1260" s="263">
        <f t="shared" si="26"/>
        <v>0</v>
      </c>
      <c r="AM1260" s="205"/>
      <c r="AN1260" s="205"/>
      <c r="AO1260" s="264"/>
      <c r="AP1260" s="264"/>
      <c r="AQ1260" s="264"/>
      <c r="AR1260" s="439" t="s">
        <v>1453</v>
      </c>
      <c r="AS1260" s="264"/>
      <c r="AT1260" s="264"/>
    </row>
    <row r="1261" spans="13:46" customFormat="1" ht="11.25" customHeight="1">
      <c r="M1261" s="539" t="s">
        <v>2185</v>
      </c>
      <c r="N1261" s="506" t="s">
        <v>1505</v>
      </c>
      <c r="O1261" s="198" t="s">
        <v>545</v>
      </c>
      <c r="AC1261" s="264"/>
      <c r="AD1261" s="264"/>
      <c r="AE1261" s="264"/>
      <c r="AF1261" s="283"/>
      <c r="AG1261" s="510"/>
      <c r="AH1261" s="510"/>
      <c r="AI1261" s="264"/>
      <c r="AJ1261" s="264"/>
      <c r="AK1261" s="264"/>
      <c r="AL1261" s="263">
        <f t="shared" si="26"/>
        <v>0</v>
      </c>
      <c r="AM1261" s="205"/>
      <c r="AN1261" s="205"/>
      <c r="AO1261" s="264"/>
      <c r="AP1261" s="264"/>
      <c r="AQ1261" s="264"/>
      <c r="AR1261" s="439" t="s">
        <v>1453</v>
      </c>
      <c r="AS1261" s="264"/>
      <c r="AT1261" s="264"/>
    </row>
    <row r="1262" spans="13:46" customFormat="1" ht="11.25" customHeight="1">
      <c r="M1262" s="539" t="s">
        <v>2186</v>
      </c>
      <c r="N1262" s="506" t="s">
        <v>1506</v>
      </c>
      <c r="O1262" s="198" t="s">
        <v>545</v>
      </c>
      <c r="AC1262" s="264"/>
      <c r="AD1262" s="264"/>
      <c r="AE1262" s="264"/>
      <c r="AF1262" s="283"/>
      <c r="AG1262" s="510"/>
      <c r="AH1262" s="510"/>
      <c r="AI1262" s="264"/>
      <c r="AJ1262" s="264"/>
      <c r="AK1262" s="264"/>
      <c r="AL1262" s="263">
        <f t="shared" si="26"/>
        <v>0</v>
      </c>
      <c r="AM1262" s="205"/>
      <c r="AN1262" s="205"/>
      <c r="AO1262" s="264"/>
      <c r="AP1262" s="264"/>
      <c r="AQ1262" s="264"/>
      <c r="AR1262" s="439" t="s">
        <v>1453</v>
      </c>
      <c r="AS1262" s="264"/>
      <c r="AT1262" s="264"/>
    </row>
    <row r="1263" spans="13:46" customFormat="1" ht="11.25" customHeight="1">
      <c r="M1263" s="539" t="s">
        <v>2187</v>
      </c>
      <c r="N1263" s="506" t="s">
        <v>1507</v>
      </c>
      <c r="O1263" s="198" t="s">
        <v>545</v>
      </c>
      <c r="AC1263" s="264"/>
      <c r="AD1263" s="264"/>
      <c r="AE1263" s="264"/>
      <c r="AF1263" s="283"/>
      <c r="AG1263" s="510"/>
      <c r="AH1263" s="510"/>
      <c r="AI1263" s="264"/>
      <c r="AJ1263" s="264"/>
      <c r="AK1263" s="264"/>
      <c r="AL1263" s="263">
        <f t="shared" si="26"/>
        <v>0</v>
      </c>
      <c r="AM1263" s="205"/>
      <c r="AN1263" s="205"/>
      <c r="AO1263" s="264"/>
      <c r="AP1263" s="264"/>
      <c r="AQ1263" s="264"/>
      <c r="AR1263" s="439" t="s">
        <v>1453</v>
      </c>
      <c r="AS1263" s="264"/>
      <c r="AT1263" s="264"/>
    </row>
    <row r="1264" spans="13:46" customFormat="1" ht="11.25" customHeight="1">
      <c r="M1264" s="539" t="s">
        <v>2412</v>
      </c>
      <c r="N1264" s="487" t="s">
        <v>820</v>
      </c>
      <c r="O1264" s="198" t="s">
        <v>545</v>
      </c>
      <c r="AC1264" s="264"/>
      <c r="AD1264" s="264"/>
      <c r="AE1264" s="264"/>
      <c r="AF1264" s="283"/>
      <c r="AG1264" s="510"/>
      <c r="AH1264" s="510"/>
      <c r="AI1264" s="264"/>
      <c r="AJ1264" s="264"/>
      <c r="AK1264" s="264"/>
      <c r="AL1264" s="263">
        <f t="shared" si="26"/>
        <v>0</v>
      </c>
      <c r="AM1264" s="191">
        <f>SUM(AM1265:AM1271)</f>
        <v>0</v>
      </c>
      <c r="AN1264" s="191">
        <f>SUM(AN1265:AN1271)</f>
        <v>0</v>
      </c>
      <c r="AO1264" s="264"/>
      <c r="AP1264" s="264"/>
      <c r="AQ1264" s="264"/>
      <c r="AR1264" s="439" t="s">
        <v>1454</v>
      </c>
      <c r="AS1264" s="264"/>
      <c r="AT1264" s="264"/>
    </row>
    <row r="1265" spans="13:46" customFormat="1" ht="11.25" customHeight="1">
      <c r="M1265" s="539" t="s">
        <v>2188</v>
      </c>
      <c r="N1265" s="506" t="s">
        <v>1501</v>
      </c>
      <c r="O1265" s="198" t="s">
        <v>545</v>
      </c>
      <c r="AC1265" s="264"/>
      <c r="AD1265" s="264"/>
      <c r="AE1265" s="264"/>
      <c r="AF1265" s="283"/>
      <c r="AG1265" s="510"/>
      <c r="AH1265" s="510"/>
      <c r="AI1265" s="264"/>
      <c r="AJ1265" s="264"/>
      <c r="AK1265" s="264"/>
      <c r="AL1265" s="263">
        <f t="shared" si="26"/>
        <v>0</v>
      </c>
      <c r="AM1265" s="205"/>
      <c r="AN1265" s="205"/>
      <c r="AO1265" s="264"/>
      <c r="AP1265" s="264"/>
      <c r="AQ1265" s="264"/>
      <c r="AR1265" s="439" t="s">
        <v>1454</v>
      </c>
      <c r="AS1265" s="264"/>
      <c r="AT1265" s="264"/>
    </row>
    <row r="1266" spans="13:46" customFormat="1" ht="11.25" customHeight="1">
      <c r="M1266" s="539" t="s">
        <v>2189</v>
      </c>
      <c r="N1266" s="506" t="s">
        <v>1502</v>
      </c>
      <c r="O1266" s="198" t="s">
        <v>545</v>
      </c>
      <c r="AC1266" s="264"/>
      <c r="AD1266" s="264"/>
      <c r="AE1266" s="264"/>
      <c r="AF1266" s="283"/>
      <c r="AG1266" s="510"/>
      <c r="AH1266" s="510"/>
      <c r="AI1266" s="264"/>
      <c r="AJ1266" s="264"/>
      <c r="AK1266" s="264"/>
      <c r="AL1266" s="263">
        <f t="shared" si="26"/>
        <v>0</v>
      </c>
      <c r="AM1266" s="205"/>
      <c r="AN1266" s="205"/>
      <c r="AO1266" s="264"/>
      <c r="AP1266" s="264"/>
      <c r="AQ1266" s="264"/>
      <c r="AR1266" s="439" t="s">
        <v>1454</v>
      </c>
      <c r="AS1266" s="264"/>
      <c r="AT1266" s="264"/>
    </row>
    <row r="1267" spans="13:46" customFormat="1" ht="11.25" customHeight="1">
      <c r="M1267" s="539" t="s">
        <v>2190</v>
      </c>
      <c r="N1267" s="506" t="s">
        <v>1503</v>
      </c>
      <c r="O1267" s="198" t="s">
        <v>545</v>
      </c>
      <c r="AC1267" s="264"/>
      <c r="AD1267" s="264"/>
      <c r="AE1267" s="264"/>
      <c r="AF1267" s="283"/>
      <c r="AG1267" s="510"/>
      <c r="AH1267" s="510"/>
      <c r="AI1267" s="264"/>
      <c r="AJ1267" s="264"/>
      <c r="AK1267" s="264"/>
      <c r="AL1267" s="263">
        <f t="shared" si="26"/>
        <v>0</v>
      </c>
      <c r="AM1267" s="205"/>
      <c r="AN1267" s="205"/>
      <c r="AO1267" s="264"/>
      <c r="AP1267" s="264"/>
      <c r="AQ1267" s="264"/>
      <c r="AR1267" s="439" t="s">
        <v>1454</v>
      </c>
      <c r="AS1267" s="264"/>
      <c r="AT1267" s="264"/>
    </row>
    <row r="1268" spans="13:46" customFormat="1" ht="11.25" customHeight="1">
      <c r="M1268" s="539" t="s">
        <v>2191</v>
      </c>
      <c r="N1268" s="506" t="s">
        <v>1504</v>
      </c>
      <c r="O1268" s="198" t="s">
        <v>545</v>
      </c>
      <c r="AC1268" s="264"/>
      <c r="AD1268" s="264"/>
      <c r="AE1268" s="264"/>
      <c r="AF1268" s="283"/>
      <c r="AG1268" s="510"/>
      <c r="AH1268" s="510"/>
      <c r="AI1268" s="264"/>
      <c r="AJ1268" s="264"/>
      <c r="AK1268" s="264"/>
      <c r="AL1268" s="263">
        <f t="shared" si="26"/>
        <v>0</v>
      </c>
      <c r="AM1268" s="205"/>
      <c r="AN1268" s="205"/>
      <c r="AO1268" s="264"/>
      <c r="AP1268" s="264"/>
      <c r="AQ1268" s="264"/>
      <c r="AR1268" s="439" t="s">
        <v>1454</v>
      </c>
      <c r="AS1268" s="264"/>
      <c r="AT1268" s="264"/>
    </row>
    <row r="1269" spans="13:46" customFormat="1" ht="11.25" customHeight="1">
      <c r="M1269" s="539" t="s">
        <v>2192</v>
      </c>
      <c r="N1269" s="506" t="s">
        <v>1505</v>
      </c>
      <c r="O1269" s="198" t="s">
        <v>545</v>
      </c>
      <c r="AC1269" s="264"/>
      <c r="AD1269" s="264"/>
      <c r="AE1269" s="264"/>
      <c r="AF1269" s="283"/>
      <c r="AG1269" s="510"/>
      <c r="AH1269" s="510"/>
      <c r="AI1269" s="264"/>
      <c r="AJ1269" s="264"/>
      <c r="AK1269" s="264"/>
      <c r="AL1269" s="263">
        <f t="shared" si="26"/>
        <v>0</v>
      </c>
      <c r="AM1269" s="205"/>
      <c r="AN1269" s="205"/>
      <c r="AO1269" s="264"/>
      <c r="AP1269" s="264"/>
      <c r="AQ1269" s="264"/>
      <c r="AR1269" s="439" t="s">
        <v>1454</v>
      </c>
      <c r="AS1269" s="264"/>
      <c r="AT1269" s="264"/>
    </row>
    <row r="1270" spans="13:46" customFormat="1" ht="11.25" customHeight="1">
      <c r="M1270" s="539" t="s">
        <v>2193</v>
      </c>
      <c r="N1270" s="506" t="s">
        <v>1506</v>
      </c>
      <c r="O1270" s="198" t="s">
        <v>545</v>
      </c>
      <c r="AC1270" s="264"/>
      <c r="AD1270" s="264"/>
      <c r="AE1270" s="264"/>
      <c r="AF1270" s="283"/>
      <c r="AG1270" s="510"/>
      <c r="AH1270" s="510"/>
      <c r="AI1270" s="264"/>
      <c r="AJ1270" s="264"/>
      <c r="AK1270" s="264"/>
      <c r="AL1270" s="263">
        <f t="shared" si="26"/>
        <v>0</v>
      </c>
      <c r="AM1270" s="205"/>
      <c r="AN1270" s="205"/>
      <c r="AO1270" s="264"/>
      <c r="AP1270" s="264"/>
      <c r="AQ1270" s="264"/>
      <c r="AR1270" s="439" t="s">
        <v>1454</v>
      </c>
      <c r="AS1270" s="264"/>
      <c r="AT1270" s="264"/>
    </row>
    <row r="1271" spans="13:46" customFormat="1" ht="11.25" customHeight="1">
      <c r="M1271" s="539" t="s">
        <v>2194</v>
      </c>
      <c r="N1271" s="506" t="s">
        <v>1507</v>
      </c>
      <c r="O1271" s="198" t="s">
        <v>545</v>
      </c>
      <c r="AC1271" s="264"/>
      <c r="AD1271" s="264"/>
      <c r="AE1271" s="264"/>
      <c r="AF1271" s="283"/>
      <c r="AG1271" s="510"/>
      <c r="AH1271" s="510"/>
      <c r="AI1271" s="264"/>
      <c r="AJ1271" s="264"/>
      <c r="AK1271" s="264"/>
      <c r="AL1271" s="263">
        <f t="shared" si="26"/>
        <v>0</v>
      </c>
      <c r="AM1271" s="205"/>
      <c r="AN1271" s="205"/>
      <c r="AO1271" s="264"/>
      <c r="AP1271" s="264"/>
      <c r="AQ1271" s="264"/>
      <c r="AR1271" s="439" t="s">
        <v>1454</v>
      </c>
      <c r="AS1271" s="264"/>
      <c r="AT1271" s="264"/>
    </row>
    <row r="1272" spans="13:46" customFormat="1" ht="11.25" customHeight="1">
      <c r="M1272" s="542"/>
      <c r="N1272" s="512"/>
      <c r="O1272" s="198"/>
      <c r="AC1272" s="264"/>
      <c r="AD1272" s="264"/>
      <c r="AE1272" s="264"/>
      <c r="AF1272" s="257"/>
      <c r="AG1272" s="257"/>
      <c r="AH1272" s="257"/>
      <c r="AI1272" s="264"/>
      <c r="AJ1272" s="264"/>
      <c r="AK1272" s="264"/>
      <c r="AL1272" s="257"/>
      <c r="AM1272" s="257"/>
      <c r="AN1272" s="257"/>
      <c r="AO1272" s="264"/>
      <c r="AP1272" s="264"/>
      <c r="AQ1272" s="264"/>
      <c r="AR1272" s="119"/>
      <c r="AS1272" s="264"/>
      <c r="AT1272" s="264"/>
    </row>
    <row r="1273" spans="13:46" customFormat="1" ht="11.25" customHeight="1">
      <c r="M1273" s="538"/>
      <c r="N1273" s="511" t="s">
        <v>865</v>
      </c>
      <c r="O1273" s="198"/>
      <c r="AC1273" s="264"/>
      <c r="AD1273" s="264"/>
      <c r="AE1273" s="264"/>
      <c r="AF1273" s="257"/>
      <c r="AG1273" s="257"/>
      <c r="AH1273" s="257"/>
      <c r="AI1273" s="264"/>
      <c r="AJ1273" s="264"/>
      <c r="AK1273" s="264"/>
      <c r="AL1273" s="257"/>
      <c r="AM1273" s="257"/>
      <c r="AN1273" s="257"/>
      <c r="AO1273" s="264"/>
      <c r="AP1273" s="264"/>
      <c r="AQ1273" s="264"/>
      <c r="AR1273" s="119"/>
      <c r="AS1273" s="264"/>
      <c r="AT1273" s="264"/>
    </row>
    <row r="1274" spans="13:46" customFormat="1" ht="11.25" customHeight="1">
      <c r="M1274" s="543"/>
      <c r="N1274" s="505"/>
      <c r="O1274" s="198"/>
      <c r="AC1274" s="264"/>
      <c r="AD1274" s="264"/>
      <c r="AE1274" s="264"/>
      <c r="AF1274" s="257"/>
      <c r="AG1274" s="257"/>
      <c r="AH1274" s="257"/>
      <c r="AI1274" s="264"/>
      <c r="AJ1274" s="264"/>
      <c r="AK1274" s="264"/>
      <c r="AL1274" s="257"/>
      <c r="AM1274" s="257"/>
      <c r="AN1274" s="257"/>
      <c r="AO1274" s="264"/>
      <c r="AP1274" s="264"/>
      <c r="AQ1274" s="264"/>
      <c r="AR1274" s="119"/>
      <c r="AS1274" s="264"/>
      <c r="AT1274" s="264"/>
    </row>
    <row r="1275" spans="13:46" customFormat="1" ht="11.25" customHeight="1">
      <c r="M1275" s="538" t="s">
        <v>1500</v>
      </c>
      <c r="N1275" s="511" t="s">
        <v>866</v>
      </c>
      <c r="O1275" s="198"/>
      <c r="AC1275" s="264"/>
      <c r="AD1275" s="264"/>
      <c r="AE1275" s="264"/>
      <c r="AF1275" s="257"/>
      <c r="AG1275" s="257"/>
      <c r="AH1275" s="257"/>
      <c r="AI1275" s="264"/>
      <c r="AJ1275" s="264"/>
      <c r="AK1275" s="264"/>
      <c r="AL1275" s="257"/>
      <c r="AM1275" s="257"/>
      <c r="AN1275" s="257"/>
      <c r="AO1275" s="264"/>
      <c r="AP1275" s="264"/>
      <c r="AQ1275" s="264"/>
      <c r="AR1275" s="119"/>
      <c r="AS1275" s="264"/>
      <c r="AT1275" s="264"/>
    </row>
    <row r="1276" spans="13:46" customFormat="1" ht="11.25" customHeight="1">
      <c r="M1276" s="539" t="s">
        <v>1774</v>
      </c>
      <c r="N1276" s="483" t="s">
        <v>1427</v>
      </c>
      <c r="O1276" s="198" t="s">
        <v>544</v>
      </c>
      <c r="AC1276" s="264"/>
      <c r="AD1276" s="264"/>
      <c r="AE1276" s="264"/>
      <c r="AF1276" s="283"/>
      <c r="AG1276" s="510"/>
      <c r="AH1276" s="510"/>
      <c r="AI1276" s="264"/>
      <c r="AJ1276" s="264"/>
      <c r="AK1276" s="264"/>
      <c r="AL1276" s="263">
        <f>IF(AL1212=0,0,AL1320/AL1212*1000)</f>
        <v>0</v>
      </c>
      <c r="AM1276" s="263">
        <f>IF(AM1212=0,0,AM1320/AM1212*1000)</f>
        <v>0</v>
      </c>
      <c r="AN1276" s="263">
        <f>IF(AN1212=0,0,AN1320/AN1212*1000)</f>
        <v>0</v>
      </c>
      <c r="AO1276" s="264"/>
      <c r="AP1276" s="264"/>
      <c r="AQ1276" s="264"/>
      <c r="AR1276" s="439" t="s">
        <v>1452</v>
      </c>
      <c r="AS1276" s="264"/>
      <c r="AT1276" s="264"/>
    </row>
    <row r="1277" spans="13:46" customFormat="1" ht="11.25" customHeight="1">
      <c r="M1277" s="539" t="s">
        <v>1775</v>
      </c>
      <c r="N1277" s="487" t="s">
        <v>818</v>
      </c>
      <c r="O1277" s="198" t="s">
        <v>544</v>
      </c>
      <c r="AC1277" s="264"/>
      <c r="AD1277" s="264"/>
      <c r="AE1277" s="264"/>
      <c r="AF1277" s="283"/>
      <c r="AG1277" s="510"/>
      <c r="AH1277" s="510"/>
      <c r="AI1277" s="264"/>
      <c r="AJ1277" s="264"/>
      <c r="AK1277" s="264"/>
      <c r="AL1277" s="263">
        <f t="shared" ref="AL1277:AL1308" si="27">IF(AL1213=0,0,AL1321/AL1213*1000)</f>
        <v>0</v>
      </c>
      <c r="AM1277" s="205"/>
      <c r="AN1277" s="205"/>
      <c r="AO1277" s="264"/>
      <c r="AP1277" s="264"/>
      <c r="AQ1277" s="264"/>
      <c r="AR1277" s="439" t="s">
        <v>1453</v>
      </c>
      <c r="AS1277" s="264"/>
      <c r="AT1277" s="264"/>
    </row>
    <row r="1278" spans="13:46" customFormat="1" ht="11.25" customHeight="1">
      <c r="M1278" s="539" t="s">
        <v>1776</v>
      </c>
      <c r="N1278" s="487" t="s">
        <v>820</v>
      </c>
      <c r="O1278" s="198" t="s">
        <v>544</v>
      </c>
      <c r="AC1278" s="264"/>
      <c r="AD1278" s="264"/>
      <c r="AE1278" s="264"/>
      <c r="AF1278" s="283"/>
      <c r="AG1278" s="510"/>
      <c r="AH1278" s="510"/>
      <c r="AI1278" s="264"/>
      <c r="AJ1278" s="264"/>
      <c r="AK1278" s="264"/>
      <c r="AL1278" s="263">
        <f t="shared" si="27"/>
        <v>0</v>
      </c>
      <c r="AM1278" s="205"/>
      <c r="AN1278" s="205"/>
      <c r="AO1278" s="264"/>
      <c r="AP1278" s="264"/>
      <c r="AQ1278" s="264"/>
      <c r="AR1278" s="439" t="s">
        <v>1454</v>
      </c>
      <c r="AS1278" s="264"/>
      <c r="AT1278" s="264"/>
    </row>
    <row r="1279" spans="13:46" customFormat="1" ht="11.25" customHeight="1">
      <c r="M1279" s="539" t="s">
        <v>1777</v>
      </c>
      <c r="N1279" s="487" t="s">
        <v>821</v>
      </c>
      <c r="O1279" s="198" t="s">
        <v>544</v>
      </c>
      <c r="AC1279" s="264"/>
      <c r="AD1279" s="264"/>
      <c r="AE1279" s="264"/>
      <c r="AF1279" s="283"/>
      <c r="AG1279" s="510"/>
      <c r="AH1279" s="510"/>
      <c r="AI1279" s="264"/>
      <c r="AJ1279" s="264"/>
      <c r="AK1279" s="264"/>
      <c r="AL1279" s="263">
        <f t="shared" si="27"/>
        <v>0</v>
      </c>
      <c r="AM1279" s="205"/>
      <c r="AN1279" s="205"/>
      <c r="AO1279" s="264"/>
      <c r="AP1279" s="264"/>
      <c r="AQ1279" s="264"/>
      <c r="AR1279" s="439" t="s">
        <v>1455</v>
      </c>
      <c r="AS1279" s="264"/>
      <c r="AT1279" s="264"/>
    </row>
    <row r="1280" spans="13:46" customFormat="1" ht="11.25" customHeight="1">
      <c r="M1280" s="539" t="s">
        <v>1778</v>
      </c>
      <c r="N1280" s="488" t="s">
        <v>1428</v>
      </c>
      <c r="O1280" s="198" t="s">
        <v>857</v>
      </c>
      <c r="AC1280" s="264"/>
      <c r="AD1280" s="264"/>
      <c r="AE1280" s="264"/>
      <c r="AF1280" s="283"/>
      <c r="AG1280" s="510"/>
      <c r="AH1280" s="510"/>
      <c r="AI1280" s="264"/>
      <c r="AJ1280" s="264"/>
      <c r="AK1280" s="264"/>
      <c r="AL1280" s="263">
        <f t="shared" si="27"/>
        <v>0</v>
      </c>
      <c r="AM1280" s="205"/>
      <c r="AN1280" s="205"/>
      <c r="AO1280" s="264"/>
      <c r="AP1280" s="264"/>
      <c r="AQ1280" s="264"/>
      <c r="AR1280" s="439" t="s">
        <v>1464</v>
      </c>
      <c r="AS1280" s="264"/>
      <c r="AT1280" s="264"/>
    </row>
    <row r="1281" spans="13:46" customFormat="1" ht="11.25" customHeight="1">
      <c r="M1281" s="539" t="s">
        <v>1779</v>
      </c>
      <c r="N1281" s="488" t="s">
        <v>1429</v>
      </c>
      <c r="O1281" s="198" t="s">
        <v>857</v>
      </c>
      <c r="AC1281" s="264"/>
      <c r="AD1281" s="264"/>
      <c r="AE1281" s="264"/>
      <c r="AF1281" s="283"/>
      <c r="AG1281" s="510"/>
      <c r="AH1281" s="510"/>
      <c r="AI1281" s="264"/>
      <c r="AJ1281" s="264"/>
      <c r="AK1281" s="264"/>
      <c r="AL1281" s="263">
        <f t="shared" si="27"/>
        <v>0</v>
      </c>
      <c r="AM1281" s="205"/>
      <c r="AN1281" s="205"/>
      <c r="AO1281" s="264"/>
      <c r="AP1281" s="264"/>
      <c r="AQ1281" s="264"/>
      <c r="AR1281" s="439" t="s">
        <v>1465</v>
      </c>
      <c r="AS1281" s="264"/>
      <c r="AT1281" s="264"/>
    </row>
    <row r="1282" spans="13:46" customFormat="1" ht="11.25" customHeight="1">
      <c r="M1282" s="539" t="s">
        <v>1780</v>
      </c>
      <c r="N1282" s="488" t="s">
        <v>1430</v>
      </c>
      <c r="O1282" s="198" t="s">
        <v>857</v>
      </c>
      <c r="AC1282" s="264"/>
      <c r="AD1282" s="264"/>
      <c r="AE1282" s="264"/>
      <c r="AF1282" s="283"/>
      <c r="AG1282" s="510"/>
      <c r="AH1282" s="510"/>
      <c r="AI1282" s="264"/>
      <c r="AJ1282" s="264"/>
      <c r="AK1282" s="264"/>
      <c r="AL1282" s="263">
        <f t="shared" si="27"/>
        <v>0</v>
      </c>
      <c r="AM1282" s="205"/>
      <c r="AN1282" s="205"/>
      <c r="AO1282" s="264"/>
      <c r="AP1282" s="264"/>
      <c r="AQ1282" s="264"/>
      <c r="AR1282" s="439" t="s">
        <v>1466</v>
      </c>
      <c r="AS1282" s="264"/>
      <c r="AT1282" s="264"/>
    </row>
    <row r="1283" spans="13:46" customFormat="1" ht="11.25" customHeight="1">
      <c r="M1283" s="539" t="s">
        <v>1781</v>
      </c>
      <c r="N1283" s="488" t="s">
        <v>1431</v>
      </c>
      <c r="O1283" s="198" t="s">
        <v>857</v>
      </c>
      <c r="AC1283" s="264"/>
      <c r="AD1283" s="264"/>
      <c r="AE1283" s="264"/>
      <c r="AF1283" s="283"/>
      <c r="AG1283" s="510"/>
      <c r="AH1283" s="510"/>
      <c r="AI1283" s="264"/>
      <c r="AJ1283" s="264"/>
      <c r="AK1283" s="264"/>
      <c r="AL1283" s="263">
        <f t="shared" si="27"/>
        <v>0</v>
      </c>
      <c r="AM1283" s="205"/>
      <c r="AN1283" s="205"/>
      <c r="AO1283" s="264"/>
      <c r="AP1283" s="264"/>
      <c r="AQ1283" s="264"/>
      <c r="AR1283" s="439" t="s">
        <v>1463</v>
      </c>
      <c r="AS1283" s="264"/>
      <c r="AT1283" s="264"/>
    </row>
    <row r="1284" spans="13:46" customFormat="1" ht="11.25" customHeight="1">
      <c r="M1284" s="539" t="s">
        <v>1782</v>
      </c>
      <c r="N1284" s="489" t="s">
        <v>783</v>
      </c>
      <c r="O1284" s="198" t="s">
        <v>857</v>
      </c>
      <c r="AC1284" s="264"/>
      <c r="AD1284" s="264"/>
      <c r="AE1284" s="264"/>
      <c r="AF1284" s="283"/>
      <c r="AG1284" s="510"/>
      <c r="AH1284" s="510"/>
      <c r="AI1284" s="264"/>
      <c r="AJ1284" s="264"/>
      <c r="AK1284" s="264"/>
      <c r="AL1284" s="263">
        <f t="shared" si="27"/>
        <v>0</v>
      </c>
      <c r="AM1284" s="205"/>
      <c r="AN1284" s="205"/>
      <c r="AO1284" s="264"/>
      <c r="AP1284" s="264"/>
      <c r="AQ1284" s="264"/>
      <c r="AR1284" s="439" t="s">
        <v>1456</v>
      </c>
      <c r="AS1284" s="264"/>
      <c r="AT1284" s="264"/>
    </row>
    <row r="1285" spans="13:46" customFormat="1" ht="11.25" customHeight="1">
      <c r="M1285" s="539" t="s">
        <v>1783</v>
      </c>
      <c r="N1285" s="490" t="s">
        <v>823</v>
      </c>
      <c r="O1285" s="198" t="s">
        <v>857</v>
      </c>
      <c r="AC1285" s="264"/>
      <c r="AD1285" s="264"/>
      <c r="AE1285" s="264"/>
      <c r="AF1285" s="283"/>
      <c r="AG1285" s="510"/>
      <c r="AH1285" s="510"/>
      <c r="AI1285" s="264"/>
      <c r="AJ1285" s="264"/>
      <c r="AK1285" s="264"/>
      <c r="AL1285" s="263">
        <f t="shared" si="27"/>
        <v>0</v>
      </c>
      <c r="AM1285" s="205"/>
      <c r="AN1285" s="205"/>
      <c r="AO1285" s="264"/>
      <c r="AP1285" s="264"/>
      <c r="AQ1285" s="264"/>
      <c r="AR1285" s="439" t="s">
        <v>1457</v>
      </c>
      <c r="AS1285" s="264"/>
      <c r="AT1285" s="264"/>
    </row>
    <row r="1286" spans="13:46" customFormat="1" ht="11.25" customHeight="1">
      <c r="M1286" s="539" t="s">
        <v>1784</v>
      </c>
      <c r="N1286" s="484" t="s">
        <v>827</v>
      </c>
      <c r="O1286" s="198" t="s">
        <v>857</v>
      </c>
      <c r="AC1286" s="264"/>
      <c r="AD1286" s="264"/>
      <c r="AE1286" s="264"/>
      <c r="AF1286" s="283"/>
      <c r="AG1286" s="510"/>
      <c r="AH1286" s="510"/>
      <c r="AI1286" s="264"/>
      <c r="AJ1286" s="264"/>
      <c r="AK1286" s="264"/>
      <c r="AL1286" s="263">
        <f t="shared" si="27"/>
        <v>0</v>
      </c>
      <c r="AM1286" s="263">
        <f>IF(AM1222=0,0,AM1330/AM1222*1000)</f>
        <v>0</v>
      </c>
      <c r="AN1286" s="263">
        <f>IF(AN1222=0,0,AN1330/AN1222*1000)</f>
        <v>0</v>
      </c>
      <c r="AO1286" s="264"/>
      <c r="AP1286" s="264"/>
      <c r="AQ1286" s="264"/>
      <c r="AR1286" s="439" t="s">
        <v>1458</v>
      </c>
      <c r="AS1286" s="264"/>
      <c r="AT1286" s="264"/>
    </row>
    <row r="1287" spans="13:46" customFormat="1" ht="11.25" customHeight="1">
      <c r="M1287" s="539" t="s">
        <v>1785</v>
      </c>
      <c r="N1287" s="491" t="s">
        <v>1432</v>
      </c>
      <c r="O1287" s="198" t="s">
        <v>857</v>
      </c>
      <c r="AC1287" s="264"/>
      <c r="AD1287" s="264"/>
      <c r="AE1287" s="264"/>
      <c r="AF1287" s="283"/>
      <c r="AG1287" s="510"/>
      <c r="AH1287" s="510"/>
      <c r="AI1287" s="264"/>
      <c r="AJ1287" s="264"/>
      <c r="AK1287" s="264"/>
      <c r="AL1287" s="263">
        <f t="shared" si="27"/>
        <v>0</v>
      </c>
      <c r="AM1287" s="205"/>
      <c r="AN1287" s="205"/>
      <c r="AO1287" s="264"/>
      <c r="AP1287" s="264"/>
      <c r="AQ1287" s="264"/>
      <c r="AR1287" s="439" t="s">
        <v>1459</v>
      </c>
      <c r="AS1287" s="264"/>
      <c r="AT1287" s="264"/>
    </row>
    <row r="1288" spans="13:46" customFormat="1" ht="11.25" customHeight="1">
      <c r="M1288" s="539" t="s">
        <v>1786</v>
      </c>
      <c r="N1288" s="491" t="s">
        <v>1433</v>
      </c>
      <c r="O1288" s="198" t="s">
        <v>857</v>
      </c>
      <c r="AC1288" s="264"/>
      <c r="AD1288" s="264"/>
      <c r="AE1288" s="264"/>
      <c r="AF1288" s="283"/>
      <c r="AG1288" s="510"/>
      <c r="AH1288" s="510"/>
      <c r="AI1288" s="264"/>
      <c r="AJ1288" s="264"/>
      <c r="AK1288" s="264"/>
      <c r="AL1288" s="263">
        <f t="shared" si="27"/>
        <v>0</v>
      </c>
      <c r="AM1288" s="205"/>
      <c r="AN1288" s="205"/>
      <c r="AO1288" s="264"/>
      <c r="AP1288" s="264"/>
      <c r="AQ1288" s="264"/>
      <c r="AR1288" s="439" t="s">
        <v>1460</v>
      </c>
      <c r="AS1288" s="264"/>
      <c r="AT1288" s="264"/>
    </row>
    <row r="1289" spans="13:46" customFormat="1" ht="11.25" customHeight="1">
      <c r="M1289" s="539" t="s">
        <v>1787</v>
      </c>
      <c r="N1289" s="491" t="s">
        <v>1434</v>
      </c>
      <c r="O1289" s="198" t="s">
        <v>857</v>
      </c>
      <c r="AC1289" s="264"/>
      <c r="AD1289" s="264"/>
      <c r="AE1289" s="264"/>
      <c r="AF1289" s="283"/>
      <c r="AG1289" s="510"/>
      <c r="AH1289" s="510"/>
      <c r="AI1289" s="264"/>
      <c r="AJ1289" s="264"/>
      <c r="AK1289" s="264"/>
      <c r="AL1289" s="263">
        <f t="shared" si="27"/>
        <v>0</v>
      </c>
      <c r="AM1289" s="205"/>
      <c r="AN1289" s="205"/>
      <c r="AO1289" s="264"/>
      <c r="AP1289" s="264"/>
      <c r="AQ1289" s="264"/>
      <c r="AR1289" s="439" t="s">
        <v>1461</v>
      </c>
      <c r="AS1289" s="264"/>
      <c r="AT1289" s="264"/>
    </row>
    <row r="1290" spans="13:46" customFormat="1" ht="11.25" customHeight="1">
      <c r="M1290" s="539" t="s">
        <v>1788</v>
      </c>
      <c r="N1290" s="491" t="s">
        <v>1435</v>
      </c>
      <c r="O1290" s="198" t="s">
        <v>857</v>
      </c>
      <c r="AC1290" s="264"/>
      <c r="AD1290" s="264"/>
      <c r="AE1290" s="264"/>
      <c r="AF1290" s="283"/>
      <c r="AG1290" s="510"/>
      <c r="AH1290" s="510"/>
      <c r="AI1290" s="264"/>
      <c r="AJ1290" s="264"/>
      <c r="AK1290" s="264"/>
      <c r="AL1290" s="263">
        <f t="shared" si="27"/>
        <v>0</v>
      </c>
      <c r="AM1290" s="205"/>
      <c r="AN1290" s="205"/>
      <c r="AO1290" s="264"/>
      <c r="AP1290" s="264"/>
      <c r="AQ1290" s="264"/>
      <c r="AR1290" s="439" t="s">
        <v>1462</v>
      </c>
      <c r="AS1290" s="264"/>
      <c r="AT1290" s="264"/>
    </row>
    <row r="1291" spans="13:46" customFormat="1" ht="11.25" customHeight="1">
      <c r="M1291" s="539" t="s">
        <v>1789</v>
      </c>
      <c r="N1291" s="485" t="s">
        <v>825</v>
      </c>
      <c r="O1291" s="198" t="s">
        <v>857</v>
      </c>
      <c r="AC1291" s="264"/>
      <c r="AD1291" s="264"/>
      <c r="AE1291" s="264"/>
      <c r="AF1291" s="283"/>
      <c r="AG1291" s="510"/>
      <c r="AH1291" s="510"/>
      <c r="AI1291" s="264"/>
      <c r="AJ1291" s="264"/>
      <c r="AK1291" s="264"/>
      <c r="AL1291" s="263">
        <f t="shared" si="27"/>
        <v>0</v>
      </c>
      <c r="AM1291" s="263">
        <f>IF(AM1227=0,0,AM1335/AM1227*1000)</f>
        <v>0</v>
      </c>
      <c r="AN1291" s="263">
        <f>IF(AN1227=0,0,AN1335/AN1227*1000)</f>
        <v>0</v>
      </c>
      <c r="AO1291" s="264"/>
      <c r="AP1291" s="264"/>
      <c r="AQ1291" s="264"/>
      <c r="AR1291" s="439" t="s">
        <v>1467</v>
      </c>
      <c r="AS1291" s="264"/>
      <c r="AT1291" s="264"/>
    </row>
    <row r="1292" spans="13:46" customFormat="1" ht="11.25" customHeight="1">
      <c r="M1292" s="539" t="s">
        <v>2167</v>
      </c>
      <c r="N1292" s="492" t="s">
        <v>1436</v>
      </c>
      <c r="O1292" s="198" t="s">
        <v>857</v>
      </c>
      <c r="AC1292" s="264"/>
      <c r="AD1292" s="264"/>
      <c r="AE1292" s="264"/>
      <c r="AF1292" s="283"/>
      <c r="AG1292" s="510"/>
      <c r="AH1292" s="510"/>
      <c r="AI1292" s="264"/>
      <c r="AJ1292" s="264"/>
      <c r="AK1292" s="264"/>
      <c r="AL1292" s="263">
        <f t="shared" si="27"/>
        <v>0</v>
      </c>
      <c r="AM1292" s="205"/>
      <c r="AN1292" s="205"/>
      <c r="AO1292" s="264"/>
      <c r="AP1292" s="264"/>
      <c r="AQ1292" s="264"/>
      <c r="AR1292" s="439" t="s">
        <v>2160</v>
      </c>
      <c r="AS1292" s="264"/>
      <c r="AT1292" s="264"/>
    </row>
    <row r="1293" spans="13:46" customFormat="1" ht="11.25" customHeight="1">
      <c r="M1293" s="539" t="s">
        <v>2148</v>
      </c>
      <c r="N1293" s="492" t="s">
        <v>1437</v>
      </c>
      <c r="O1293" s="198" t="s">
        <v>857</v>
      </c>
      <c r="AC1293" s="264"/>
      <c r="AD1293" s="264"/>
      <c r="AE1293" s="264"/>
      <c r="AF1293" s="283"/>
      <c r="AG1293" s="510"/>
      <c r="AH1293" s="510"/>
      <c r="AI1293" s="264"/>
      <c r="AJ1293" s="264"/>
      <c r="AK1293" s="264"/>
      <c r="AL1293" s="263">
        <f t="shared" si="27"/>
        <v>0</v>
      </c>
      <c r="AM1293" s="205"/>
      <c r="AN1293" s="205"/>
      <c r="AO1293" s="264"/>
      <c r="AP1293" s="264"/>
      <c r="AQ1293" s="264"/>
      <c r="AR1293" s="439" t="s">
        <v>2141</v>
      </c>
      <c r="AS1293" s="264"/>
      <c r="AT1293" s="264"/>
    </row>
    <row r="1294" spans="13:46" customFormat="1" ht="11.25" customHeight="1">
      <c r="M1294" s="539" t="s">
        <v>2129</v>
      </c>
      <c r="N1294" s="492" t="s">
        <v>1438</v>
      </c>
      <c r="O1294" s="198" t="s">
        <v>857</v>
      </c>
      <c r="AC1294" s="264"/>
      <c r="AD1294" s="264"/>
      <c r="AE1294" s="264"/>
      <c r="AF1294" s="283"/>
      <c r="AG1294" s="510"/>
      <c r="AH1294" s="510"/>
      <c r="AI1294" s="264"/>
      <c r="AJ1294" s="264"/>
      <c r="AK1294" s="264"/>
      <c r="AL1294" s="263">
        <f t="shared" si="27"/>
        <v>0</v>
      </c>
      <c r="AM1294" s="205"/>
      <c r="AN1294" s="205"/>
      <c r="AO1294" s="264"/>
      <c r="AP1294" s="264"/>
      <c r="AQ1294" s="264"/>
      <c r="AR1294" s="439" t="s">
        <v>2121</v>
      </c>
      <c r="AS1294" s="264"/>
      <c r="AT1294" s="264"/>
    </row>
    <row r="1295" spans="13:46" customFormat="1" ht="11.25" customHeight="1">
      <c r="M1295" s="539" t="s">
        <v>1790</v>
      </c>
      <c r="N1295" s="492" t="s">
        <v>1439</v>
      </c>
      <c r="O1295" s="198" t="s">
        <v>857</v>
      </c>
      <c r="AC1295" s="264"/>
      <c r="AD1295" s="264"/>
      <c r="AE1295" s="264"/>
      <c r="AF1295" s="283"/>
      <c r="AG1295" s="510"/>
      <c r="AH1295" s="510"/>
      <c r="AI1295" s="264"/>
      <c r="AJ1295" s="264"/>
      <c r="AK1295" s="264"/>
      <c r="AL1295" s="263">
        <f t="shared" si="27"/>
        <v>0</v>
      </c>
      <c r="AM1295" s="205"/>
      <c r="AN1295" s="205"/>
      <c r="AO1295" s="264"/>
      <c r="AP1295" s="264"/>
      <c r="AQ1295" s="264"/>
      <c r="AR1295" s="439" t="s">
        <v>1468</v>
      </c>
      <c r="AS1295" s="264"/>
      <c r="AT1295" s="264"/>
    </row>
    <row r="1296" spans="13:46" customFormat="1" ht="11.25" customHeight="1">
      <c r="M1296" s="539" t="s">
        <v>1791</v>
      </c>
      <c r="N1296" s="492" t="s">
        <v>1440</v>
      </c>
      <c r="O1296" s="198" t="s">
        <v>857</v>
      </c>
      <c r="AC1296" s="264"/>
      <c r="AD1296" s="264"/>
      <c r="AE1296" s="264"/>
      <c r="AF1296" s="283"/>
      <c r="AG1296" s="510"/>
      <c r="AH1296" s="510"/>
      <c r="AI1296" s="264"/>
      <c r="AJ1296" s="264"/>
      <c r="AK1296" s="264"/>
      <c r="AL1296" s="263">
        <f t="shared" si="27"/>
        <v>0</v>
      </c>
      <c r="AM1296" s="205"/>
      <c r="AN1296" s="205"/>
      <c r="AO1296" s="264"/>
      <c r="AP1296" s="264"/>
      <c r="AQ1296" s="264"/>
      <c r="AR1296" s="439" t="s">
        <v>1469</v>
      </c>
      <c r="AS1296" s="264"/>
      <c r="AT1296" s="264"/>
    </row>
    <row r="1297" spans="13:46" customFormat="1" ht="11.25" customHeight="1">
      <c r="M1297" s="539" t="s">
        <v>1792</v>
      </c>
      <c r="N1297" s="492" t="s">
        <v>1441</v>
      </c>
      <c r="O1297" s="198" t="s">
        <v>857</v>
      </c>
      <c r="AC1297" s="264"/>
      <c r="AD1297" s="264"/>
      <c r="AE1297" s="264"/>
      <c r="AF1297" s="283"/>
      <c r="AG1297" s="510"/>
      <c r="AH1297" s="510"/>
      <c r="AI1297" s="264"/>
      <c r="AJ1297" s="264"/>
      <c r="AK1297" s="264"/>
      <c r="AL1297" s="263">
        <f t="shared" si="27"/>
        <v>0</v>
      </c>
      <c r="AM1297" s="205"/>
      <c r="AN1297" s="205"/>
      <c r="AO1297" s="264"/>
      <c r="AP1297" s="264"/>
      <c r="AQ1297" s="264"/>
      <c r="AR1297" s="439" t="s">
        <v>1470</v>
      </c>
      <c r="AS1297" s="264"/>
      <c r="AT1297" s="264"/>
    </row>
    <row r="1298" spans="13:46" customFormat="1" ht="11.25" customHeight="1">
      <c r="M1298" s="539" t="s">
        <v>1793</v>
      </c>
      <c r="N1298" s="493" t="s">
        <v>826</v>
      </c>
      <c r="O1298" s="198" t="s">
        <v>857</v>
      </c>
      <c r="AC1298" s="264"/>
      <c r="AD1298" s="264"/>
      <c r="AE1298" s="264"/>
      <c r="AF1298" s="283"/>
      <c r="AG1298" s="510"/>
      <c r="AH1298" s="510"/>
      <c r="AI1298" s="264"/>
      <c r="AJ1298" s="264"/>
      <c r="AK1298" s="264"/>
      <c r="AL1298" s="263">
        <f t="shared" si="27"/>
        <v>0</v>
      </c>
      <c r="AM1298" s="205"/>
      <c r="AN1298" s="205"/>
      <c r="AO1298" s="264"/>
      <c r="AP1298" s="264"/>
      <c r="AQ1298" s="264"/>
      <c r="AR1298" s="439" t="s">
        <v>1471</v>
      </c>
      <c r="AS1298" s="264"/>
      <c r="AT1298" s="264"/>
    </row>
    <row r="1299" spans="13:46" customFormat="1" ht="11.25" customHeight="1">
      <c r="M1299" s="539" t="s">
        <v>1794</v>
      </c>
      <c r="N1299" s="486" t="s">
        <v>817</v>
      </c>
      <c r="O1299" s="198" t="s">
        <v>857</v>
      </c>
      <c r="AC1299" s="264"/>
      <c r="AD1299" s="264"/>
      <c r="AE1299" s="264"/>
      <c r="AF1299" s="283"/>
      <c r="AG1299" s="510"/>
      <c r="AH1299" s="510"/>
      <c r="AI1299" s="264"/>
      <c r="AJ1299" s="264"/>
      <c r="AK1299" s="264"/>
      <c r="AL1299" s="263">
        <f t="shared" si="27"/>
        <v>0</v>
      </c>
      <c r="AM1299" s="263">
        <f>IF(AM1235=0,0,AM1343/AM1235*1000)</f>
        <v>0</v>
      </c>
      <c r="AN1299" s="263">
        <f>IF(AN1235=0,0,AN1343/AN1235*1000)</f>
        <v>0</v>
      </c>
      <c r="AO1299" s="264"/>
      <c r="AP1299" s="264"/>
      <c r="AQ1299" s="264"/>
      <c r="AR1299" s="439" t="s">
        <v>1472</v>
      </c>
      <c r="AS1299" s="264"/>
      <c r="AT1299" s="264"/>
    </row>
    <row r="1300" spans="13:46" customFormat="1" ht="11.25" customHeight="1">
      <c r="M1300" s="539" t="s">
        <v>1795</v>
      </c>
      <c r="N1300" s="494" t="s">
        <v>1442</v>
      </c>
      <c r="O1300" s="198" t="s">
        <v>857</v>
      </c>
      <c r="AC1300" s="264"/>
      <c r="AD1300" s="264"/>
      <c r="AE1300" s="264"/>
      <c r="AF1300" s="283"/>
      <c r="AG1300" s="510"/>
      <c r="AH1300" s="510"/>
      <c r="AI1300" s="264"/>
      <c r="AJ1300" s="264"/>
      <c r="AK1300" s="264"/>
      <c r="AL1300" s="263">
        <f t="shared" si="27"/>
        <v>0</v>
      </c>
      <c r="AM1300" s="205"/>
      <c r="AN1300" s="205"/>
      <c r="AO1300" s="264"/>
      <c r="AP1300" s="264"/>
      <c r="AQ1300" s="264"/>
      <c r="AR1300" s="439" t="s">
        <v>1473</v>
      </c>
      <c r="AS1300" s="264"/>
      <c r="AT1300" s="264"/>
    </row>
    <row r="1301" spans="13:46" customFormat="1" ht="11.25" customHeight="1">
      <c r="M1301" s="539" t="s">
        <v>1796</v>
      </c>
      <c r="N1301" s="494" t="s">
        <v>1443</v>
      </c>
      <c r="O1301" s="198" t="s">
        <v>857</v>
      </c>
      <c r="AC1301" s="264"/>
      <c r="AD1301" s="264"/>
      <c r="AE1301" s="264"/>
      <c r="AF1301" s="283"/>
      <c r="AG1301" s="510"/>
      <c r="AH1301" s="510"/>
      <c r="AI1301" s="264"/>
      <c r="AJ1301" s="264"/>
      <c r="AK1301" s="264"/>
      <c r="AL1301" s="263">
        <f t="shared" si="27"/>
        <v>0</v>
      </c>
      <c r="AM1301" s="205"/>
      <c r="AN1301" s="205"/>
      <c r="AO1301" s="264"/>
      <c r="AP1301" s="264"/>
      <c r="AQ1301" s="264"/>
      <c r="AR1301" s="439" t="s">
        <v>1474</v>
      </c>
      <c r="AS1301" s="264"/>
      <c r="AT1301" s="264"/>
    </row>
    <row r="1302" spans="13:46" customFormat="1" ht="11.25" customHeight="1">
      <c r="M1302" s="539" t="s">
        <v>1797</v>
      </c>
      <c r="N1302" s="494" t="s">
        <v>1444</v>
      </c>
      <c r="O1302" s="198" t="s">
        <v>857</v>
      </c>
      <c r="AC1302" s="264"/>
      <c r="AD1302" s="264"/>
      <c r="AE1302" s="264"/>
      <c r="AF1302" s="283"/>
      <c r="AG1302" s="510"/>
      <c r="AH1302" s="510"/>
      <c r="AI1302" s="264"/>
      <c r="AJ1302" s="264"/>
      <c r="AK1302" s="264"/>
      <c r="AL1302" s="263">
        <f t="shared" si="27"/>
        <v>0</v>
      </c>
      <c r="AM1302" s="205"/>
      <c r="AN1302" s="205"/>
      <c r="AO1302" s="264"/>
      <c r="AP1302" s="264"/>
      <c r="AQ1302" s="264"/>
      <c r="AR1302" s="439" t="s">
        <v>1475</v>
      </c>
      <c r="AS1302" s="264"/>
      <c r="AT1302" s="264"/>
    </row>
    <row r="1303" spans="13:46" customFormat="1" ht="11.25" customHeight="1">
      <c r="M1303" s="539" t="s">
        <v>1798</v>
      </c>
      <c r="N1303" s="494" t="s">
        <v>1445</v>
      </c>
      <c r="O1303" s="198" t="s">
        <v>857</v>
      </c>
      <c r="AC1303" s="264"/>
      <c r="AD1303" s="264"/>
      <c r="AE1303" s="264"/>
      <c r="AF1303" s="283"/>
      <c r="AG1303" s="510"/>
      <c r="AH1303" s="510"/>
      <c r="AI1303" s="264"/>
      <c r="AJ1303" s="264"/>
      <c r="AK1303" s="264"/>
      <c r="AL1303" s="263">
        <f t="shared" si="27"/>
        <v>0</v>
      </c>
      <c r="AM1303" s="205"/>
      <c r="AN1303" s="205"/>
      <c r="AO1303" s="264"/>
      <c r="AP1303" s="264"/>
      <c r="AQ1303" s="264"/>
      <c r="AR1303" s="439" t="s">
        <v>1487</v>
      </c>
      <c r="AS1303" s="264"/>
      <c r="AT1303" s="264"/>
    </row>
    <row r="1304" spans="13:46" customFormat="1" ht="11.25" customHeight="1">
      <c r="M1304" s="539" t="s">
        <v>1799</v>
      </c>
      <c r="N1304" s="494" t="s">
        <v>1446</v>
      </c>
      <c r="O1304" s="198" t="s">
        <v>857</v>
      </c>
      <c r="AC1304" s="264"/>
      <c r="AD1304" s="264"/>
      <c r="AE1304" s="264"/>
      <c r="AF1304" s="283"/>
      <c r="AG1304" s="510"/>
      <c r="AH1304" s="510"/>
      <c r="AI1304" s="264"/>
      <c r="AJ1304" s="264"/>
      <c r="AK1304" s="264"/>
      <c r="AL1304" s="263">
        <f t="shared" si="27"/>
        <v>0</v>
      </c>
      <c r="AM1304" s="205"/>
      <c r="AN1304" s="205"/>
      <c r="AO1304" s="264"/>
      <c r="AP1304" s="264"/>
      <c r="AQ1304" s="264"/>
      <c r="AR1304" s="439" t="s">
        <v>1486</v>
      </c>
      <c r="AS1304" s="264"/>
      <c r="AT1304" s="264"/>
    </row>
    <row r="1305" spans="13:46" customFormat="1" ht="11.25" customHeight="1">
      <c r="M1305" s="539" t="s">
        <v>1800</v>
      </c>
      <c r="N1305" s="494" t="s">
        <v>1447</v>
      </c>
      <c r="O1305" s="198" t="s">
        <v>857</v>
      </c>
      <c r="AC1305" s="264"/>
      <c r="AD1305" s="264"/>
      <c r="AE1305" s="264"/>
      <c r="AF1305" s="283"/>
      <c r="AG1305" s="510"/>
      <c r="AH1305" s="510"/>
      <c r="AI1305" s="264"/>
      <c r="AJ1305" s="264"/>
      <c r="AK1305" s="264"/>
      <c r="AL1305" s="263">
        <f t="shared" si="27"/>
        <v>0</v>
      </c>
      <c r="AM1305" s="205"/>
      <c r="AN1305" s="205"/>
      <c r="AO1305" s="264"/>
      <c r="AP1305" s="264"/>
      <c r="AQ1305" s="264"/>
      <c r="AR1305" s="439" t="s">
        <v>1485</v>
      </c>
      <c r="AS1305" s="264"/>
      <c r="AT1305" s="264"/>
    </row>
    <row r="1306" spans="13:46" customFormat="1" ht="11.25" customHeight="1">
      <c r="M1306" s="539" t="s">
        <v>1801</v>
      </c>
      <c r="N1306" s="494" t="s">
        <v>1448</v>
      </c>
      <c r="O1306" s="198" t="s">
        <v>857</v>
      </c>
      <c r="AC1306" s="264"/>
      <c r="AD1306" s="264"/>
      <c r="AE1306" s="264"/>
      <c r="AF1306" s="283"/>
      <c r="AG1306" s="510"/>
      <c r="AH1306" s="510"/>
      <c r="AI1306" s="264"/>
      <c r="AJ1306" s="264"/>
      <c r="AK1306" s="264"/>
      <c r="AL1306" s="263">
        <f t="shared" si="27"/>
        <v>0</v>
      </c>
      <c r="AM1306" s="205"/>
      <c r="AN1306" s="205"/>
      <c r="AO1306" s="264"/>
      <c r="AP1306" s="264"/>
      <c r="AQ1306" s="264"/>
      <c r="AR1306" s="439" t="s">
        <v>1484</v>
      </c>
      <c r="AS1306" s="264"/>
      <c r="AT1306" s="264"/>
    </row>
    <row r="1307" spans="13:46" customFormat="1" ht="11.25" customHeight="1">
      <c r="M1307" s="539" t="s">
        <v>1802</v>
      </c>
      <c r="N1307" s="494" t="s">
        <v>1449</v>
      </c>
      <c r="O1307" s="198" t="s">
        <v>857</v>
      </c>
      <c r="AC1307" s="264"/>
      <c r="AD1307" s="264"/>
      <c r="AE1307" s="264"/>
      <c r="AF1307" s="283"/>
      <c r="AG1307" s="510"/>
      <c r="AH1307" s="510"/>
      <c r="AI1307" s="264"/>
      <c r="AJ1307" s="264"/>
      <c r="AK1307" s="264"/>
      <c r="AL1307" s="263">
        <f t="shared" si="27"/>
        <v>0</v>
      </c>
      <c r="AM1307" s="205"/>
      <c r="AN1307" s="205"/>
      <c r="AO1307" s="264"/>
      <c r="AP1307" s="264"/>
      <c r="AQ1307" s="264"/>
      <c r="AR1307" s="439" t="s">
        <v>1483</v>
      </c>
      <c r="AS1307" s="264"/>
      <c r="AT1307" s="264"/>
    </row>
    <row r="1308" spans="13:46" customFormat="1" ht="11.25" customHeight="1">
      <c r="M1308" s="539" t="s">
        <v>1803</v>
      </c>
      <c r="N1308" s="494" t="s">
        <v>1450</v>
      </c>
      <c r="O1308" s="198" t="s">
        <v>857</v>
      </c>
      <c r="AC1308" s="264"/>
      <c r="AD1308" s="264"/>
      <c r="AE1308" s="264"/>
      <c r="AF1308" s="283"/>
      <c r="AG1308" s="510"/>
      <c r="AH1308" s="510"/>
      <c r="AI1308" s="264"/>
      <c r="AJ1308" s="264"/>
      <c r="AK1308" s="264"/>
      <c r="AL1308" s="263">
        <f t="shared" si="27"/>
        <v>0</v>
      </c>
      <c r="AM1308" s="205"/>
      <c r="AN1308" s="205"/>
      <c r="AO1308" s="264"/>
      <c r="AP1308" s="264"/>
      <c r="AQ1308" s="264"/>
      <c r="AR1308" s="439" t="s">
        <v>1488</v>
      </c>
      <c r="AS1308" s="264"/>
      <c r="AT1308" s="264"/>
    </row>
    <row r="1309" spans="13:46" customFormat="1" ht="11.25" customHeight="1">
      <c r="M1309" s="540"/>
      <c r="N1309" s="508"/>
      <c r="O1309" s="509"/>
      <c r="AC1309" s="264"/>
      <c r="AD1309" s="264"/>
      <c r="AE1309" s="264"/>
      <c r="AF1309" s="283"/>
      <c r="AG1309" s="510"/>
      <c r="AH1309" s="510"/>
      <c r="AI1309" s="264"/>
      <c r="AJ1309" s="264"/>
      <c r="AK1309" s="264"/>
      <c r="AL1309" s="283"/>
      <c r="AM1309" s="510"/>
      <c r="AN1309" s="510"/>
      <c r="AO1309" s="264"/>
      <c r="AP1309" s="264"/>
      <c r="AQ1309" s="264"/>
      <c r="AR1309" s="439"/>
      <c r="AS1309" s="264"/>
      <c r="AT1309" s="264"/>
    </row>
    <row r="1310" spans="13:46" customFormat="1" ht="11.25" customHeight="1">
      <c r="M1310" s="540"/>
      <c r="N1310" s="508"/>
      <c r="O1310" s="509"/>
      <c r="AC1310" s="264"/>
      <c r="AD1310" s="264"/>
      <c r="AE1310" s="264"/>
      <c r="AF1310" s="283"/>
      <c r="AG1310" s="510"/>
      <c r="AH1310" s="510"/>
      <c r="AI1310" s="264"/>
      <c r="AJ1310" s="264"/>
      <c r="AK1310" s="264"/>
      <c r="AL1310" s="283"/>
      <c r="AM1310" s="510"/>
      <c r="AN1310" s="510"/>
      <c r="AO1310" s="264"/>
      <c r="AP1310" s="264"/>
      <c r="AQ1310" s="264"/>
      <c r="AR1310" s="439"/>
      <c r="AS1310" s="264"/>
      <c r="AT1310" s="264"/>
    </row>
    <row r="1311" spans="13:46" customFormat="1" ht="11.25" customHeight="1">
      <c r="M1311" s="539" t="s">
        <v>1804</v>
      </c>
      <c r="N1311" s="495" t="s">
        <v>1451</v>
      </c>
      <c r="O1311" s="198" t="s">
        <v>857</v>
      </c>
      <c r="AC1311" s="264"/>
      <c r="AD1311" s="264"/>
      <c r="AE1311" s="264"/>
      <c r="AF1311" s="283"/>
      <c r="AG1311" s="510"/>
      <c r="AH1311" s="510"/>
      <c r="AI1311" s="264"/>
      <c r="AJ1311" s="264"/>
      <c r="AK1311" s="264"/>
      <c r="AL1311" s="263">
        <f t="shared" ref="AL1311:AL1317" si="28">IF(AL1247=0,0,AL1355/AL1247*1000)</f>
        <v>0</v>
      </c>
      <c r="AM1311" s="205"/>
      <c r="AN1311" s="205"/>
      <c r="AO1311" s="264"/>
      <c r="AP1311" s="264"/>
      <c r="AQ1311" s="264"/>
      <c r="AR1311" s="439" t="s">
        <v>1489</v>
      </c>
      <c r="AS1311" s="264"/>
      <c r="AT1311" s="264"/>
    </row>
    <row r="1312" spans="13:46" customFormat="1" ht="11.25" customHeight="1">
      <c r="M1312" s="539" t="s">
        <v>1805</v>
      </c>
      <c r="N1312" s="496" t="s">
        <v>828</v>
      </c>
      <c r="O1312" s="198" t="s">
        <v>857</v>
      </c>
      <c r="AC1312" s="264"/>
      <c r="AD1312" s="264"/>
      <c r="AE1312" s="264"/>
      <c r="AF1312" s="283"/>
      <c r="AG1312" s="510"/>
      <c r="AH1312" s="510"/>
      <c r="AI1312" s="264"/>
      <c r="AJ1312" s="264"/>
      <c r="AK1312" s="264"/>
      <c r="AL1312" s="263">
        <f t="shared" si="28"/>
        <v>0</v>
      </c>
      <c r="AM1312" s="205"/>
      <c r="AN1312" s="205"/>
      <c r="AO1312" s="264"/>
      <c r="AP1312" s="264"/>
      <c r="AQ1312" s="264"/>
      <c r="AR1312" s="439" t="s">
        <v>1476</v>
      </c>
      <c r="AS1312" s="264"/>
      <c r="AT1312" s="264"/>
    </row>
    <row r="1313" spans="13:46" customFormat="1" ht="11.25" customHeight="1">
      <c r="M1313" s="539" t="s">
        <v>1806</v>
      </c>
      <c r="N1313" s="497" t="s">
        <v>854</v>
      </c>
      <c r="O1313" s="198" t="s">
        <v>857</v>
      </c>
      <c r="AC1313" s="264"/>
      <c r="AD1313" s="264"/>
      <c r="AE1313" s="264"/>
      <c r="AF1313" s="283"/>
      <c r="AG1313" s="510"/>
      <c r="AH1313" s="510"/>
      <c r="AI1313" s="264"/>
      <c r="AJ1313" s="264"/>
      <c r="AK1313" s="264"/>
      <c r="AL1313" s="263">
        <f t="shared" si="28"/>
        <v>0</v>
      </c>
      <c r="AM1313" s="205"/>
      <c r="AN1313" s="205"/>
      <c r="AO1313" s="264"/>
      <c r="AP1313" s="264"/>
      <c r="AQ1313" s="264"/>
      <c r="AR1313" s="439" t="s">
        <v>1477</v>
      </c>
      <c r="AS1313" s="264"/>
      <c r="AT1313" s="264"/>
    </row>
    <row r="1314" spans="13:46" customFormat="1" ht="11.25" customHeight="1">
      <c r="M1314" s="539" t="s">
        <v>1807</v>
      </c>
      <c r="N1314" s="498" t="s">
        <v>333</v>
      </c>
      <c r="O1314" s="198" t="s">
        <v>857</v>
      </c>
      <c r="AC1314" s="264"/>
      <c r="AD1314" s="264"/>
      <c r="AE1314" s="264"/>
      <c r="AF1314" s="283"/>
      <c r="AG1314" s="510"/>
      <c r="AH1314" s="510"/>
      <c r="AI1314" s="264"/>
      <c r="AJ1314" s="264"/>
      <c r="AK1314" s="264"/>
      <c r="AL1314" s="263">
        <f t="shared" si="28"/>
        <v>0</v>
      </c>
      <c r="AM1314" s="205"/>
      <c r="AN1314" s="205"/>
      <c r="AO1314" s="264"/>
      <c r="AP1314" s="264"/>
      <c r="AQ1314" s="264"/>
      <c r="AR1314" s="439" t="s">
        <v>1478</v>
      </c>
      <c r="AS1314" s="264"/>
      <c r="AT1314" s="264"/>
    </row>
    <row r="1315" spans="13:46" customFormat="1" ht="11.25" customHeight="1">
      <c r="M1315" s="539" t="s">
        <v>1808</v>
      </c>
      <c r="N1315" s="499" t="s">
        <v>334</v>
      </c>
      <c r="O1315" s="198" t="s">
        <v>857</v>
      </c>
      <c r="AC1315" s="264"/>
      <c r="AD1315" s="264"/>
      <c r="AE1315" s="264"/>
      <c r="AF1315" s="283"/>
      <c r="AG1315" s="510"/>
      <c r="AH1315" s="510"/>
      <c r="AI1315" s="264"/>
      <c r="AJ1315" s="264"/>
      <c r="AK1315" s="264"/>
      <c r="AL1315" s="263">
        <f t="shared" si="28"/>
        <v>0</v>
      </c>
      <c r="AM1315" s="205"/>
      <c r="AN1315" s="205"/>
      <c r="AO1315" s="264"/>
      <c r="AP1315" s="264"/>
      <c r="AQ1315" s="264"/>
      <c r="AR1315" s="439" t="s">
        <v>1480</v>
      </c>
      <c r="AS1315" s="264"/>
      <c r="AT1315" s="264"/>
    </row>
    <row r="1316" spans="13:46" customFormat="1" ht="11.25" customHeight="1">
      <c r="M1316" s="539" t="s">
        <v>1809</v>
      </c>
      <c r="N1316" s="500" t="s">
        <v>335</v>
      </c>
      <c r="O1316" s="198" t="s">
        <v>857</v>
      </c>
      <c r="AC1316" s="264"/>
      <c r="AD1316" s="264"/>
      <c r="AE1316" s="264"/>
      <c r="AF1316" s="283"/>
      <c r="AG1316" s="510"/>
      <c r="AH1316" s="510"/>
      <c r="AI1316" s="264"/>
      <c r="AJ1316" s="264"/>
      <c r="AK1316" s="264"/>
      <c r="AL1316" s="263">
        <f t="shared" si="28"/>
        <v>0</v>
      </c>
      <c r="AM1316" s="205"/>
      <c r="AN1316" s="205"/>
      <c r="AO1316" s="264"/>
      <c r="AP1316" s="264"/>
      <c r="AQ1316" s="264"/>
      <c r="AR1316" s="439" t="s">
        <v>1479</v>
      </c>
      <c r="AS1316" s="264"/>
      <c r="AT1316" s="264"/>
    </row>
    <row r="1317" spans="13:46" customFormat="1" ht="11.25" customHeight="1">
      <c r="M1317" s="539" t="s">
        <v>1810</v>
      </c>
      <c r="N1317" s="489" t="s">
        <v>336</v>
      </c>
      <c r="O1317" s="198" t="s">
        <v>857</v>
      </c>
      <c r="AC1317" s="264"/>
      <c r="AD1317" s="264"/>
      <c r="AE1317" s="264"/>
      <c r="AF1317" s="283"/>
      <c r="AG1317" s="510"/>
      <c r="AH1317" s="510"/>
      <c r="AI1317" s="264"/>
      <c r="AJ1317" s="264"/>
      <c r="AK1317" s="264"/>
      <c r="AL1317" s="263">
        <f t="shared" si="28"/>
        <v>0</v>
      </c>
      <c r="AM1317" s="205"/>
      <c r="AN1317" s="205"/>
      <c r="AO1317" s="264"/>
      <c r="AP1317" s="264"/>
      <c r="AQ1317" s="264"/>
      <c r="AR1317" s="439" t="s">
        <v>1481</v>
      </c>
      <c r="AS1317" s="264"/>
      <c r="AT1317" s="264"/>
    </row>
    <row r="1318" spans="13:46" customFormat="1" ht="11.25" customHeight="1">
      <c r="M1318" s="540"/>
      <c r="N1318" s="508"/>
      <c r="O1318" s="509"/>
      <c r="AC1318" s="264"/>
      <c r="AD1318" s="264"/>
      <c r="AE1318" s="264"/>
      <c r="AF1318" s="283"/>
      <c r="AG1318" s="510"/>
      <c r="AH1318" s="510"/>
      <c r="AI1318" s="264"/>
      <c r="AJ1318" s="264"/>
      <c r="AK1318" s="264"/>
      <c r="AL1318" s="283"/>
      <c r="AM1318" s="510"/>
      <c r="AN1318" s="510"/>
      <c r="AO1318" s="264"/>
      <c r="AP1318" s="264"/>
      <c r="AQ1318" s="264"/>
      <c r="AR1318" s="439"/>
      <c r="AS1318" s="264"/>
      <c r="AT1318" s="264"/>
    </row>
    <row r="1319" spans="13:46" customFormat="1" ht="11.25" customHeight="1">
      <c r="M1319" s="538" t="s">
        <v>2082</v>
      </c>
      <c r="N1319" s="511" t="s">
        <v>867</v>
      </c>
      <c r="O1319" s="198" t="s">
        <v>196</v>
      </c>
      <c r="AC1319" s="264"/>
      <c r="AD1319" s="264"/>
      <c r="AE1319" s="264"/>
      <c r="AF1319" s="280">
        <f>SUM(AF1320,AF1324:AF1329,AF1330,AF1335,AF1342,AF1343,AF1355:AF1361)</f>
        <v>0</v>
      </c>
      <c r="AG1319" s="280">
        <f>SUM(AG1320,AG1324:AG1329,AG1330,AG1335,AG1342,AG1343,AG1355:AG1361)</f>
        <v>0</v>
      </c>
      <c r="AH1319" s="280">
        <f>SUM(AH1320,AH1324:AH1329,AH1330,AH1335,AH1342,AH1343,AH1355:AH1361)</f>
        <v>0</v>
      </c>
      <c r="AI1319" s="264"/>
      <c r="AJ1319" s="264"/>
      <c r="AK1319" s="264"/>
      <c r="AL1319" s="280">
        <f>SUM(AL1320,AL1324:AL1329,AL1330,AL1335,AL1342,AL1343,AL1355:AL1361)</f>
        <v>0</v>
      </c>
      <c r="AM1319" s="280">
        <f>SUM(AM1320,AM1324:AM1329,AM1330,AM1335,AM1342,AM1343,AM1355:AM1361)</f>
        <v>0</v>
      </c>
      <c r="AN1319" s="280">
        <f>SUM(AN1320,AN1324:AN1329,AN1330,AN1335,AN1342,AN1343,AN1355:AN1361)</f>
        <v>0</v>
      </c>
      <c r="AO1319" s="264"/>
      <c r="AP1319" s="264"/>
      <c r="AQ1319" s="264"/>
      <c r="AR1319" s="119"/>
      <c r="AS1319" s="264"/>
      <c r="AT1319" s="264"/>
    </row>
    <row r="1320" spans="13:46" customFormat="1" ht="11.25" customHeight="1">
      <c r="M1320" s="539" t="s">
        <v>2083</v>
      </c>
      <c r="N1320" s="483" t="s">
        <v>1427</v>
      </c>
      <c r="O1320" s="198" t="s">
        <v>196</v>
      </c>
      <c r="AC1320" s="264"/>
      <c r="AD1320" s="264"/>
      <c r="AE1320" s="264"/>
      <c r="AF1320" s="283"/>
      <c r="AG1320" s="510"/>
      <c r="AH1320" s="510"/>
      <c r="AI1320" s="264"/>
      <c r="AJ1320" s="264"/>
      <c r="AK1320" s="264"/>
      <c r="AL1320" s="263">
        <f t="shared" ref="AL1320:AL1352" si="29">AM1320+AN1320</f>
        <v>0</v>
      </c>
      <c r="AM1320" s="191">
        <f>SUM(AM1321:AM1323)</f>
        <v>0</v>
      </c>
      <c r="AN1320" s="191">
        <f>SUM(AN1321:AN1323)</f>
        <v>0</v>
      </c>
      <c r="AO1320" s="264"/>
      <c r="AP1320" s="264"/>
      <c r="AQ1320" s="264"/>
      <c r="AR1320" s="439" t="s">
        <v>1452</v>
      </c>
      <c r="AS1320" s="264"/>
      <c r="AT1320" s="264"/>
    </row>
    <row r="1321" spans="13:46" customFormat="1" ht="11.25" customHeight="1">
      <c r="M1321" s="539" t="s">
        <v>2084</v>
      </c>
      <c r="N1321" s="487" t="s">
        <v>818</v>
      </c>
      <c r="O1321" s="198" t="s">
        <v>196</v>
      </c>
      <c r="AC1321" s="264"/>
      <c r="AD1321" s="264"/>
      <c r="AE1321" s="264"/>
      <c r="AF1321" s="283"/>
      <c r="AG1321" s="510"/>
      <c r="AH1321" s="510"/>
      <c r="AI1321" s="264"/>
      <c r="AJ1321" s="264"/>
      <c r="AK1321" s="264"/>
      <c r="AL1321" s="263">
        <f t="shared" si="29"/>
        <v>0</v>
      </c>
      <c r="AM1321" s="191">
        <f t="shared" ref="AM1321:AN1329" si="30">AM1277*AM1213/1000</f>
        <v>0</v>
      </c>
      <c r="AN1321" s="191">
        <f t="shared" si="30"/>
        <v>0</v>
      </c>
      <c r="AO1321" s="264"/>
      <c r="AP1321" s="264"/>
      <c r="AQ1321" s="264"/>
      <c r="AR1321" s="439" t="s">
        <v>1453</v>
      </c>
      <c r="AS1321" s="264"/>
      <c r="AT1321" s="264"/>
    </row>
    <row r="1322" spans="13:46" customFormat="1" ht="11.25" customHeight="1">
      <c r="M1322" s="539" t="s">
        <v>2085</v>
      </c>
      <c r="N1322" s="487" t="s">
        <v>820</v>
      </c>
      <c r="O1322" s="198" t="s">
        <v>196</v>
      </c>
      <c r="AC1322" s="264"/>
      <c r="AD1322" s="264"/>
      <c r="AE1322" s="264"/>
      <c r="AF1322" s="283"/>
      <c r="AG1322" s="510"/>
      <c r="AH1322" s="510"/>
      <c r="AI1322" s="264"/>
      <c r="AJ1322" s="264"/>
      <c r="AK1322" s="264"/>
      <c r="AL1322" s="263">
        <f t="shared" si="29"/>
        <v>0</v>
      </c>
      <c r="AM1322" s="191">
        <f t="shared" si="30"/>
        <v>0</v>
      </c>
      <c r="AN1322" s="191">
        <f t="shared" si="30"/>
        <v>0</v>
      </c>
      <c r="AO1322" s="264"/>
      <c r="AP1322" s="264"/>
      <c r="AQ1322" s="264"/>
      <c r="AR1322" s="439" t="s">
        <v>1454</v>
      </c>
      <c r="AS1322" s="264"/>
      <c r="AT1322" s="264"/>
    </row>
    <row r="1323" spans="13:46" customFormat="1" ht="11.25" customHeight="1">
      <c r="M1323" s="539" t="s">
        <v>2086</v>
      </c>
      <c r="N1323" s="487" t="s">
        <v>821</v>
      </c>
      <c r="O1323" s="198" t="s">
        <v>196</v>
      </c>
      <c r="AC1323" s="264"/>
      <c r="AD1323" s="264"/>
      <c r="AE1323" s="264"/>
      <c r="AF1323" s="283"/>
      <c r="AG1323" s="510"/>
      <c r="AH1323" s="510"/>
      <c r="AI1323" s="264"/>
      <c r="AJ1323" s="264"/>
      <c r="AK1323" s="264"/>
      <c r="AL1323" s="263">
        <f t="shared" si="29"/>
        <v>0</v>
      </c>
      <c r="AM1323" s="191">
        <f t="shared" si="30"/>
        <v>0</v>
      </c>
      <c r="AN1323" s="191">
        <f t="shared" si="30"/>
        <v>0</v>
      </c>
      <c r="AO1323" s="264"/>
      <c r="AP1323" s="264"/>
      <c r="AQ1323" s="264"/>
      <c r="AR1323" s="439" t="s">
        <v>1455</v>
      </c>
      <c r="AS1323" s="264"/>
      <c r="AT1323" s="264"/>
    </row>
    <row r="1324" spans="13:46" customFormat="1" ht="11.25" customHeight="1">
      <c r="M1324" s="539" t="s">
        <v>2087</v>
      </c>
      <c r="N1324" s="488" t="s">
        <v>1428</v>
      </c>
      <c r="O1324" s="198" t="s">
        <v>196</v>
      </c>
      <c r="AC1324" s="264"/>
      <c r="AD1324" s="264"/>
      <c r="AE1324" s="264"/>
      <c r="AF1324" s="283"/>
      <c r="AG1324" s="510"/>
      <c r="AH1324" s="510"/>
      <c r="AI1324" s="264"/>
      <c r="AJ1324" s="264"/>
      <c r="AK1324" s="264"/>
      <c r="AL1324" s="263">
        <f t="shared" si="29"/>
        <v>0</v>
      </c>
      <c r="AM1324" s="191">
        <f t="shared" si="30"/>
        <v>0</v>
      </c>
      <c r="AN1324" s="191">
        <f t="shared" si="30"/>
        <v>0</v>
      </c>
      <c r="AO1324" s="264"/>
      <c r="AP1324" s="264"/>
      <c r="AQ1324" s="264"/>
      <c r="AR1324" s="439" t="s">
        <v>1464</v>
      </c>
      <c r="AS1324" s="264"/>
      <c r="AT1324" s="264"/>
    </row>
    <row r="1325" spans="13:46" customFormat="1" ht="11.25" customHeight="1">
      <c r="M1325" s="539" t="s">
        <v>2088</v>
      </c>
      <c r="N1325" s="488" t="s">
        <v>1429</v>
      </c>
      <c r="O1325" s="198" t="s">
        <v>196</v>
      </c>
      <c r="AC1325" s="264"/>
      <c r="AD1325" s="264"/>
      <c r="AE1325" s="264"/>
      <c r="AF1325" s="283"/>
      <c r="AG1325" s="510"/>
      <c r="AH1325" s="510"/>
      <c r="AI1325" s="264"/>
      <c r="AJ1325" s="264"/>
      <c r="AK1325" s="264"/>
      <c r="AL1325" s="263">
        <f t="shared" si="29"/>
        <v>0</v>
      </c>
      <c r="AM1325" s="191">
        <f t="shared" si="30"/>
        <v>0</v>
      </c>
      <c r="AN1325" s="191">
        <f t="shared" si="30"/>
        <v>0</v>
      </c>
      <c r="AO1325" s="264"/>
      <c r="AP1325" s="264"/>
      <c r="AQ1325" s="264"/>
      <c r="AR1325" s="439" t="s">
        <v>1465</v>
      </c>
      <c r="AS1325" s="264"/>
      <c r="AT1325" s="264"/>
    </row>
    <row r="1326" spans="13:46" customFormat="1" ht="11.25" customHeight="1">
      <c r="M1326" s="539" t="s">
        <v>2089</v>
      </c>
      <c r="N1326" s="488" t="s">
        <v>1430</v>
      </c>
      <c r="O1326" s="198" t="s">
        <v>196</v>
      </c>
      <c r="AC1326" s="264"/>
      <c r="AD1326" s="264"/>
      <c r="AE1326" s="264"/>
      <c r="AF1326" s="283"/>
      <c r="AG1326" s="510"/>
      <c r="AH1326" s="510"/>
      <c r="AI1326" s="264"/>
      <c r="AJ1326" s="264"/>
      <c r="AK1326" s="264"/>
      <c r="AL1326" s="263">
        <f t="shared" si="29"/>
        <v>0</v>
      </c>
      <c r="AM1326" s="191">
        <f t="shared" si="30"/>
        <v>0</v>
      </c>
      <c r="AN1326" s="191">
        <f t="shared" si="30"/>
        <v>0</v>
      </c>
      <c r="AO1326" s="264"/>
      <c r="AP1326" s="264"/>
      <c r="AQ1326" s="264"/>
      <c r="AR1326" s="439" t="s">
        <v>1466</v>
      </c>
      <c r="AS1326" s="264"/>
      <c r="AT1326" s="264"/>
    </row>
    <row r="1327" spans="13:46" customFormat="1" ht="11.25" customHeight="1">
      <c r="M1327" s="539" t="s">
        <v>2090</v>
      </c>
      <c r="N1327" s="488" t="s">
        <v>1431</v>
      </c>
      <c r="O1327" s="198" t="s">
        <v>196</v>
      </c>
      <c r="AC1327" s="264"/>
      <c r="AD1327" s="264"/>
      <c r="AE1327" s="264"/>
      <c r="AF1327" s="283"/>
      <c r="AG1327" s="510"/>
      <c r="AH1327" s="510"/>
      <c r="AI1327" s="264"/>
      <c r="AJ1327" s="264"/>
      <c r="AK1327" s="264"/>
      <c r="AL1327" s="263">
        <f t="shared" si="29"/>
        <v>0</v>
      </c>
      <c r="AM1327" s="191">
        <f t="shared" si="30"/>
        <v>0</v>
      </c>
      <c r="AN1327" s="191">
        <f t="shared" si="30"/>
        <v>0</v>
      </c>
      <c r="AO1327" s="264"/>
      <c r="AP1327" s="264"/>
      <c r="AQ1327" s="264"/>
      <c r="AR1327" s="439" t="s">
        <v>1463</v>
      </c>
      <c r="AS1327" s="264"/>
      <c r="AT1327" s="264"/>
    </row>
    <row r="1328" spans="13:46" customFormat="1" ht="11.25" customHeight="1">
      <c r="M1328" s="539" t="s">
        <v>2091</v>
      </c>
      <c r="N1328" s="489" t="s">
        <v>783</v>
      </c>
      <c r="O1328" s="198" t="s">
        <v>196</v>
      </c>
      <c r="AC1328" s="264"/>
      <c r="AD1328" s="264"/>
      <c r="AE1328" s="264"/>
      <c r="AF1328" s="283"/>
      <c r="AG1328" s="510"/>
      <c r="AH1328" s="510"/>
      <c r="AI1328" s="264"/>
      <c r="AJ1328" s="264"/>
      <c r="AK1328" s="264"/>
      <c r="AL1328" s="263">
        <f t="shared" si="29"/>
        <v>0</v>
      </c>
      <c r="AM1328" s="191">
        <f t="shared" si="30"/>
        <v>0</v>
      </c>
      <c r="AN1328" s="191">
        <f t="shared" si="30"/>
        <v>0</v>
      </c>
      <c r="AO1328" s="264"/>
      <c r="AP1328" s="264"/>
      <c r="AQ1328" s="264"/>
      <c r="AR1328" s="439" t="s">
        <v>1456</v>
      </c>
      <c r="AS1328" s="264"/>
      <c r="AT1328" s="264"/>
    </row>
    <row r="1329" spans="13:46" customFormat="1" ht="11.25" customHeight="1">
      <c r="M1329" s="539" t="s">
        <v>2092</v>
      </c>
      <c r="N1329" s="490" t="s">
        <v>823</v>
      </c>
      <c r="O1329" s="198" t="s">
        <v>196</v>
      </c>
      <c r="AC1329" s="264"/>
      <c r="AD1329" s="264"/>
      <c r="AE1329" s="264"/>
      <c r="AF1329" s="283"/>
      <c r="AG1329" s="510"/>
      <c r="AH1329" s="510"/>
      <c r="AI1329" s="264"/>
      <c r="AJ1329" s="264"/>
      <c r="AK1329" s="264"/>
      <c r="AL1329" s="263">
        <f t="shared" si="29"/>
        <v>0</v>
      </c>
      <c r="AM1329" s="191">
        <f t="shared" si="30"/>
        <v>0</v>
      </c>
      <c r="AN1329" s="191">
        <f t="shared" si="30"/>
        <v>0</v>
      </c>
      <c r="AO1329" s="264"/>
      <c r="AP1329" s="264"/>
      <c r="AQ1329" s="264"/>
      <c r="AR1329" s="439" t="s">
        <v>1457</v>
      </c>
      <c r="AS1329" s="264"/>
      <c r="AT1329" s="264"/>
    </row>
    <row r="1330" spans="13:46" customFormat="1" ht="11.25" customHeight="1">
      <c r="M1330" s="539" t="s">
        <v>2093</v>
      </c>
      <c r="N1330" s="484" t="s">
        <v>827</v>
      </c>
      <c r="O1330" s="198" t="s">
        <v>196</v>
      </c>
      <c r="AC1330" s="264"/>
      <c r="AD1330" s="264"/>
      <c r="AE1330" s="264"/>
      <c r="AF1330" s="283"/>
      <c r="AG1330" s="510"/>
      <c r="AH1330" s="510"/>
      <c r="AI1330" s="264"/>
      <c r="AJ1330" s="264"/>
      <c r="AK1330" s="264"/>
      <c r="AL1330" s="263">
        <f t="shared" si="29"/>
        <v>0</v>
      </c>
      <c r="AM1330" s="191">
        <f>SUM(AM1331:AM1334)</f>
        <v>0</v>
      </c>
      <c r="AN1330" s="191">
        <f>SUM(AN1331:AN1334)</f>
        <v>0</v>
      </c>
      <c r="AO1330" s="264"/>
      <c r="AP1330" s="264"/>
      <c r="AQ1330" s="264"/>
      <c r="AR1330" s="439" t="s">
        <v>1458</v>
      </c>
      <c r="AS1330" s="264"/>
      <c r="AT1330" s="264"/>
    </row>
    <row r="1331" spans="13:46" customFormat="1" ht="11.25" customHeight="1">
      <c r="M1331" s="539" t="s">
        <v>2094</v>
      </c>
      <c r="N1331" s="491" t="s">
        <v>1432</v>
      </c>
      <c r="O1331" s="198" t="s">
        <v>196</v>
      </c>
      <c r="AC1331" s="264"/>
      <c r="AD1331" s="264"/>
      <c r="AE1331" s="264"/>
      <c r="AF1331" s="283"/>
      <c r="AG1331" s="510"/>
      <c r="AH1331" s="510"/>
      <c r="AI1331" s="264"/>
      <c r="AJ1331" s="264"/>
      <c r="AK1331" s="264"/>
      <c r="AL1331" s="263">
        <f t="shared" si="29"/>
        <v>0</v>
      </c>
      <c r="AM1331" s="191">
        <f t="shared" ref="AM1331:AN1334" si="31">AM1287*AM1223/1000</f>
        <v>0</v>
      </c>
      <c r="AN1331" s="191">
        <f t="shared" si="31"/>
        <v>0</v>
      </c>
      <c r="AO1331" s="264"/>
      <c r="AP1331" s="264"/>
      <c r="AQ1331" s="264"/>
      <c r="AR1331" s="439" t="s">
        <v>1459</v>
      </c>
      <c r="AS1331" s="264"/>
      <c r="AT1331" s="264"/>
    </row>
    <row r="1332" spans="13:46" customFormat="1" ht="11.25" customHeight="1">
      <c r="M1332" s="539" t="s">
        <v>2095</v>
      </c>
      <c r="N1332" s="491" t="s">
        <v>1433</v>
      </c>
      <c r="O1332" s="198" t="s">
        <v>196</v>
      </c>
      <c r="AC1332" s="264"/>
      <c r="AD1332" s="264"/>
      <c r="AE1332" s="264"/>
      <c r="AF1332" s="283"/>
      <c r="AG1332" s="510"/>
      <c r="AH1332" s="510"/>
      <c r="AI1332" s="264"/>
      <c r="AJ1332" s="264"/>
      <c r="AK1332" s="264"/>
      <c r="AL1332" s="263">
        <f t="shared" si="29"/>
        <v>0</v>
      </c>
      <c r="AM1332" s="191">
        <f t="shared" si="31"/>
        <v>0</v>
      </c>
      <c r="AN1332" s="191">
        <f t="shared" si="31"/>
        <v>0</v>
      </c>
      <c r="AO1332" s="264"/>
      <c r="AP1332" s="264"/>
      <c r="AQ1332" s="264"/>
      <c r="AR1332" s="439" t="s">
        <v>1460</v>
      </c>
      <c r="AS1332" s="264"/>
      <c r="AT1332" s="264"/>
    </row>
    <row r="1333" spans="13:46" customFormat="1" ht="11.25" customHeight="1">
      <c r="M1333" s="539" t="s">
        <v>2096</v>
      </c>
      <c r="N1333" s="491" t="s">
        <v>1434</v>
      </c>
      <c r="O1333" s="198" t="s">
        <v>196</v>
      </c>
      <c r="AC1333" s="264"/>
      <c r="AD1333" s="264"/>
      <c r="AE1333" s="264"/>
      <c r="AF1333" s="283"/>
      <c r="AG1333" s="510"/>
      <c r="AH1333" s="510"/>
      <c r="AI1333" s="264"/>
      <c r="AJ1333" s="264"/>
      <c r="AK1333" s="264"/>
      <c r="AL1333" s="263">
        <f t="shared" si="29"/>
        <v>0</v>
      </c>
      <c r="AM1333" s="191">
        <f t="shared" si="31"/>
        <v>0</v>
      </c>
      <c r="AN1333" s="191">
        <f t="shared" si="31"/>
        <v>0</v>
      </c>
      <c r="AO1333" s="264"/>
      <c r="AP1333" s="264"/>
      <c r="AQ1333" s="264"/>
      <c r="AR1333" s="439" t="s">
        <v>1461</v>
      </c>
      <c r="AS1333" s="264"/>
      <c r="AT1333" s="264"/>
    </row>
    <row r="1334" spans="13:46" customFormat="1" ht="11.25" customHeight="1">
      <c r="M1334" s="539" t="s">
        <v>2097</v>
      </c>
      <c r="N1334" s="491" t="s">
        <v>1435</v>
      </c>
      <c r="O1334" s="198" t="s">
        <v>196</v>
      </c>
      <c r="AC1334" s="264"/>
      <c r="AD1334" s="264"/>
      <c r="AE1334" s="264"/>
      <c r="AF1334" s="283"/>
      <c r="AG1334" s="510"/>
      <c r="AH1334" s="510"/>
      <c r="AI1334" s="264"/>
      <c r="AJ1334" s="264"/>
      <c r="AK1334" s="264"/>
      <c r="AL1334" s="263">
        <f t="shared" si="29"/>
        <v>0</v>
      </c>
      <c r="AM1334" s="191">
        <f t="shared" si="31"/>
        <v>0</v>
      </c>
      <c r="AN1334" s="191">
        <f t="shared" si="31"/>
        <v>0</v>
      </c>
      <c r="AO1334" s="264"/>
      <c r="AP1334" s="264"/>
      <c r="AQ1334" s="264"/>
      <c r="AR1334" s="439" t="s">
        <v>1462</v>
      </c>
      <c r="AS1334" s="264"/>
      <c r="AT1334" s="264"/>
    </row>
    <row r="1335" spans="13:46" customFormat="1" ht="11.25" customHeight="1">
      <c r="M1335" s="539" t="s">
        <v>2098</v>
      </c>
      <c r="N1335" s="485" t="s">
        <v>825</v>
      </c>
      <c r="O1335" s="198" t="s">
        <v>196</v>
      </c>
      <c r="AC1335" s="264"/>
      <c r="AD1335" s="264"/>
      <c r="AE1335" s="264"/>
      <c r="AF1335" s="283"/>
      <c r="AG1335" s="510"/>
      <c r="AH1335" s="510"/>
      <c r="AI1335" s="264"/>
      <c r="AJ1335" s="264"/>
      <c r="AK1335" s="264"/>
      <c r="AL1335" s="263">
        <f t="shared" si="29"/>
        <v>0</v>
      </c>
      <c r="AM1335" s="191">
        <f>SUM(AM1336:AM1341)</f>
        <v>0</v>
      </c>
      <c r="AN1335" s="191">
        <f>SUM(AN1336:AN1341)</f>
        <v>0</v>
      </c>
      <c r="AO1335" s="264"/>
      <c r="AP1335" s="264"/>
      <c r="AQ1335" s="264"/>
      <c r="AR1335" s="439" t="s">
        <v>1467</v>
      </c>
      <c r="AS1335" s="264"/>
      <c r="AT1335" s="264"/>
    </row>
    <row r="1336" spans="13:46" customFormat="1" ht="11.25" customHeight="1">
      <c r="M1336" s="539" t="s">
        <v>2168</v>
      </c>
      <c r="N1336" s="492" t="s">
        <v>1436</v>
      </c>
      <c r="O1336" s="198" t="s">
        <v>196</v>
      </c>
      <c r="AC1336" s="264"/>
      <c r="AD1336" s="264"/>
      <c r="AE1336" s="264"/>
      <c r="AF1336" s="283"/>
      <c r="AG1336" s="510"/>
      <c r="AH1336" s="510"/>
      <c r="AI1336" s="264"/>
      <c r="AJ1336" s="264"/>
      <c r="AK1336" s="264"/>
      <c r="AL1336" s="263">
        <f t="shared" si="29"/>
        <v>0</v>
      </c>
      <c r="AM1336" s="191">
        <f t="shared" ref="AM1336:AN1342" si="32">AM1292*AM1228/1000</f>
        <v>0</v>
      </c>
      <c r="AN1336" s="191">
        <f t="shared" si="32"/>
        <v>0</v>
      </c>
      <c r="AO1336" s="264"/>
      <c r="AP1336" s="264"/>
      <c r="AQ1336" s="264"/>
      <c r="AR1336" s="439" t="s">
        <v>2160</v>
      </c>
      <c r="AS1336" s="264"/>
      <c r="AT1336" s="264"/>
    </row>
    <row r="1337" spans="13:46" customFormat="1" ht="11.25" customHeight="1">
      <c r="M1337" s="539" t="s">
        <v>2149</v>
      </c>
      <c r="N1337" s="492" t="s">
        <v>1437</v>
      </c>
      <c r="O1337" s="198" t="s">
        <v>196</v>
      </c>
      <c r="AC1337" s="264"/>
      <c r="AD1337" s="264"/>
      <c r="AE1337" s="264"/>
      <c r="AF1337" s="283"/>
      <c r="AG1337" s="510"/>
      <c r="AH1337" s="510"/>
      <c r="AI1337" s="264"/>
      <c r="AJ1337" s="264"/>
      <c r="AK1337" s="264"/>
      <c r="AL1337" s="263">
        <f t="shared" si="29"/>
        <v>0</v>
      </c>
      <c r="AM1337" s="191">
        <f t="shared" si="32"/>
        <v>0</v>
      </c>
      <c r="AN1337" s="191">
        <f t="shared" si="32"/>
        <v>0</v>
      </c>
      <c r="AO1337" s="264"/>
      <c r="AP1337" s="264"/>
      <c r="AQ1337" s="264"/>
      <c r="AR1337" s="439" t="s">
        <v>2141</v>
      </c>
      <c r="AS1337" s="264"/>
      <c r="AT1337" s="264"/>
    </row>
    <row r="1338" spans="13:46" customFormat="1" ht="11.25" customHeight="1">
      <c r="M1338" s="539" t="s">
        <v>2130</v>
      </c>
      <c r="N1338" s="492" t="s">
        <v>1438</v>
      </c>
      <c r="O1338" s="198" t="s">
        <v>196</v>
      </c>
      <c r="AC1338" s="264"/>
      <c r="AD1338" s="264"/>
      <c r="AE1338" s="264"/>
      <c r="AF1338" s="283"/>
      <c r="AG1338" s="510"/>
      <c r="AH1338" s="510"/>
      <c r="AI1338" s="264"/>
      <c r="AJ1338" s="264"/>
      <c r="AK1338" s="264"/>
      <c r="AL1338" s="263">
        <f t="shared" si="29"/>
        <v>0</v>
      </c>
      <c r="AM1338" s="191">
        <f t="shared" si="32"/>
        <v>0</v>
      </c>
      <c r="AN1338" s="191">
        <f t="shared" si="32"/>
        <v>0</v>
      </c>
      <c r="AO1338" s="264"/>
      <c r="AP1338" s="264"/>
      <c r="AQ1338" s="264"/>
      <c r="AR1338" s="439" t="s">
        <v>2121</v>
      </c>
      <c r="AS1338" s="264"/>
      <c r="AT1338" s="264"/>
    </row>
    <row r="1339" spans="13:46" customFormat="1" ht="11.25" customHeight="1">
      <c r="M1339" s="539" t="s">
        <v>2099</v>
      </c>
      <c r="N1339" s="492" t="s">
        <v>1439</v>
      </c>
      <c r="O1339" s="198" t="s">
        <v>196</v>
      </c>
      <c r="AC1339" s="264"/>
      <c r="AD1339" s="264"/>
      <c r="AE1339" s="264"/>
      <c r="AF1339" s="283"/>
      <c r="AG1339" s="510"/>
      <c r="AH1339" s="510"/>
      <c r="AI1339" s="264"/>
      <c r="AJ1339" s="264"/>
      <c r="AK1339" s="264"/>
      <c r="AL1339" s="263">
        <f t="shared" si="29"/>
        <v>0</v>
      </c>
      <c r="AM1339" s="191">
        <f t="shared" si="32"/>
        <v>0</v>
      </c>
      <c r="AN1339" s="191">
        <f t="shared" si="32"/>
        <v>0</v>
      </c>
      <c r="AO1339" s="264"/>
      <c r="AP1339" s="264"/>
      <c r="AQ1339" s="264"/>
      <c r="AR1339" s="439" t="s">
        <v>1468</v>
      </c>
      <c r="AS1339" s="264"/>
      <c r="AT1339" s="264"/>
    </row>
    <row r="1340" spans="13:46" customFormat="1" ht="11.25" customHeight="1">
      <c r="M1340" s="539" t="s">
        <v>2100</v>
      </c>
      <c r="N1340" s="492" t="s">
        <v>1440</v>
      </c>
      <c r="O1340" s="198" t="s">
        <v>196</v>
      </c>
      <c r="AC1340" s="264"/>
      <c r="AD1340" s="264"/>
      <c r="AE1340" s="264"/>
      <c r="AF1340" s="283"/>
      <c r="AG1340" s="510"/>
      <c r="AH1340" s="510"/>
      <c r="AI1340" s="264"/>
      <c r="AJ1340" s="264"/>
      <c r="AK1340" s="264"/>
      <c r="AL1340" s="263">
        <f t="shared" si="29"/>
        <v>0</v>
      </c>
      <c r="AM1340" s="191">
        <f t="shared" si="32"/>
        <v>0</v>
      </c>
      <c r="AN1340" s="191">
        <f t="shared" si="32"/>
        <v>0</v>
      </c>
      <c r="AO1340" s="264"/>
      <c r="AP1340" s="264"/>
      <c r="AQ1340" s="264"/>
      <c r="AR1340" s="439" t="s">
        <v>1469</v>
      </c>
      <c r="AS1340" s="264"/>
      <c r="AT1340" s="264"/>
    </row>
    <row r="1341" spans="13:46" customFormat="1" ht="11.25" customHeight="1">
      <c r="M1341" s="539" t="s">
        <v>2101</v>
      </c>
      <c r="N1341" s="492" t="s">
        <v>1441</v>
      </c>
      <c r="O1341" s="198" t="s">
        <v>196</v>
      </c>
      <c r="AC1341" s="264"/>
      <c r="AD1341" s="264"/>
      <c r="AE1341" s="264"/>
      <c r="AF1341" s="283"/>
      <c r="AG1341" s="510"/>
      <c r="AH1341" s="510"/>
      <c r="AI1341" s="264"/>
      <c r="AJ1341" s="264"/>
      <c r="AK1341" s="264"/>
      <c r="AL1341" s="263">
        <f t="shared" si="29"/>
        <v>0</v>
      </c>
      <c r="AM1341" s="191">
        <f t="shared" si="32"/>
        <v>0</v>
      </c>
      <c r="AN1341" s="191">
        <f t="shared" si="32"/>
        <v>0</v>
      </c>
      <c r="AO1341" s="264"/>
      <c r="AP1341" s="264"/>
      <c r="AQ1341" s="264"/>
      <c r="AR1341" s="439" t="s">
        <v>1470</v>
      </c>
      <c r="AS1341" s="264"/>
      <c r="AT1341" s="264"/>
    </row>
    <row r="1342" spans="13:46" customFormat="1" ht="11.25" customHeight="1">
      <c r="M1342" s="539" t="s">
        <v>2102</v>
      </c>
      <c r="N1342" s="493" t="s">
        <v>826</v>
      </c>
      <c r="O1342" s="198" t="s">
        <v>196</v>
      </c>
      <c r="AC1342" s="264"/>
      <c r="AD1342" s="264"/>
      <c r="AE1342" s="264"/>
      <c r="AF1342" s="283"/>
      <c r="AG1342" s="510"/>
      <c r="AH1342" s="510"/>
      <c r="AI1342" s="264"/>
      <c r="AJ1342" s="264"/>
      <c r="AK1342" s="264"/>
      <c r="AL1342" s="263">
        <f t="shared" si="29"/>
        <v>0</v>
      </c>
      <c r="AM1342" s="191">
        <f t="shared" si="32"/>
        <v>0</v>
      </c>
      <c r="AN1342" s="191">
        <f t="shared" si="32"/>
        <v>0</v>
      </c>
      <c r="AO1342" s="264"/>
      <c r="AP1342" s="264"/>
      <c r="AQ1342" s="264"/>
      <c r="AR1342" s="439" t="s">
        <v>1471</v>
      </c>
      <c r="AS1342" s="264"/>
      <c r="AT1342" s="264"/>
    </row>
    <row r="1343" spans="13:46" customFormat="1" ht="11.25" customHeight="1">
      <c r="M1343" s="539" t="s">
        <v>2103</v>
      </c>
      <c r="N1343" s="486" t="s">
        <v>817</v>
      </c>
      <c r="O1343" s="198" t="s">
        <v>196</v>
      </c>
      <c r="AC1343" s="264"/>
      <c r="AD1343" s="264"/>
      <c r="AE1343" s="264"/>
      <c r="AF1343" s="283"/>
      <c r="AG1343" s="510"/>
      <c r="AH1343" s="510"/>
      <c r="AI1343" s="264"/>
      <c r="AJ1343" s="264"/>
      <c r="AK1343" s="264"/>
      <c r="AL1343" s="263">
        <f t="shared" si="29"/>
        <v>0</v>
      </c>
      <c r="AM1343" s="191">
        <f>SUM(AM1344:AM1352)</f>
        <v>0</v>
      </c>
      <c r="AN1343" s="191">
        <f>SUM(AN1344:AN1352)</f>
        <v>0</v>
      </c>
      <c r="AO1343" s="264"/>
      <c r="AP1343" s="264"/>
      <c r="AQ1343" s="264"/>
      <c r="AR1343" s="439" t="s">
        <v>1472</v>
      </c>
      <c r="AS1343" s="264"/>
      <c r="AT1343" s="264"/>
    </row>
    <row r="1344" spans="13:46" customFormat="1" ht="11.25" customHeight="1">
      <c r="M1344" s="539" t="s">
        <v>2104</v>
      </c>
      <c r="N1344" s="494" t="s">
        <v>1442</v>
      </c>
      <c r="O1344" s="198" t="s">
        <v>196</v>
      </c>
      <c r="AC1344" s="264"/>
      <c r="AD1344" s="264"/>
      <c r="AE1344" s="264"/>
      <c r="AF1344" s="283"/>
      <c r="AG1344" s="510"/>
      <c r="AH1344" s="510"/>
      <c r="AI1344" s="264"/>
      <c r="AJ1344" s="264"/>
      <c r="AK1344" s="264"/>
      <c r="AL1344" s="263">
        <f t="shared" si="29"/>
        <v>0</v>
      </c>
      <c r="AM1344" s="191">
        <f t="shared" ref="AM1344:AN1352" si="33">AM1300*AM1236/1000</f>
        <v>0</v>
      </c>
      <c r="AN1344" s="191">
        <f t="shared" si="33"/>
        <v>0</v>
      </c>
      <c r="AO1344" s="264"/>
      <c r="AP1344" s="264"/>
      <c r="AQ1344" s="264"/>
      <c r="AR1344" s="439" t="s">
        <v>1473</v>
      </c>
      <c r="AS1344" s="264"/>
      <c r="AT1344" s="264"/>
    </row>
    <row r="1345" spans="13:46" customFormat="1" ht="11.25" customHeight="1">
      <c r="M1345" s="539" t="s">
        <v>2105</v>
      </c>
      <c r="N1345" s="494" t="s">
        <v>1443</v>
      </c>
      <c r="O1345" s="198" t="s">
        <v>196</v>
      </c>
      <c r="AC1345" s="264"/>
      <c r="AD1345" s="264"/>
      <c r="AE1345" s="264"/>
      <c r="AF1345" s="283"/>
      <c r="AG1345" s="510"/>
      <c r="AH1345" s="510"/>
      <c r="AI1345" s="264"/>
      <c r="AJ1345" s="264"/>
      <c r="AK1345" s="264"/>
      <c r="AL1345" s="263">
        <f t="shared" si="29"/>
        <v>0</v>
      </c>
      <c r="AM1345" s="191">
        <f t="shared" si="33"/>
        <v>0</v>
      </c>
      <c r="AN1345" s="191">
        <f t="shared" si="33"/>
        <v>0</v>
      </c>
      <c r="AO1345" s="264"/>
      <c r="AP1345" s="264"/>
      <c r="AQ1345" s="264"/>
      <c r="AR1345" s="439" t="s">
        <v>1474</v>
      </c>
      <c r="AS1345" s="264"/>
      <c r="AT1345" s="264"/>
    </row>
    <row r="1346" spans="13:46" customFormat="1" ht="11.25" customHeight="1">
      <c r="M1346" s="539" t="s">
        <v>2106</v>
      </c>
      <c r="N1346" s="494" t="s">
        <v>1444</v>
      </c>
      <c r="O1346" s="198" t="s">
        <v>196</v>
      </c>
      <c r="AC1346" s="264"/>
      <c r="AD1346" s="264"/>
      <c r="AE1346" s="264"/>
      <c r="AF1346" s="283"/>
      <c r="AG1346" s="510"/>
      <c r="AH1346" s="510"/>
      <c r="AI1346" s="264"/>
      <c r="AJ1346" s="264"/>
      <c r="AK1346" s="264"/>
      <c r="AL1346" s="263">
        <f t="shared" si="29"/>
        <v>0</v>
      </c>
      <c r="AM1346" s="191">
        <f t="shared" si="33"/>
        <v>0</v>
      </c>
      <c r="AN1346" s="191">
        <f t="shared" si="33"/>
        <v>0</v>
      </c>
      <c r="AO1346" s="264"/>
      <c r="AP1346" s="264"/>
      <c r="AQ1346" s="264"/>
      <c r="AR1346" s="439" t="s">
        <v>1475</v>
      </c>
      <c r="AS1346" s="264"/>
      <c r="AT1346" s="264"/>
    </row>
    <row r="1347" spans="13:46" customFormat="1" ht="11.25" customHeight="1">
      <c r="M1347" s="539" t="s">
        <v>2107</v>
      </c>
      <c r="N1347" s="494" t="s">
        <v>1445</v>
      </c>
      <c r="O1347" s="198" t="s">
        <v>196</v>
      </c>
      <c r="AC1347" s="264"/>
      <c r="AD1347" s="264"/>
      <c r="AE1347" s="264"/>
      <c r="AF1347" s="283"/>
      <c r="AG1347" s="510"/>
      <c r="AH1347" s="510"/>
      <c r="AI1347" s="264"/>
      <c r="AJ1347" s="264"/>
      <c r="AK1347" s="264"/>
      <c r="AL1347" s="263">
        <f t="shared" si="29"/>
        <v>0</v>
      </c>
      <c r="AM1347" s="191">
        <f t="shared" si="33"/>
        <v>0</v>
      </c>
      <c r="AN1347" s="191">
        <f t="shared" si="33"/>
        <v>0</v>
      </c>
      <c r="AO1347" s="264"/>
      <c r="AP1347" s="264"/>
      <c r="AQ1347" s="264"/>
      <c r="AR1347" s="439" t="s">
        <v>1487</v>
      </c>
      <c r="AS1347" s="264"/>
      <c r="AT1347" s="264"/>
    </row>
    <row r="1348" spans="13:46" customFormat="1" ht="11.25" customHeight="1">
      <c r="M1348" s="539" t="s">
        <v>2108</v>
      </c>
      <c r="N1348" s="494" t="s">
        <v>1446</v>
      </c>
      <c r="O1348" s="198" t="s">
        <v>196</v>
      </c>
      <c r="AC1348" s="264"/>
      <c r="AD1348" s="264"/>
      <c r="AE1348" s="264"/>
      <c r="AF1348" s="283"/>
      <c r="AG1348" s="510"/>
      <c r="AH1348" s="510"/>
      <c r="AI1348" s="264"/>
      <c r="AJ1348" s="264"/>
      <c r="AK1348" s="264"/>
      <c r="AL1348" s="263">
        <f t="shared" si="29"/>
        <v>0</v>
      </c>
      <c r="AM1348" s="191">
        <f t="shared" si="33"/>
        <v>0</v>
      </c>
      <c r="AN1348" s="191">
        <f t="shared" si="33"/>
        <v>0</v>
      </c>
      <c r="AO1348" s="264"/>
      <c r="AP1348" s="264"/>
      <c r="AQ1348" s="264"/>
      <c r="AR1348" s="439" t="s">
        <v>1486</v>
      </c>
      <c r="AS1348" s="264"/>
      <c r="AT1348" s="264"/>
    </row>
    <row r="1349" spans="13:46" customFormat="1" ht="11.25" customHeight="1">
      <c r="M1349" s="539" t="s">
        <v>2109</v>
      </c>
      <c r="N1349" s="494" t="s">
        <v>1447</v>
      </c>
      <c r="O1349" s="198" t="s">
        <v>196</v>
      </c>
      <c r="AC1349" s="264"/>
      <c r="AD1349" s="264"/>
      <c r="AE1349" s="264"/>
      <c r="AF1349" s="283"/>
      <c r="AG1349" s="510"/>
      <c r="AH1349" s="510"/>
      <c r="AI1349" s="264"/>
      <c r="AJ1349" s="264"/>
      <c r="AK1349" s="264"/>
      <c r="AL1349" s="263">
        <f t="shared" si="29"/>
        <v>0</v>
      </c>
      <c r="AM1349" s="191">
        <f t="shared" si="33"/>
        <v>0</v>
      </c>
      <c r="AN1349" s="191">
        <f t="shared" si="33"/>
        <v>0</v>
      </c>
      <c r="AO1349" s="264"/>
      <c r="AP1349" s="264"/>
      <c r="AQ1349" s="264"/>
      <c r="AR1349" s="439" t="s">
        <v>1485</v>
      </c>
      <c r="AS1349" s="264"/>
      <c r="AT1349" s="264"/>
    </row>
    <row r="1350" spans="13:46" customFormat="1" ht="11.25" customHeight="1">
      <c r="M1350" s="539" t="s">
        <v>2110</v>
      </c>
      <c r="N1350" s="494" t="s">
        <v>1448</v>
      </c>
      <c r="O1350" s="198" t="s">
        <v>196</v>
      </c>
      <c r="AC1350" s="264"/>
      <c r="AD1350" s="264"/>
      <c r="AE1350" s="264"/>
      <c r="AF1350" s="283"/>
      <c r="AG1350" s="510"/>
      <c r="AH1350" s="510"/>
      <c r="AI1350" s="264"/>
      <c r="AJ1350" s="264"/>
      <c r="AK1350" s="264"/>
      <c r="AL1350" s="263">
        <f t="shared" si="29"/>
        <v>0</v>
      </c>
      <c r="AM1350" s="191">
        <f t="shared" si="33"/>
        <v>0</v>
      </c>
      <c r="AN1350" s="191">
        <f t="shared" si="33"/>
        <v>0</v>
      </c>
      <c r="AO1350" s="264"/>
      <c r="AP1350" s="264"/>
      <c r="AQ1350" s="264"/>
      <c r="AR1350" s="439" t="s">
        <v>1484</v>
      </c>
      <c r="AS1350" s="264"/>
      <c r="AT1350" s="264"/>
    </row>
    <row r="1351" spans="13:46" customFormat="1" ht="11.25" customHeight="1">
      <c r="M1351" s="539" t="s">
        <v>2111</v>
      </c>
      <c r="N1351" s="494" t="s">
        <v>1449</v>
      </c>
      <c r="O1351" s="198" t="s">
        <v>196</v>
      </c>
      <c r="AC1351" s="264"/>
      <c r="AD1351" s="264"/>
      <c r="AE1351" s="264"/>
      <c r="AF1351" s="283"/>
      <c r="AG1351" s="510"/>
      <c r="AH1351" s="510"/>
      <c r="AI1351" s="264"/>
      <c r="AJ1351" s="264"/>
      <c r="AK1351" s="264"/>
      <c r="AL1351" s="263">
        <f t="shared" si="29"/>
        <v>0</v>
      </c>
      <c r="AM1351" s="191">
        <f t="shared" si="33"/>
        <v>0</v>
      </c>
      <c r="AN1351" s="191">
        <f t="shared" si="33"/>
        <v>0</v>
      </c>
      <c r="AO1351" s="264"/>
      <c r="AP1351" s="264"/>
      <c r="AQ1351" s="264"/>
      <c r="AR1351" s="439" t="s">
        <v>1483</v>
      </c>
      <c r="AS1351" s="264"/>
      <c r="AT1351" s="264"/>
    </row>
    <row r="1352" spans="13:46" customFormat="1" ht="11.25" customHeight="1">
      <c r="M1352" s="539" t="s">
        <v>2112</v>
      </c>
      <c r="N1352" s="494" t="s">
        <v>1450</v>
      </c>
      <c r="O1352" s="198" t="s">
        <v>196</v>
      </c>
      <c r="AC1352" s="264"/>
      <c r="AD1352" s="264"/>
      <c r="AE1352" s="264"/>
      <c r="AF1352" s="283"/>
      <c r="AG1352" s="510"/>
      <c r="AH1352" s="510"/>
      <c r="AI1352" s="264"/>
      <c r="AJ1352" s="264"/>
      <c r="AK1352" s="264"/>
      <c r="AL1352" s="263">
        <f t="shared" si="29"/>
        <v>0</v>
      </c>
      <c r="AM1352" s="191">
        <f t="shared" si="33"/>
        <v>0</v>
      </c>
      <c r="AN1352" s="191">
        <f t="shared" si="33"/>
        <v>0</v>
      </c>
      <c r="AO1352" s="264"/>
      <c r="AP1352" s="264"/>
      <c r="AQ1352" s="264"/>
      <c r="AR1352" s="439" t="s">
        <v>1488</v>
      </c>
      <c r="AS1352" s="264"/>
      <c r="AT1352" s="264"/>
    </row>
    <row r="1353" spans="13:46" customFormat="1" ht="11.25" customHeight="1">
      <c r="M1353" s="540"/>
      <c r="N1353" s="508"/>
      <c r="O1353" s="509"/>
      <c r="AC1353" s="264"/>
      <c r="AD1353" s="264"/>
      <c r="AE1353" s="264"/>
      <c r="AF1353" s="283"/>
      <c r="AG1353" s="510"/>
      <c r="AH1353" s="510"/>
      <c r="AI1353" s="264"/>
      <c r="AJ1353" s="264"/>
      <c r="AK1353" s="264"/>
      <c r="AL1353" s="283"/>
      <c r="AM1353" s="510"/>
      <c r="AN1353" s="510"/>
      <c r="AO1353" s="264"/>
      <c r="AP1353" s="264"/>
      <c r="AQ1353" s="264"/>
      <c r="AR1353" s="439"/>
      <c r="AS1353" s="264"/>
      <c r="AT1353" s="264"/>
    </row>
    <row r="1354" spans="13:46" customFormat="1" ht="11.25" customHeight="1">
      <c r="M1354" s="540"/>
      <c r="N1354" s="508"/>
      <c r="O1354" s="509"/>
      <c r="AC1354" s="264"/>
      <c r="AD1354" s="264"/>
      <c r="AE1354" s="264"/>
      <c r="AF1354" s="283"/>
      <c r="AG1354" s="510"/>
      <c r="AH1354" s="510"/>
      <c r="AI1354" s="264"/>
      <c r="AJ1354" s="264"/>
      <c r="AK1354" s="264"/>
      <c r="AL1354" s="283"/>
      <c r="AM1354" s="510"/>
      <c r="AN1354" s="510"/>
      <c r="AO1354" s="264"/>
      <c r="AP1354" s="264"/>
      <c r="AQ1354" s="264"/>
      <c r="AR1354" s="439"/>
      <c r="AS1354" s="264"/>
      <c r="AT1354" s="264"/>
    </row>
    <row r="1355" spans="13:46" customFormat="1" ht="11.25" customHeight="1">
      <c r="M1355" s="539" t="s">
        <v>2113</v>
      </c>
      <c r="N1355" s="495" t="s">
        <v>1451</v>
      </c>
      <c r="O1355" s="198" t="s">
        <v>196</v>
      </c>
      <c r="AC1355" s="264"/>
      <c r="AD1355" s="264"/>
      <c r="AE1355" s="264"/>
      <c r="AF1355" s="283"/>
      <c r="AG1355" s="510"/>
      <c r="AH1355" s="510"/>
      <c r="AI1355" s="264"/>
      <c r="AJ1355" s="264"/>
      <c r="AK1355" s="264"/>
      <c r="AL1355" s="263">
        <f t="shared" ref="AL1355:AL1361" si="34">AM1355+AN1355</f>
        <v>0</v>
      </c>
      <c r="AM1355" s="191">
        <f t="shared" ref="AM1355:AN1361" si="35">AM1311*AM1247/1000</f>
        <v>0</v>
      </c>
      <c r="AN1355" s="191">
        <f t="shared" si="35"/>
        <v>0</v>
      </c>
      <c r="AO1355" s="264"/>
      <c r="AP1355" s="264"/>
      <c r="AQ1355" s="264"/>
      <c r="AR1355" s="439" t="s">
        <v>1489</v>
      </c>
      <c r="AS1355" s="264"/>
      <c r="AT1355" s="264"/>
    </row>
    <row r="1356" spans="13:46" customFormat="1" ht="11.25" customHeight="1">
      <c r="M1356" s="539" t="s">
        <v>2114</v>
      </c>
      <c r="N1356" s="496" t="s">
        <v>828</v>
      </c>
      <c r="O1356" s="198" t="s">
        <v>196</v>
      </c>
      <c r="AC1356" s="264"/>
      <c r="AD1356" s="264"/>
      <c r="AE1356" s="264"/>
      <c r="AF1356" s="283"/>
      <c r="AG1356" s="510"/>
      <c r="AH1356" s="510"/>
      <c r="AI1356" s="264"/>
      <c r="AJ1356" s="264"/>
      <c r="AK1356" s="264"/>
      <c r="AL1356" s="263">
        <f t="shared" si="34"/>
        <v>0</v>
      </c>
      <c r="AM1356" s="191">
        <f t="shared" si="35"/>
        <v>0</v>
      </c>
      <c r="AN1356" s="191">
        <f t="shared" si="35"/>
        <v>0</v>
      </c>
      <c r="AO1356" s="264"/>
      <c r="AP1356" s="264"/>
      <c r="AQ1356" s="264"/>
      <c r="AR1356" s="439" t="s">
        <v>1476</v>
      </c>
      <c r="AS1356" s="264"/>
      <c r="AT1356" s="264"/>
    </row>
    <row r="1357" spans="13:46" customFormat="1" ht="11.25" customHeight="1">
      <c r="M1357" s="539" t="s">
        <v>2115</v>
      </c>
      <c r="N1357" s="497" t="s">
        <v>854</v>
      </c>
      <c r="O1357" s="198" t="s">
        <v>196</v>
      </c>
      <c r="AC1357" s="264"/>
      <c r="AD1357" s="264"/>
      <c r="AE1357" s="264"/>
      <c r="AF1357" s="283"/>
      <c r="AG1357" s="510"/>
      <c r="AH1357" s="510"/>
      <c r="AI1357" s="264"/>
      <c r="AJ1357" s="264"/>
      <c r="AK1357" s="264"/>
      <c r="AL1357" s="263">
        <f t="shared" si="34"/>
        <v>0</v>
      </c>
      <c r="AM1357" s="191">
        <f t="shared" si="35"/>
        <v>0</v>
      </c>
      <c r="AN1357" s="191">
        <f t="shared" si="35"/>
        <v>0</v>
      </c>
      <c r="AO1357" s="264"/>
      <c r="AP1357" s="264"/>
      <c r="AQ1357" s="264"/>
      <c r="AR1357" s="439" t="s">
        <v>1477</v>
      </c>
      <c r="AS1357" s="264"/>
      <c r="AT1357" s="264"/>
    </row>
    <row r="1358" spans="13:46" customFormat="1" ht="11.25" customHeight="1">
      <c r="M1358" s="539" t="s">
        <v>2116</v>
      </c>
      <c r="N1358" s="498" t="s">
        <v>333</v>
      </c>
      <c r="O1358" s="198" t="s">
        <v>196</v>
      </c>
      <c r="AC1358" s="264"/>
      <c r="AD1358" s="264"/>
      <c r="AE1358" s="264"/>
      <c r="AF1358" s="283"/>
      <c r="AG1358" s="510"/>
      <c r="AH1358" s="510"/>
      <c r="AI1358" s="264"/>
      <c r="AJ1358" s="264"/>
      <c r="AK1358" s="264"/>
      <c r="AL1358" s="263">
        <f t="shared" si="34"/>
        <v>0</v>
      </c>
      <c r="AM1358" s="191">
        <f t="shared" si="35"/>
        <v>0</v>
      </c>
      <c r="AN1358" s="191">
        <f t="shared" si="35"/>
        <v>0</v>
      </c>
      <c r="AO1358" s="264"/>
      <c r="AP1358" s="264"/>
      <c r="AQ1358" s="264"/>
      <c r="AR1358" s="439" t="s">
        <v>1478</v>
      </c>
      <c r="AS1358" s="264"/>
      <c r="AT1358" s="264"/>
    </row>
    <row r="1359" spans="13:46" customFormat="1" ht="11.25" customHeight="1">
      <c r="M1359" s="539" t="s">
        <v>2117</v>
      </c>
      <c r="N1359" s="499" t="s">
        <v>334</v>
      </c>
      <c r="O1359" s="198" t="s">
        <v>196</v>
      </c>
      <c r="AC1359" s="264"/>
      <c r="AD1359" s="264"/>
      <c r="AE1359" s="264"/>
      <c r="AF1359" s="283"/>
      <c r="AG1359" s="510"/>
      <c r="AH1359" s="510"/>
      <c r="AI1359" s="264"/>
      <c r="AJ1359" s="264"/>
      <c r="AK1359" s="264"/>
      <c r="AL1359" s="263">
        <f t="shared" si="34"/>
        <v>0</v>
      </c>
      <c r="AM1359" s="191">
        <f t="shared" si="35"/>
        <v>0</v>
      </c>
      <c r="AN1359" s="191">
        <f t="shared" si="35"/>
        <v>0</v>
      </c>
      <c r="AO1359" s="264"/>
      <c r="AP1359" s="264"/>
      <c r="AQ1359" s="264"/>
      <c r="AR1359" s="439" t="s">
        <v>1480</v>
      </c>
      <c r="AS1359" s="264"/>
      <c r="AT1359" s="264"/>
    </row>
    <row r="1360" spans="13:46" customFormat="1" ht="11.25" customHeight="1">
      <c r="M1360" s="539" t="s">
        <v>2118</v>
      </c>
      <c r="N1360" s="500" t="s">
        <v>335</v>
      </c>
      <c r="O1360" s="198" t="s">
        <v>196</v>
      </c>
      <c r="AC1360" s="264"/>
      <c r="AD1360" s="264"/>
      <c r="AE1360" s="264"/>
      <c r="AF1360" s="283"/>
      <c r="AG1360" s="510"/>
      <c r="AH1360" s="510"/>
      <c r="AI1360" s="264"/>
      <c r="AJ1360" s="264"/>
      <c r="AK1360" s="264"/>
      <c r="AL1360" s="263">
        <f t="shared" si="34"/>
        <v>0</v>
      </c>
      <c r="AM1360" s="191">
        <f t="shared" si="35"/>
        <v>0</v>
      </c>
      <c r="AN1360" s="191">
        <f t="shared" si="35"/>
        <v>0</v>
      </c>
      <c r="AO1360" s="264"/>
      <c r="AP1360" s="264"/>
      <c r="AQ1360" s="264"/>
      <c r="AR1360" s="439" t="s">
        <v>1479</v>
      </c>
      <c r="AS1360" s="264"/>
      <c r="AT1360" s="264"/>
    </row>
    <row r="1361" spans="13:46" customFormat="1" ht="11.25" customHeight="1">
      <c r="M1361" s="539" t="s">
        <v>2119</v>
      </c>
      <c r="N1361" s="489" t="s">
        <v>336</v>
      </c>
      <c r="O1361" s="198" t="s">
        <v>196</v>
      </c>
      <c r="AC1361" s="264"/>
      <c r="AD1361" s="264"/>
      <c r="AE1361" s="264"/>
      <c r="AF1361" s="283"/>
      <c r="AG1361" s="510"/>
      <c r="AH1361" s="510"/>
      <c r="AI1361" s="264"/>
      <c r="AJ1361" s="264"/>
      <c r="AK1361" s="264"/>
      <c r="AL1361" s="263">
        <f t="shared" si="34"/>
        <v>0</v>
      </c>
      <c r="AM1361" s="191">
        <f t="shared" si="35"/>
        <v>0</v>
      </c>
      <c r="AN1361" s="191">
        <f t="shared" si="35"/>
        <v>0</v>
      </c>
      <c r="AO1361" s="264"/>
      <c r="AP1361" s="264"/>
      <c r="AQ1361" s="264"/>
      <c r="AR1361" s="439" t="s">
        <v>1481</v>
      </c>
      <c r="AS1361" s="264"/>
      <c r="AT1361" s="264"/>
    </row>
    <row r="1362" spans="13:46" customFormat="1" ht="11.25" customHeight="1">
      <c r="M1362" s="540"/>
      <c r="N1362" s="508"/>
      <c r="O1362" s="509"/>
      <c r="AC1362" s="264"/>
      <c r="AD1362" s="264"/>
      <c r="AE1362" s="264"/>
      <c r="AF1362" s="283"/>
      <c r="AG1362" s="510"/>
      <c r="AH1362" s="510"/>
      <c r="AI1362" s="264"/>
      <c r="AJ1362" s="264"/>
      <c r="AK1362" s="264"/>
      <c r="AL1362" s="283"/>
      <c r="AM1362" s="510"/>
      <c r="AN1362" s="510"/>
      <c r="AO1362" s="264"/>
      <c r="AP1362" s="264"/>
      <c r="AQ1362" s="264"/>
      <c r="AR1362" s="439"/>
      <c r="AS1362" s="264"/>
      <c r="AT1362" s="264"/>
    </row>
    <row r="1363" spans="13:46" customFormat="1" ht="11.25" customHeight="1">
      <c r="M1363" s="542"/>
      <c r="N1363" s="512"/>
      <c r="O1363" s="198"/>
      <c r="AC1363" s="264"/>
      <c r="AD1363" s="264"/>
      <c r="AE1363" s="264"/>
      <c r="AF1363" s="257"/>
      <c r="AG1363" s="257"/>
      <c r="AH1363" s="257"/>
      <c r="AI1363" s="264"/>
      <c r="AJ1363" s="264"/>
      <c r="AK1363" s="264"/>
      <c r="AL1363" s="257"/>
      <c r="AM1363" s="257"/>
      <c r="AN1363" s="257"/>
      <c r="AO1363" s="264"/>
      <c r="AP1363" s="264"/>
      <c r="AQ1363" s="264"/>
      <c r="AR1363" s="119"/>
      <c r="AS1363" s="264"/>
      <c r="AT1363" s="264"/>
    </row>
    <row r="1364" spans="13:46" customFormat="1" ht="11.25" customHeight="1">
      <c r="M1364" s="538"/>
      <c r="N1364" s="511" t="s">
        <v>868</v>
      </c>
      <c r="O1364" s="172"/>
      <c r="AC1364" s="264"/>
      <c r="AD1364" s="264"/>
      <c r="AE1364" s="264"/>
      <c r="AF1364" s="257"/>
      <c r="AG1364" s="257"/>
      <c r="AH1364" s="257"/>
      <c r="AI1364" s="264"/>
      <c r="AJ1364" s="264"/>
      <c r="AK1364" s="264"/>
      <c r="AL1364" s="257"/>
      <c r="AM1364" s="257"/>
      <c r="AN1364" s="257"/>
      <c r="AO1364" s="264"/>
      <c r="AP1364" s="264"/>
      <c r="AQ1364" s="264"/>
      <c r="AR1364" s="119"/>
      <c r="AS1364" s="264"/>
      <c r="AT1364" s="264"/>
    </row>
    <row r="1365" spans="13:46" customFormat="1" ht="11.25" customHeight="1">
      <c r="M1365" s="543"/>
      <c r="N1365" s="505"/>
      <c r="O1365" s="198"/>
      <c r="AC1365" s="264"/>
      <c r="AD1365" s="264"/>
      <c r="AE1365" s="264"/>
      <c r="AF1365" s="283"/>
      <c r="AG1365" s="510"/>
      <c r="AH1365" s="510"/>
      <c r="AI1365" s="264"/>
      <c r="AJ1365" s="264"/>
      <c r="AK1365" s="264"/>
      <c r="AL1365" s="257"/>
      <c r="AM1365" s="257"/>
      <c r="AN1365" s="257"/>
      <c r="AO1365" s="264"/>
      <c r="AP1365" s="264"/>
      <c r="AQ1365" s="264"/>
      <c r="AR1365" s="119"/>
      <c r="AS1365" s="264"/>
      <c r="AT1365" s="264"/>
    </row>
    <row r="1366" spans="13:46" customFormat="1" ht="11.25" customHeight="1">
      <c r="M1366" s="538" t="s">
        <v>772</v>
      </c>
      <c r="N1366" s="511" t="s">
        <v>743</v>
      </c>
      <c r="O1366" s="198"/>
      <c r="AC1366" s="264"/>
      <c r="AD1366" s="264"/>
      <c r="AE1366" s="264"/>
      <c r="AF1366" s="283"/>
      <c r="AG1366" s="510"/>
      <c r="AH1366" s="510"/>
      <c r="AI1366" s="264"/>
      <c r="AJ1366" s="264"/>
      <c r="AK1366" s="264"/>
      <c r="AL1366" s="257"/>
      <c r="AM1366" s="257"/>
      <c r="AN1366" s="257"/>
      <c r="AO1366" s="264"/>
      <c r="AP1366" s="264"/>
      <c r="AQ1366" s="264"/>
      <c r="AR1366" s="439"/>
      <c r="AS1366" s="264"/>
      <c r="AT1366" s="264"/>
    </row>
    <row r="1367" spans="13:46" customFormat="1" ht="11.25" customHeight="1">
      <c r="M1367" s="544" t="str">
        <f>M1366 &amp; ".1"</f>
        <v>4.0.3.1.1.1.1</v>
      </c>
      <c r="N1367" s="506" t="s">
        <v>1501</v>
      </c>
      <c r="O1367" s="198" t="s">
        <v>544</v>
      </c>
      <c r="AC1367" s="264"/>
      <c r="AD1367" s="264"/>
      <c r="AE1367" s="264"/>
      <c r="AF1367" s="283"/>
      <c r="AG1367" s="510"/>
      <c r="AH1367" s="510"/>
      <c r="AI1367" s="264"/>
      <c r="AJ1367" s="264"/>
      <c r="AK1367" s="264"/>
      <c r="AL1367" s="263">
        <f>IF(AL1257=0,0,AL1383/AL1257*1000)</f>
        <v>0</v>
      </c>
      <c r="AM1367" s="205"/>
      <c r="AN1367" s="205"/>
      <c r="AO1367" s="264"/>
      <c r="AP1367" s="264"/>
      <c r="AQ1367" s="264"/>
      <c r="AR1367" s="439" t="s">
        <v>1453</v>
      </c>
      <c r="AS1367" s="264"/>
      <c r="AT1367" s="264"/>
    </row>
    <row r="1368" spans="13:46" customFormat="1" ht="11.25" customHeight="1">
      <c r="M1368" s="544" t="str">
        <f>M1366 &amp; ".2"</f>
        <v>4.0.3.1.1.1.2</v>
      </c>
      <c r="N1368" s="506" t="s">
        <v>1502</v>
      </c>
      <c r="O1368" s="198" t="s">
        <v>544</v>
      </c>
      <c r="AC1368" s="264"/>
      <c r="AD1368" s="264"/>
      <c r="AE1368" s="264"/>
      <c r="AF1368" s="283"/>
      <c r="AG1368" s="510"/>
      <c r="AH1368" s="510"/>
      <c r="AI1368" s="264"/>
      <c r="AJ1368" s="264"/>
      <c r="AK1368" s="264"/>
      <c r="AL1368" s="263">
        <f t="shared" ref="AL1368:AL1373" si="36">IF(AL1258=0,0,AL1384/AL1258*1000)</f>
        <v>0</v>
      </c>
      <c r="AM1368" s="205"/>
      <c r="AN1368" s="205"/>
      <c r="AO1368" s="264"/>
      <c r="AP1368" s="264"/>
      <c r="AQ1368" s="264"/>
      <c r="AR1368" s="439" t="s">
        <v>1453</v>
      </c>
      <c r="AS1368" s="264"/>
      <c r="AT1368" s="264"/>
    </row>
    <row r="1369" spans="13:46" customFormat="1" ht="11.25" customHeight="1">
      <c r="M1369" s="544" t="str">
        <f>M1366 &amp; ".3"</f>
        <v>4.0.3.1.1.1.3</v>
      </c>
      <c r="N1369" s="506" t="s">
        <v>1503</v>
      </c>
      <c r="O1369" s="198" t="s">
        <v>544</v>
      </c>
      <c r="AC1369" s="264"/>
      <c r="AD1369" s="264"/>
      <c r="AE1369" s="264"/>
      <c r="AF1369" s="283"/>
      <c r="AG1369" s="510"/>
      <c r="AH1369" s="510"/>
      <c r="AI1369" s="264"/>
      <c r="AJ1369" s="264"/>
      <c r="AK1369" s="264"/>
      <c r="AL1369" s="263">
        <f t="shared" si="36"/>
        <v>0</v>
      </c>
      <c r="AM1369" s="205"/>
      <c r="AN1369" s="205"/>
      <c r="AO1369" s="264"/>
      <c r="AP1369" s="264"/>
      <c r="AQ1369" s="264"/>
      <c r="AR1369" s="439" t="s">
        <v>1453</v>
      </c>
      <c r="AS1369" s="264"/>
      <c r="AT1369" s="264"/>
    </row>
    <row r="1370" spans="13:46" customFormat="1" ht="11.25" customHeight="1">
      <c r="M1370" s="544" t="str">
        <f>M1366 &amp; ".4"</f>
        <v>4.0.3.1.1.1.4</v>
      </c>
      <c r="N1370" s="506" t="s">
        <v>1504</v>
      </c>
      <c r="O1370" s="198" t="s">
        <v>544</v>
      </c>
      <c r="AC1370" s="264"/>
      <c r="AD1370" s="264"/>
      <c r="AE1370" s="264"/>
      <c r="AF1370" s="283"/>
      <c r="AG1370" s="510"/>
      <c r="AH1370" s="510"/>
      <c r="AI1370" s="264"/>
      <c r="AJ1370" s="264"/>
      <c r="AK1370" s="264"/>
      <c r="AL1370" s="263">
        <f t="shared" si="36"/>
        <v>0</v>
      </c>
      <c r="AM1370" s="205"/>
      <c r="AN1370" s="205"/>
      <c r="AO1370" s="264"/>
      <c r="AP1370" s="264"/>
      <c r="AQ1370" s="264"/>
      <c r="AR1370" s="439" t="s">
        <v>1453</v>
      </c>
      <c r="AS1370" s="264"/>
      <c r="AT1370" s="264"/>
    </row>
    <row r="1371" spans="13:46" customFormat="1" ht="11.25" customHeight="1">
      <c r="M1371" s="544" t="str">
        <f>M1366 &amp; ".5"</f>
        <v>4.0.3.1.1.1.5</v>
      </c>
      <c r="N1371" s="506" t="s">
        <v>1505</v>
      </c>
      <c r="O1371" s="198" t="s">
        <v>544</v>
      </c>
      <c r="AC1371" s="264"/>
      <c r="AD1371" s="264"/>
      <c r="AE1371" s="264"/>
      <c r="AF1371" s="283"/>
      <c r="AG1371" s="510"/>
      <c r="AH1371" s="510"/>
      <c r="AI1371" s="264"/>
      <c r="AJ1371" s="264"/>
      <c r="AK1371" s="264"/>
      <c r="AL1371" s="263">
        <f t="shared" si="36"/>
        <v>0</v>
      </c>
      <c r="AM1371" s="205"/>
      <c r="AN1371" s="205"/>
      <c r="AO1371" s="264"/>
      <c r="AP1371" s="264"/>
      <c r="AQ1371" s="264"/>
      <c r="AR1371" s="439" t="s">
        <v>1453</v>
      </c>
      <c r="AS1371" s="264"/>
      <c r="AT1371" s="264"/>
    </row>
    <row r="1372" spans="13:46" customFormat="1" ht="11.25" customHeight="1">
      <c r="M1372" s="544" t="str">
        <f>M1366 &amp; ".6"</f>
        <v>4.0.3.1.1.1.6</v>
      </c>
      <c r="N1372" s="506" t="s">
        <v>1506</v>
      </c>
      <c r="O1372" s="198" t="s">
        <v>544</v>
      </c>
      <c r="AC1372" s="264"/>
      <c r="AD1372" s="264"/>
      <c r="AE1372" s="264"/>
      <c r="AF1372" s="283"/>
      <c r="AG1372" s="510"/>
      <c r="AH1372" s="510"/>
      <c r="AI1372" s="264"/>
      <c r="AJ1372" s="264"/>
      <c r="AK1372" s="264"/>
      <c r="AL1372" s="263">
        <f t="shared" si="36"/>
        <v>0</v>
      </c>
      <c r="AM1372" s="205"/>
      <c r="AN1372" s="205"/>
      <c r="AO1372" s="264"/>
      <c r="AP1372" s="264"/>
      <c r="AQ1372" s="264"/>
      <c r="AR1372" s="439" t="s">
        <v>1453</v>
      </c>
      <c r="AS1372" s="264"/>
      <c r="AT1372" s="264"/>
    </row>
    <row r="1373" spans="13:46" customFormat="1" ht="11.25" customHeight="1">
      <c r="M1373" s="544" t="str">
        <f>M1366 &amp; ".7"</f>
        <v>4.0.3.1.1.1.7</v>
      </c>
      <c r="N1373" s="506" t="s">
        <v>1507</v>
      </c>
      <c r="O1373" s="198" t="s">
        <v>544</v>
      </c>
      <c r="AC1373" s="264"/>
      <c r="AD1373" s="264"/>
      <c r="AE1373" s="264"/>
      <c r="AF1373" s="283"/>
      <c r="AG1373" s="510"/>
      <c r="AH1373" s="510"/>
      <c r="AI1373" s="264"/>
      <c r="AJ1373" s="264"/>
      <c r="AK1373" s="264"/>
      <c r="AL1373" s="263">
        <f t="shared" si="36"/>
        <v>0</v>
      </c>
      <c r="AM1373" s="205"/>
      <c r="AN1373" s="205"/>
      <c r="AO1373" s="264"/>
      <c r="AP1373" s="264"/>
      <c r="AQ1373" s="264"/>
      <c r="AR1373" s="439" t="s">
        <v>1453</v>
      </c>
      <c r="AS1373" s="264"/>
      <c r="AT1373" s="264"/>
    </row>
    <row r="1374" spans="13:46" customFormat="1" ht="11.25" customHeight="1">
      <c r="M1374" s="538" t="s">
        <v>773</v>
      </c>
      <c r="N1374" s="511" t="s">
        <v>744</v>
      </c>
      <c r="O1374" s="198"/>
      <c r="AC1374" s="264"/>
      <c r="AD1374" s="264"/>
      <c r="AE1374" s="264"/>
      <c r="AF1374" s="283"/>
      <c r="AG1374" s="510"/>
      <c r="AH1374" s="510"/>
      <c r="AI1374" s="264"/>
      <c r="AJ1374" s="264"/>
      <c r="AK1374" s="264"/>
      <c r="AL1374" s="257"/>
      <c r="AM1374" s="257"/>
      <c r="AN1374" s="257"/>
      <c r="AO1374" s="264"/>
      <c r="AP1374" s="264"/>
      <c r="AQ1374" s="264"/>
      <c r="AR1374" s="439"/>
      <c r="AS1374" s="264"/>
      <c r="AT1374" s="264"/>
    </row>
    <row r="1375" spans="13:46" customFormat="1" ht="11.25" customHeight="1">
      <c r="M1375" s="544" t="str">
        <f>M1374 &amp; ".1"</f>
        <v>4.0.3.1.1.2.1</v>
      </c>
      <c r="N1375" s="506" t="s">
        <v>1501</v>
      </c>
      <c r="O1375" s="198" t="s">
        <v>544</v>
      </c>
      <c r="AC1375" s="264"/>
      <c r="AD1375" s="264"/>
      <c r="AE1375" s="264"/>
      <c r="AF1375" s="283"/>
      <c r="AG1375" s="510"/>
      <c r="AH1375" s="510"/>
      <c r="AI1375" s="264"/>
      <c r="AJ1375" s="264"/>
      <c r="AK1375" s="264"/>
      <c r="AL1375" s="263">
        <f>IF(AL1257=0,0,AL1391/AL1257*1000)</f>
        <v>0</v>
      </c>
      <c r="AM1375" s="205"/>
      <c r="AN1375" s="205"/>
      <c r="AO1375" s="264"/>
      <c r="AP1375" s="264"/>
      <c r="AQ1375" s="264"/>
      <c r="AR1375" s="439" t="s">
        <v>1453</v>
      </c>
      <c r="AS1375" s="264"/>
      <c r="AT1375" s="264"/>
    </row>
    <row r="1376" spans="13:46" customFormat="1" ht="11.25" customHeight="1">
      <c r="M1376" s="544" t="str">
        <f>M1374 &amp; ".2"</f>
        <v>4.0.3.1.1.2.2</v>
      </c>
      <c r="N1376" s="506" t="s">
        <v>1502</v>
      </c>
      <c r="O1376" s="198" t="s">
        <v>544</v>
      </c>
      <c r="AC1376" s="264"/>
      <c r="AD1376" s="264"/>
      <c r="AE1376" s="264"/>
      <c r="AF1376" s="283"/>
      <c r="AG1376" s="510"/>
      <c r="AH1376" s="510"/>
      <c r="AI1376" s="264"/>
      <c r="AJ1376" s="264"/>
      <c r="AK1376" s="264"/>
      <c r="AL1376" s="263">
        <f t="shared" ref="AL1376:AL1381" si="37">IF(AL1258=0,0,AL1392/AL1258*1000)</f>
        <v>0</v>
      </c>
      <c r="AM1376" s="205"/>
      <c r="AN1376" s="205"/>
      <c r="AO1376" s="264"/>
      <c r="AP1376" s="264"/>
      <c r="AQ1376" s="264"/>
      <c r="AR1376" s="439" t="s">
        <v>1453</v>
      </c>
      <c r="AS1376" s="264"/>
      <c r="AT1376" s="264"/>
    </row>
    <row r="1377" spans="13:46" customFormat="1" ht="11.25" customHeight="1">
      <c r="M1377" s="544" t="str">
        <f>M1374 &amp; ".3"</f>
        <v>4.0.3.1.1.2.3</v>
      </c>
      <c r="N1377" s="506" t="s">
        <v>1503</v>
      </c>
      <c r="O1377" s="198" t="s">
        <v>544</v>
      </c>
      <c r="AC1377" s="264"/>
      <c r="AD1377" s="264"/>
      <c r="AE1377" s="264"/>
      <c r="AF1377" s="283"/>
      <c r="AG1377" s="510"/>
      <c r="AH1377" s="510"/>
      <c r="AI1377" s="264"/>
      <c r="AJ1377" s="264"/>
      <c r="AK1377" s="264"/>
      <c r="AL1377" s="263">
        <f t="shared" si="37"/>
        <v>0</v>
      </c>
      <c r="AM1377" s="205"/>
      <c r="AN1377" s="205"/>
      <c r="AO1377" s="264"/>
      <c r="AP1377" s="264"/>
      <c r="AQ1377" s="264"/>
      <c r="AR1377" s="439" t="s">
        <v>1453</v>
      </c>
      <c r="AS1377" s="264"/>
      <c r="AT1377" s="264"/>
    </row>
    <row r="1378" spans="13:46" customFormat="1" ht="11.25" customHeight="1">
      <c r="M1378" s="544" t="str">
        <f>M1374 &amp; ".4"</f>
        <v>4.0.3.1.1.2.4</v>
      </c>
      <c r="N1378" s="506" t="s">
        <v>1504</v>
      </c>
      <c r="O1378" s="198" t="s">
        <v>544</v>
      </c>
      <c r="AC1378" s="264"/>
      <c r="AD1378" s="264"/>
      <c r="AE1378" s="264"/>
      <c r="AF1378" s="283"/>
      <c r="AG1378" s="510"/>
      <c r="AH1378" s="510"/>
      <c r="AI1378" s="264"/>
      <c r="AJ1378" s="264"/>
      <c r="AK1378" s="264"/>
      <c r="AL1378" s="263">
        <f t="shared" si="37"/>
        <v>0</v>
      </c>
      <c r="AM1378" s="205"/>
      <c r="AN1378" s="205"/>
      <c r="AO1378" s="264"/>
      <c r="AP1378" s="264"/>
      <c r="AQ1378" s="264"/>
      <c r="AR1378" s="439" t="s">
        <v>1453</v>
      </c>
      <c r="AS1378" s="264"/>
      <c r="AT1378" s="264"/>
    </row>
    <row r="1379" spans="13:46" customFormat="1" ht="11.25" customHeight="1">
      <c r="M1379" s="544" t="str">
        <f>M1374 &amp; ".5"</f>
        <v>4.0.3.1.1.2.5</v>
      </c>
      <c r="N1379" s="506" t="s">
        <v>1505</v>
      </c>
      <c r="O1379" s="198" t="s">
        <v>544</v>
      </c>
      <c r="AC1379" s="264"/>
      <c r="AD1379" s="264"/>
      <c r="AE1379" s="264"/>
      <c r="AF1379" s="283"/>
      <c r="AG1379" s="510"/>
      <c r="AH1379" s="510"/>
      <c r="AI1379" s="264"/>
      <c r="AJ1379" s="264"/>
      <c r="AK1379" s="264"/>
      <c r="AL1379" s="263">
        <f t="shared" si="37"/>
        <v>0</v>
      </c>
      <c r="AM1379" s="205"/>
      <c r="AN1379" s="205"/>
      <c r="AO1379" s="264"/>
      <c r="AP1379" s="264"/>
      <c r="AQ1379" s="264"/>
      <c r="AR1379" s="439" t="s">
        <v>1453</v>
      </c>
      <c r="AS1379" s="264"/>
      <c r="AT1379" s="264"/>
    </row>
    <row r="1380" spans="13:46" customFormat="1" ht="11.25" customHeight="1">
      <c r="M1380" s="544" t="str">
        <f>M1374 &amp; ".6"</f>
        <v>4.0.3.1.1.2.6</v>
      </c>
      <c r="N1380" s="506" t="s">
        <v>1506</v>
      </c>
      <c r="O1380" s="198" t="s">
        <v>544</v>
      </c>
      <c r="AC1380" s="264"/>
      <c r="AD1380" s="264"/>
      <c r="AE1380" s="264"/>
      <c r="AF1380" s="283"/>
      <c r="AG1380" s="510"/>
      <c r="AH1380" s="510"/>
      <c r="AI1380" s="264"/>
      <c r="AJ1380" s="264"/>
      <c r="AK1380" s="264"/>
      <c r="AL1380" s="263">
        <f t="shared" si="37"/>
        <v>0</v>
      </c>
      <c r="AM1380" s="205"/>
      <c r="AN1380" s="205"/>
      <c r="AO1380" s="264"/>
      <c r="AP1380" s="264"/>
      <c r="AQ1380" s="264"/>
      <c r="AR1380" s="439" t="s">
        <v>1453</v>
      </c>
      <c r="AS1380" s="264"/>
      <c r="AT1380" s="264"/>
    </row>
    <row r="1381" spans="13:46" customFormat="1" ht="11.25" customHeight="1">
      <c r="M1381" s="544" t="str">
        <f>M1374 &amp; ".7"</f>
        <v>4.0.3.1.1.2.7</v>
      </c>
      <c r="N1381" s="506" t="s">
        <v>1507</v>
      </c>
      <c r="O1381" s="198" t="s">
        <v>544</v>
      </c>
      <c r="AC1381" s="264"/>
      <c r="AD1381" s="264"/>
      <c r="AE1381" s="264"/>
      <c r="AF1381" s="283"/>
      <c r="AG1381" s="510"/>
      <c r="AH1381" s="510"/>
      <c r="AI1381" s="264"/>
      <c r="AJ1381" s="264"/>
      <c r="AK1381" s="264"/>
      <c r="AL1381" s="263">
        <f t="shared" si="37"/>
        <v>0</v>
      </c>
      <c r="AM1381" s="205"/>
      <c r="AN1381" s="205"/>
      <c r="AO1381" s="264"/>
      <c r="AP1381" s="264"/>
      <c r="AQ1381" s="264"/>
      <c r="AR1381" s="439" t="s">
        <v>1453</v>
      </c>
      <c r="AS1381" s="264"/>
      <c r="AT1381" s="264"/>
    </row>
    <row r="1382" spans="13:46" customFormat="1" ht="11.25" customHeight="1">
      <c r="M1382" s="538" t="s">
        <v>774</v>
      </c>
      <c r="N1382" s="511" t="s">
        <v>745</v>
      </c>
      <c r="O1382" s="198" t="s">
        <v>196</v>
      </c>
      <c r="AC1382" s="264"/>
      <c r="AD1382" s="264"/>
      <c r="AE1382" s="264"/>
      <c r="AF1382" s="283"/>
      <c r="AG1382" s="510"/>
      <c r="AH1382" s="510"/>
      <c r="AI1382" s="264"/>
      <c r="AJ1382" s="264"/>
      <c r="AK1382" s="264"/>
      <c r="AL1382" s="263">
        <f t="shared" ref="AL1382:AL1398" si="38">AM1382+AN1382</f>
        <v>0</v>
      </c>
      <c r="AM1382" s="191">
        <f>SUM(AM1383:AM1389)</f>
        <v>0</v>
      </c>
      <c r="AN1382" s="191">
        <f>SUM(AN1383:AN1389)</f>
        <v>0</v>
      </c>
      <c r="AO1382" s="264"/>
      <c r="AP1382" s="264"/>
      <c r="AQ1382" s="264"/>
      <c r="AR1382" s="439" t="s">
        <v>1453</v>
      </c>
      <c r="AS1382" s="264"/>
      <c r="AT1382" s="264"/>
    </row>
    <row r="1383" spans="13:46" customFormat="1" ht="11.25" customHeight="1">
      <c r="M1383" s="544" t="str">
        <f>M1382 &amp; ".1"</f>
        <v>4.0.3.1.1.3.1</v>
      </c>
      <c r="N1383" s="506" t="s">
        <v>1501</v>
      </c>
      <c r="O1383" s="198" t="s">
        <v>196</v>
      </c>
      <c r="AC1383" s="264"/>
      <c r="AD1383" s="264"/>
      <c r="AE1383" s="264"/>
      <c r="AF1383" s="283"/>
      <c r="AG1383" s="510"/>
      <c r="AH1383" s="510"/>
      <c r="AI1383" s="264"/>
      <c r="AJ1383" s="264"/>
      <c r="AK1383" s="264"/>
      <c r="AL1383" s="263">
        <f t="shared" si="38"/>
        <v>0</v>
      </c>
      <c r="AM1383" s="191">
        <f>AM1367*AM1257/1000</f>
        <v>0</v>
      </c>
      <c r="AN1383" s="191">
        <f>AN1367*AN1257/1000</f>
        <v>0</v>
      </c>
      <c r="AO1383" s="264"/>
      <c r="AP1383" s="264"/>
      <c r="AQ1383" s="264"/>
      <c r="AR1383" s="439" t="s">
        <v>1453</v>
      </c>
      <c r="AS1383" s="264"/>
      <c r="AT1383" s="264"/>
    </row>
    <row r="1384" spans="13:46" customFormat="1" ht="11.25" customHeight="1">
      <c r="M1384" s="544" t="str">
        <f>M1382 &amp; ".2"</f>
        <v>4.0.3.1.1.3.2</v>
      </c>
      <c r="N1384" s="506" t="s">
        <v>1502</v>
      </c>
      <c r="O1384" s="198" t="s">
        <v>196</v>
      </c>
      <c r="AC1384" s="264"/>
      <c r="AD1384" s="264"/>
      <c r="AE1384" s="264"/>
      <c r="AF1384" s="283"/>
      <c r="AG1384" s="510"/>
      <c r="AH1384" s="510"/>
      <c r="AI1384" s="264"/>
      <c r="AJ1384" s="264"/>
      <c r="AK1384" s="264"/>
      <c r="AL1384" s="263">
        <f t="shared" si="38"/>
        <v>0</v>
      </c>
      <c r="AM1384" s="191">
        <f t="shared" ref="AM1384:AN1389" si="39">AM1368*AM1258/1000</f>
        <v>0</v>
      </c>
      <c r="AN1384" s="191">
        <f t="shared" si="39"/>
        <v>0</v>
      </c>
      <c r="AO1384" s="264"/>
      <c r="AP1384" s="264"/>
      <c r="AQ1384" s="264"/>
      <c r="AR1384" s="439" t="s">
        <v>1453</v>
      </c>
      <c r="AS1384" s="264"/>
      <c r="AT1384" s="264"/>
    </row>
    <row r="1385" spans="13:46" customFormat="1" ht="11.25" customHeight="1">
      <c r="M1385" s="544" t="str">
        <f>M1382 &amp; ".3"</f>
        <v>4.0.3.1.1.3.3</v>
      </c>
      <c r="N1385" s="506" t="s">
        <v>1503</v>
      </c>
      <c r="O1385" s="198" t="s">
        <v>196</v>
      </c>
      <c r="AC1385" s="264"/>
      <c r="AD1385" s="264"/>
      <c r="AE1385" s="264"/>
      <c r="AF1385" s="283"/>
      <c r="AG1385" s="510"/>
      <c r="AH1385" s="510"/>
      <c r="AI1385" s="264"/>
      <c r="AJ1385" s="264"/>
      <c r="AK1385" s="264"/>
      <c r="AL1385" s="263">
        <f t="shared" si="38"/>
        <v>0</v>
      </c>
      <c r="AM1385" s="191">
        <f t="shared" si="39"/>
        <v>0</v>
      </c>
      <c r="AN1385" s="191">
        <f t="shared" si="39"/>
        <v>0</v>
      </c>
      <c r="AO1385" s="264"/>
      <c r="AP1385" s="264"/>
      <c r="AQ1385" s="264"/>
      <c r="AR1385" s="439" t="s">
        <v>1453</v>
      </c>
      <c r="AS1385" s="264"/>
      <c r="AT1385" s="264"/>
    </row>
    <row r="1386" spans="13:46" customFormat="1" ht="11.25" customHeight="1">
      <c r="M1386" s="544" t="str">
        <f>M1382 &amp; ".4"</f>
        <v>4.0.3.1.1.3.4</v>
      </c>
      <c r="N1386" s="506" t="s">
        <v>1504</v>
      </c>
      <c r="O1386" s="198" t="s">
        <v>196</v>
      </c>
      <c r="AC1386" s="264"/>
      <c r="AD1386" s="264"/>
      <c r="AE1386" s="264"/>
      <c r="AF1386" s="283"/>
      <c r="AG1386" s="510"/>
      <c r="AH1386" s="510"/>
      <c r="AI1386" s="264"/>
      <c r="AJ1386" s="264"/>
      <c r="AK1386" s="264"/>
      <c r="AL1386" s="263">
        <f t="shared" si="38"/>
        <v>0</v>
      </c>
      <c r="AM1386" s="191">
        <f t="shared" si="39"/>
        <v>0</v>
      </c>
      <c r="AN1386" s="191">
        <f t="shared" si="39"/>
        <v>0</v>
      </c>
      <c r="AO1386" s="264"/>
      <c r="AP1386" s="264"/>
      <c r="AQ1386" s="264"/>
      <c r="AR1386" s="439" t="s">
        <v>1453</v>
      </c>
      <c r="AS1386" s="264"/>
      <c r="AT1386" s="264"/>
    </row>
    <row r="1387" spans="13:46" customFormat="1" ht="11.25" customHeight="1">
      <c r="M1387" s="544" t="str">
        <f>M1382 &amp; ".5"</f>
        <v>4.0.3.1.1.3.5</v>
      </c>
      <c r="N1387" s="506" t="s">
        <v>1505</v>
      </c>
      <c r="O1387" s="198" t="s">
        <v>196</v>
      </c>
      <c r="AC1387" s="264"/>
      <c r="AD1387" s="264"/>
      <c r="AE1387" s="264"/>
      <c r="AF1387" s="283"/>
      <c r="AG1387" s="510"/>
      <c r="AH1387" s="510"/>
      <c r="AI1387" s="264"/>
      <c r="AJ1387" s="264"/>
      <c r="AK1387" s="264"/>
      <c r="AL1387" s="263">
        <f t="shared" si="38"/>
        <v>0</v>
      </c>
      <c r="AM1387" s="191">
        <f t="shared" si="39"/>
        <v>0</v>
      </c>
      <c r="AN1387" s="191">
        <f t="shared" si="39"/>
        <v>0</v>
      </c>
      <c r="AO1387" s="264"/>
      <c r="AP1387" s="264"/>
      <c r="AQ1387" s="264"/>
      <c r="AR1387" s="439" t="s">
        <v>1453</v>
      </c>
      <c r="AS1387" s="264"/>
      <c r="AT1387" s="264"/>
    </row>
    <row r="1388" spans="13:46" customFormat="1" ht="11.25" customHeight="1">
      <c r="M1388" s="544" t="str">
        <f>M1382 &amp; ".6"</f>
        <v>4.0.3.1.1.3.6</v>
      </c>
      <c r="N1388" s="506" t="s">
        <v>1506</v>
      </c>
      <c r="O1388" s="198" t="s">
        <v>196</v>
      </c>
      <c r="AC1388" s="264"/>
      <c r="AD1388" s="264"/>
      <c r="AE1388" s="264"/>
      <c r="AF1388" s="283"/>
      <c r="AG1388" s="510"/>
      <c r="AH1388" s="510"/>
      <c r="AI1388" s="264"/>
      <c r="AJ1388" s="264"/>
      <c r="AK1388" s="264"/>
      <c r="AL1388" s="263">
        <f t="shared" si="38"/>
        <v>0</v>
      </c>
      <c r="AM1388" s="191">
        <f t="shared" si="39"/>
        <v>0</v>
      </c>
      <c r="AN1388" s="191">
        <f t="shared" si="39"/>
        <v>0</v>
      </c>
      <c r="AO1388" s="264"/>
      <c r="AP1388" s="264"/>
      <c r="AQ1388" s="264"/>
      <c r="AR1388" s="439" t="s">
        <v>1453</v>
      </c>
      <c r="AS1388" s="264"/>
      <c r="AT1388" s="264"/>
    </row>
    <row r="1389" spans="13:46" customFormat="1" ht="11.25" customHeight="1">
      <c r="M1389" s="544" t="str">
        <f>M1382 &amp; ".7"</f>
        <v>4.0.3.1.1.3.7</v>
      </c>
      <c r="N1389" s="506" t="s">
        <v>1507</v>
      </c>
      <c r="O1389" s="198" t="s">
        <v>196</v>
      </c>
      <c r="AC1389" s="264"/>
      <c r="AD1389" s="264"/>
      <c r="AE1389" s="264"/>
      <c r="AF1389" s="283"/>
      <c r="AG1389" s="510"/>
      <c r="AH1389" s="510"/>
      <c r="AI1389" s="264"/>
      <c r="AJ1389" s="264"/>
      <c r="AK1389" s="264"/>
      <c r="AL1389" s="263">
        <f t="shared" si="38"/>
        <v>0</v>
      </c>
      <c r="AM1389" s="191">
        <f t="shared" si="39"/>
        <v>0</v>
      </c>
      <c r="AN1389" s="191">
        <f t="shared" si="39"/>
        <v>0</v>
      </c>
      <c r="AO1389" s="264"/>
      <c r="AP1389" s="264"/>
      <c r="AQ1389" s="264"/>
      <c r="AR1389" s="439" t="s">
        <v>1453</v>
      </c>
      <c r="AS1389" s="264"/>
      <c r="AT1389" s="264"/>
    </row>
    <row r="1390" spans="13:46" customFormat="1" ht="11.25" customHeight="1">
      <c r="M1390" s="538" t="s">
        <v>775</v>
      </c>
      <c r="N1390" s="511" t="s">
        <v>746</v>
      </c>
      <c r="O1390" s="198" t="s">
        <v>196</v>
      </c>
      <c r="AC1390" s="264"/>
      <c r="AD1390" s="264"/>
      <c r="AE1390" s="264"/>
      <c r="AF1390" s="283"/>
      <c r="AG1390" s="510"/>
      <c r="AH1390" s="510"/>
      <c r="AI1390" s="264"/>
      <c r="AJ1390" s="264"/>
      <c r="AK1390" s="264"/>
      <c r="AL1390" s="263">
        <f t="shared" si="38"/>
        <v>0</v>
      </c>
      <c r="AM1390" s="191">
        <f>SUM(AM1391:AM1397)</f>
        <v>0</v>
      </c>
      <c r="AN1390" s="191">
        <f>SUM(AN1391:AN1397)</f>
        <v>0</v>
      </c>
      <c r="AO1390" s="264"/>
      <c r="AP1390" s="264"/>
      <c r="AQ1390" s="264"/>
      <c r="AR1390" s="439" t="s">
        <v>1453</v>
      </c>
      <c r="AS1390" s="264"/>
      <c r="AT1390" s="264"/>
    </row>
    <row r="1391" spans="13:46" customFormat="1" ht="11.25" customHeight="1">
      <c r="M1391" s="544" t="str">
        <f>M1390 &amp; ".1"</f>
        <v>4.0.3.1.1.4.1</v>
      </c>
      <c r="N1391" s="506" t="s">
        <v>1501</v>
      </c>
      <c r="O1391" s="198" t="s">
        <v>196</v>
      </c>
      <c r="AC1391" s="264"/>
      <c r="AD1391" s="264"/>
      <c r="AE1391" s="264"/>
      <c r="AF1391" s="283"/>
      <c r="AG1391" s="510"/>
      <c r="AH1391" s="510"/>
      <c r="AI1391" s="264"/>
      <c r="AJ1391" s="264"/>
      <c r="AK1391" s="264"/>
      <c r="AL1391" s="263">
        <f t="shared" si="38"/>
        <v>0</v>
      </c>
      <c r="AM1391" s="191">
        <f>AM1375*AM1257/1000</f>
        <v>0</v>
      </c>
      <c r="AN1391" s="191">
        <f>AN1375*AN1257/1000</f>
        <v>0</v>
      </c>
      <c r="AO1391" s="264"/>
      <c r="AP1391" s="264"/>
      <c r="AQ1391" s="264"/>
      <c r="AR1391" s="439" t="s">
        <v>1453</v>
      </c>
      <c r="AS1391" s="264"/>
      <c r="AT1391" s="264"/>
    </row>
    <row r="1392" spans="13:46" customFormat="1" ht="11.25" customHeight="1">
      <c r="M1392" s="544" t="str">
        <f>M1390 &amp; ".2"</f>
        <v>4.0.3.1.1.4.2</v>
      </c>
      <c r="N1392" s="506" t="s">
        <v>1502</v>
      </c>
      <c r="O1392" s="198" t="s">
        <v>196</v>
      </c>
      <c r="AC1392" s="264"/>
      <c r="AD1392" s="264"/>
      <c r="AE1392" s="264"/>
      <c r="AF1392" s="283"/>
      <c r="AG1392" s="510"/>
      <c r="AH1392" s="510"/>
      <c r="AI1392" s="264"/>
      <c r="AJ1392" s="264"/>
      <c r="AK1392" s="264"/>
      <c r="AL1392" s="263">
        <f t="shared" si="38"/>
        <v>0</v>
      </c>
      <c r="AM1392" s="191">
        <f t="shared" ref="AM1392:AN1397" si="40">AM1376*AM1258/1000</f>
        <v>0</v>
      </c>
      <c r="AN1392" s="191">
        <f t="shared" si="40"/>
        <v>0</v>
      </c>
      <c r="AO1392" s="264"/>
      <c r="AP1392" s="264"/>
      <c r="AQ1392" s="264"/>
      <c r="AR1392" s="439" t="s">
        <v>1453</v>
      </c>
      <c r="AS1392" s="264"/>
      <c r="AT1392" s="264"/>
    </row>
    <row r="1393" spans="13:46" customFormat="1" ht="11.25" customHeight="1">
      <c r="M1393" s="544" t="str">
        <f>M1390 &amp; ".3"</f>
        <v>4.0.3.1.1.4.3</v>
      </c>
      <c r="N1393" s="506" t="s">
        <v>1503</v>
      </c>
      <c r="O1393" s="198" t="s">
        <v>196</v>
      </c>
      <c r="AC1393" s="264"/>
      <c r="AD1393" s="264"/>
      <c r="AE1393" s="264"/>
      <c r="AF1393" s="283"/>
      <c r="AG1393" s="510"/>
      <c r="AH1393" s="510"/>
      <c r="AI1393" s="264"/>
      <c r="AJ1393" s="264"/>
      <c r="AK1393" s="264"/>
      <c r="AL1393" s="263">
        <f t="shared" si="38"/>
        <v>0</v>
      </c>
      <c r="AM1393" s="191">
        <f t="shared" si="40"/>
        <v>0</v>
      </c>
      <c r="AN1393" s="191">
        <f t="shared" si="40"/>
        <v>0</v>
      </c>
      <c r="AO1393" s="264"/>
      <c r="AP1393" s="264"/>
      <c r="AQ1393" s="264"/>
      <c r="AR1393" s="439" t="s">
        <v>1453</v>
      </c>
      <c r="AS1393" s="264"/>
      <c r="AT1393" s="264"/>
    </row>
    <row r="1394" spans="13:46" customFormat="1" ht="11.25" customHeight="1">
      <c r="M1394" s="544" t="str">
        <f>M1390 &amp; ".4"</f>
        <v>4.0.3.1.1.4.4</v>
      </c>
      <c r="N1394" s="506" t="s">
        <v>1504</v>
      </c>
      <c r="O1394" s="198" t="s">
        <v>196</v>
      </c>
      <c r="AC1394" s="264"/>
      <c r="AD1394" s="264"/>
      <c r="AE1394" s="264"/>
      <c r="AF1394" s="283"/>
      <c r="AG1394" s="510"/>
      <c r="AH1394" s="510"/>
      <c r="AI1394" s="264"/>
      <c r="AJ1394" s="264"/>
      <c r="AK1394" s="264"/>
      <c r="AL1394" s="263">
        <f t="shared" si="38"/>
        <v>0</v>
      </c>
      <c r="AM1394" s="191">
        <f t="shared" si="40"/>
        <v>0</v>
      </c>
      <c r="AN1394" s="191">
        <f t="shared" si="40"/>
        <v>0</v>
      </c>
      <c r="AO1394" s="264"/>
      <c r="AP1394" s="264"/>
      <c r="AQ1394" s="264"/>
      <c r="AR1394" s="439" t="s">
        <v>1453</v>
      </c>
      <c r="AS1394" s="264"/>
      <c r="AT1394" s="264"/>
    </row>
    <row r="1395" spans="13:46" customFormat="1" ht="11.25" customHeight="1">
      <c r="M1395" s="544" t="str">
        <f>M1390 &amp; ".5"</f>
        <v>4.0.3.1.1.4.5</v>
      </c>
      <c r="N1395" s="506" t="s">
        <v>1505</v>
      </c>
      <c r="O1395" s="198" t="s">
        <v>196</v>
      </c>
      <c r="AC1395" s="264"/>
      <c r="AD1395" s="264"/>
      <c r="AE1395" s="264"/>
      <c r="AF1395" s="283"/>
      <c r="AG1395" s="510"/>
      <c r="AH1395" s="510"/>
      <c r="AI1395" s="264"/>
      <c r="AJ1395" s="264"/>
      <c r="AK1395" s="264"/>
      <c r="AL1395" s="263">
        <f t="shared" si="38"/>
        <v>0</v>
      </c>
      <c r="AM1395" s="191">
        <f t="shared" si="40"/>
        <v>0</v>
      </c>
      <c r="AN1395" s="191">
        <f t="shared" si="40"/>
        <v>0</v>
      </c>
      <c r="AO1395" s="264"/>
      <c r="AP1395" s="264"/>
      <c r="AQ1395" s="264"/>
      <c r="AR1395" s="439" t="s">
        <v>1453</v>
      </c>
      <c r="AS1395" s="264"/>
      <c r="AT1395" s="264"/>
    </row>
    <row r="1396" spans="13:46" customFormat="1" ht="11.25" customHeight="1">
      <c r="M1396" s="544" t="str">
        <f>M1390 &amp; ".6"</f>
        <v>4.0.3.1.1.4.6</v>
      </c>
      <c r="N1396" s="506" t="s">
        <v>1506</v>
      </c>
      <c r="O1396" s="198" t="s">
        <v>196</v>
      </c>
      <c r="AC1396" s="264"/>
      <c r="AD1396" s="264"/>
      <c r="AE1396" s="264"/>
      <c r="AF1396" s="283"/>
      <c r="AG1396" s="510"/>
      <c r="AH1396" s="510"/>
      <c r="AI1396" s="264"/>
      <c r="AJ1396" s="264"/>
      <c r="AK1396" s="264"/>
      <c r="AL1396" s="263">
        <f t="shared" si="38"/>
        <v>0</v>
      </c>
      <c r="AM1396" s="191">
        <f t="shared" si="40"/>
        <v>0</v>
      </c>
      <c r="AN1396" s="191">
        <f t="shared" si="40"/>
        <v>0</v>
      </c>
      <c r="AO1396" s="264"/>
      <c r="AP1396" s="264"/>
      <c r="AQ1396" s="264"/>
      <c r="AR1396" s="439" t="s">
        <v>1453</v>
      </c>
      <c r="AS1396" s="264"/>
      <c r="AT1396" s="264"/>
    </row>
    <row r="1397" spans="13:46" customFormat="1" ht="11.25" customHeight="1">
      <c r="M1397" s="544" t="str">
        <f>M1390 &amp; ".7"</f>
        <v>4.0.3.1.1.4.7</v>
      </c>
      <c r="N1397" s="506" t="s">
        <v>1507</v>
      </c>
      <c r="O1397" s="198" t="s">
        <v>196</v>
      </c>
      <c r="AC1397" s="264"/>
      <c r="AD1397" s="264"/>
      <c r="AE1397" s="264"/>
      <c r="AF1397" s="283"/>
      <c r="AG1397" s="510"/>
      <c r="AH1397" s="510"/>
      <c r="AI1397" s="264"/>
      <c r="AJ1397" s="264"/>
      <c r="AK1397" s="264"/>
      <c r="AL1397" s="263">
        <f t="shared" si="38"/>
        <v>0</v>
      </c>
      <c r="AM1397" s="191">
        <f t="shared" si="40"/>
        <v>0</v>
      </c>
      <c r="AN1397" s="191">
        <f t="shared" si="40"/>
        <v>0</v>
      </c>
      <c r="AO1397" s="264"/>
      <c r="AP1397" s="264"/>
      <c r="AQ1397" s="264"/>
      <c r="AR1397" s="439" t="s">
        <v>1453</v>
      </c>
      <c r="AS1397" s="264"/>
      <c r="AT1397" s="264"/>
    </row>
    <row r="1398" spans="13:46" customFormat="1" ht="11.25" customHeight="1">
      <c r="M1398" s="538" t="s">
        <v>776</v>
      </c>
      <c r="N1398" s="511" t="s">
        <v>747</v>
      </c>
      <c r="O1398" s="198" t="s">
        <v>196</v>
      </c>
      <c r="AC1398" s="264"/>
      <c r="AD1398" s="264"/>
      <c r="AE1398" s="264"/>
      <c r="AF1398" s="283"/>
      <c r="AG1398" s="510"/>
      <c r="AH1398" s="510"/>
      <c r="AI1398" s="264"/>
      <c r="AJ1398" s="264"/>
      <c r="AK1398" s="264"/>
      <c r="AL1398" s="263">
        <f t="shared" si="38"/>
        <v>0</v>
      </c>
      <c r="AM1398" s="205"/>
      <c r="AN1398" s="205"/>
      <c r="AO1398" s="264"/>
      <c r="AP1398" s="264"/>
      <c r="AQ1398" s="264"/>
      <c r="AR1398" s="439" t="s">
        <v>1453</v>
      </c>
      <c r="AS1398" s="264"/>
      <c r="AT1398" s="264"/>
    </row>
    <row r="1399" spans="13:46" customFormat="1" ht="11.25" customHeight="1">
      <c r="M1399" s="544" t="str">
        <f>M1398 &amp; ".1"</f>
        <v>4.0.3.1.1.5.1</v>
      </c>
      <c r="N1399" s="507" t="s">
        <v>748</v>
      </c>
      <c r="O1399" s="198" t="s">
        <v>544</v>
      </c>
      <c r="AC1399" s="264"/>
      <c r="AD1399" s="264"/>
      <c r="AE1399" s="264"/>
      <c r="AF1399" s="283"/>
      <c r="AG1399" s="510"/>
      <c r="AH1399" s="510"/>
      <c r="AI1399" s="264"/>
      <c r="AJ1399" s="264"/>
      <c r="AK1399" s="264"/>
      <c r="AL1399" s="263">
        <f>IF(AL1400=0,0,AL1398/AL1400*1000)</f>
        <v>0</v>
      </c>
      <c r="AM1399" s="263">
        <f>IF(AM1400=0,0,AM1398/AM1400*1000)</f>
        <v>0</v>
      </c>
      <c r="AN1399" s="263">
        <f>IF(AN1400=0,0,AN1398/AN1400*1000)</f>
        <v>0</v>
      </c>
      <c r="AO1399" s="264"/>
      <c r="AP1399" s="264"/>
      <c r="AQ1399" s="264"/>
      <c r="AR1399" s="439" t="s">
        <v>1453</v>
      </c>
      <c r="AS1399" s="264"/>
      <c r="AT1399" s="264"/>
    </row>
    <row r="1400" spans="13:46" customFormat="1" ht="11.25" customHeight="1">
      <c r="M1400" s="544" t="str">
        <f>M1398 &amp; ".2"</f>
        <v>4.0.3.1.1.5.2</v>
      </c>
      <c r="N1400" s="507" t="s">
        <v>749</v>
      </c>
      <c r="O1400" s="198" t="s">
        <v>545</v>
      </c>
      <c r="AC1400" s="264"/>
      <c r="AD1400" s="264"/>
      <c r="AE1400" s="264"/>
      <c r="AF1400" s="283"/>
      <c r="AG1400" s="510"/>
      <c r="AH1400" s="510"/>
      <c r="AI1400" s="264"/>
      <c r="AJ1400" s="264"/>
      <c r="AK1400" s="264"/>
      <c r="AL1400" s="263">
        <f>AM1400+AN1400</f>
        <v>0</v>
      </c>
      <c r="AM1400" s="205"/>
      <c r="AN1400" s="205"/>
      <c r="AO1400" s="264"/>
      <c r="AP1400" s="264"/>
      <c r="AQ1400" s="264"/>
      <c r="AR1400" s="439" t="s">
        <v>1453</v>
      </c>
      <c r="AS1400" s="264"/>
      <c r="AT1400" s="264"/>
    </row>
    <row r="1401" spans="13:46" customFormat="1" ht="11.25" customHeight="1">
      <c r="M1401" s="538" t="s">
        <v>777</v>
      </c>
      <c r="N1401" s="511" t="s">
        <v>750</v>
      </c>
      <c r="O1401" s="198"/>
      <c r="AC1401" s="264"/>
      <c r="AD1401" s="264"/>
      <c r="AE1401" s="264"/>
      <c r="AF1401" s="283"/>
      <c r="AG1401" s="510"/>
      <c r="AH1401" s="510"/>
      <c r="AI1401" s="264"/>
      <c r="AJ1401" s="264"/>
      <c r="AK1401" s="264"/>
      <c r="AL1401" s="257"/>
      <c r="AM1401" s="257"/>
      <c r="AN1401" s="257"/>
      <c r="AO1401" s="264"/>
      <c r="AP1401" s="264"/>
      <c r="AQ1401" s="264"/>
      <c r="AR1401" s="439"/>
      <c r="AS1401" s="264"/>
      <c r="AT1401" s="264"/>
    </row>
    <row r="1402" spans="13:46" customFormat="1" ht="11.25" customHeight="1">
      <c r="M1402" s="544" t="str">
        <f>M1401 &amp; ".1"</f>
        <v>4.0.3.1.2.1.1</v>
      </c>
      <c r="N1402" s="506" t="s">
        <v>1501</v>
      </c>
      <c r="O1402" s="198" t="s">
        <v>544</v>
      </c>
      <c r="AC1402" s="264"/>
      <c r="AD1402" s="264"/>
      <c r="AE1402" s="264"/>
      <c r="AF1402" s="283"/>
      <c r="AG1402" s="510"/>
      <c r="AH1402" s="510"/>
      <c r="AI1402" s="264"/>
      <c r="AJ1402" s="264"/>
      <c r="AK1402" s="264"/>
      <c r="AL1402" s="263">
        <f>IF(AL1265=0,0,AL1418/AL1265*1000)</f>
        <v>0</v>
      </c>
      <c r="AM1402" s="205"/>
      <c r="AN1402" s="205"/>
      <c r="AO1402" s="264"/>
      <c r="AP1402" s="264"/>
      <c r="AQ1402" s="264"/>
      <c r="AR1402" s="439" t="s">
        <v>1454</v>
      </c>
      <c r="AS1402" s="264"/>
      <c r="AT1402" s="264"/>
    </row>
    <row r="1403" spans="13:46" customFormat="1" ht="11.25" customHeight="1">
      <c r="M1403" s="544" t="str">
        <f>M1401 &amp; ".2"</f>
        <v>4.0.3.1.2.1.2</v>
      </c>
      <c r="N1403" s="506" t="s">
        <v>1502</v>
      </c>
      <c r="O1403" s="198" t="s">
        <v>544</v>
      </c>
      <c r="AC1403" s="264"/>
      <c r="AD1403" s="264"/>
      <c r="AE1403" s="264"/>
      <c r="AF1403" s="283"/>
      <c r="AG1403" s="510"/>
      <c r="AH1403" s="510"/>
      <c r="AI1403" s="264"/>
      <c r="AJ1403" s="264"/>
      <c r="AK1403" s="264"/>
      <c r="AL1403" s="263">
        <f t="shared" ref="AL1403:AL1408" si="41">IF(AL1266=0,0,AL1419/AL1266*1000)</f>
        <v>0</v>
      </c>
      <c r="AM1403" s="205"/>
      <c r="AN1403" s="205"/>
      <c r="AO1403" s="264"/>
      <c r="AP1403" s="264"/>
      <c r="AQ1403" s="264"/>
      <c r="AR1403" s="439" t="s">
        <v>1454</v>
      </c>
      <c r="AS1403" s="264"/>
      <c r="AT1403" s="264"/>
    </row>
    <row r="1404" spans="13:46" customFormat="1" ht="11.25" customHeight="1">
      <c r="M1404" s="544" t="str">
        <f>M1401 &amp; ".3"</f>
        <v>4.0.3.1.2.1.3</v>
      </c>
      <c r="N1404" s="506" t="s">
        <v>1503</v>
      </c>
      <c r="O1404" s="198" t="s">
        <v>544</v>
      </c>
      <c r="AC1404" s="264"/>
      <c r="AD1404" s="264"/>
      <c r="AE1404" s="264"/>
      <c r="AF1404" s="283"/>
      <c r="AG1404" s="510"/>
      <c r="AH1404" s="510"/>
      <c r="AI1404" s="264"/>
      <c r="AJ1404" s="264"/>
      <c r="AK1404" s="264"/>
      <c r="AL1404" s="263">
        <f t="shared" si="41"/>
        <v>0</v>
      </c>
      <c r="AM1404" s="205"/>
      <c r="AN1404" s="205"/>
      <c r="AO1404" s="264"/>
      <c r="AP1404" s="264"/>
      <c r="AQ1404" s="264"/>
      <c r="AR1404" s="439" t="s">
        <v>1454</v>
      </c>
      <c r="AS1404" s="264"/>
      <c r="AT1404" s="264"/>
    </row>
    <row r="1405" spans="13:46" customFormat="1" ht="11.25" customHeight="1">
      <c r="M1405" s="544" t="str">
        <f>M1401 &amp; ".4"</f>
        <v>4.0.3.1.2.1.4</v>
      </c>
      <c r="N1405" s="506" t="s">
        <v>1504</v>
      </c>
      <c r="O1405" s="198" t="s">
        <v>544</v>
      </c>
      <c r="AC1405" s="264"/>
      <c r="AD1405" s="264"/>
      <c r="AE1405" s="264"/>
      <c r="AF1405" s="283"/>
      <c r="AG1405" s="510"/>
      <c r="AH1405" s="510"/>
      <c r="AI1405" s="264"/>
      <c r="AJ1405" s="264"/>
      <c r="AK1405" s="264"/>
      <c r="AL1405" s="263">
        <f t="shared" si="41"/>
        <v>0</v>
      </c>
      <c r="AM1405" s="205"/>
      <c r="AN1405" s="205"/>
      <c r="AO1405" s="264"/>
      <c r="AP1405" s="264"/>
      <c r="AQ1405" s="264"/>
      <c r="AR1405" s="439" t="s">
        <v>1454</v>
      </c>
      <c r="AS1405" s="264"/>
      <c r="AT1405" s="264"/>
    </row>
    <row r="1406" spans="13:46" customFormat="1" ht="11.25" customHeight="1">
      <c r="M1406" s="544" t="str">
        <f>M1401 &amp; ".5"</f>
        <v>4.0.3.1.2.1.5</v>
      </c>
      <c r="N1406" s="506" t="s">
        <v>1505</v>
      </c>
      <c r="O1406" s="198" t="s">
        <v>544</v>
      </c>
      <c r="AC1406" s="264"/>
      <c r="AD1406" s="264"/>
      <c r="AE1406" s="264"/>
      <c r="AF1406" s="283"/>
      <c r="AG1406" s="510"/>
      <c r="AH1406" s="510"/>
      <c r="AI1406" s="264"/>
      <c r="AJ1406" s="264"/>
      <c r="AK1406" s="264"/>
      <c r="AL1406" s="263">
        <f t="shared" si="41"/>
        <v>0</v>
      </c>
      <c r="AM1406" s="205"/>
      <c r="AN1406" s="205"/>
      <c r="AO1406" s="264"/>
      <c r="AP1406" s="264"/>
      <c r="AQ1406" s="264"/>
      <c r="AR1406" s="439" t="s">
        <v>1454</v>
      </c>
      <c r="AS1406" s="264"/>
      <c r="AT1406" s="264"/>
    </row>
    <row r="1407" spans="13:46" customFormat="1" ht="11.25" customHeight="1">
      <c r="M1407" s="544" t="str">
        <f>M1401 &amp; ".6"</f>
        <v>4.0.3.1.2.1.6</v>
      </c>
      <c r="N1407" s="506" t="s">
        <v>1506</v>
      </c>
      <c r="O1407" s="198" t="s">
        <v>544</v>
      </c>
      <c r="AC1407" s="264"/>
      <c r="AD1407" s="264"/>
      <c r="AE1407" s="264"/>
      <c r="AF1407" s="283"/>
      <c r="AG1407" s="510"/>
      <c r="AH1407" s="510"/>
      <c r="AI1407" s="264"/>
      <c r="AJ1407" s="264"/>
      <c r="AK1407" s="264"/>
      <c r="AL1407" s="263">
        <f t="shared" si="41"/>
        <v>0</v>
      </c>
      <c r="AM1407" s="205"/>
      <c r="AN1407" s="205"/>
      <c r="AO1407" s="264"/>
      <c r="AP1407" s="264"/>
      <c r="AQ1407" s="264"/>
      <c r="AR1407" s="439" t="s">
        <v>1454</v>
      </c>
      <c r="AS1407" s="264"/>
      <c r="AT1407" s="264"/>
    </row>
    <row r="1408" spans="13:46" customFormat="1" ht="11.25" customHeight="1">
      <c r="M1408" s="544" t="str">
        <f>M1401 &amp; ".7"</f>
        <v>4.0.3.1.2.1.7</v>
      </c>
      <c r="N1408" s="506" t="s">
        <v>1507</v>
      </c>
      <c r="O1408" s="198" t="s">
        <v>544</v>
      </c>
      <c r="AC1408" s="264"/>
      <c r="AD1408" s="264"/>
      <c r="AE1408" s="264"/>
      <c r="AF1408" s="283"/>
      <c r="AG1408" s="510"/>
      <c r="AH1408" s="510"/>
      <c r="AI1408" s="264"/>
      <c r="AJ1408" s="264"/>
      <c r="AK1408" s="264"/>
      <c r="AL1408" s="263">
        <f t="shared" si="41"/>
        <v>0</v>
      </c>
      <c r="AM1408" s="205"/>
      <c r="AN1408" s="205"/>
      <c r="AO1408" s="264"/>
      <c r="AP1408" s="264"/>
      <c r="AQ1408" s="264"/>
      <c r="AR1408" s="439" t="s">
        <v>1454</v>
      </c>
      <c r="AS1408" s="264"/>
      <c r="AT1408" s="264"/>
    </row>
    <row r="1409" spans="13:46" customFormat="1" ht="11.25" customHeight="1">
      <c r="M1409" s="538" t="s">
        <v>778</v>
      </c>
      <c r="N1409" s="511" t="s">
        <v>751</v>
      </c>
      <c r="O1409" s="198"/>
      <c r="AC1409" s="264"/>
      <c r="AD1409" s="264"/>
      <c r="AE1409" s="264"/>
      <c r="AF1409" s="283"/>
      <c r="AG1409" s="510"/>
      <c r="AH1409" s="510"/>
      <c r="AI1409" s="264"/>
      <c r="AJ1409" s="264"/>
      <c r="AK1409" s="264"/>
      <c r="AL1409" s="257"/>
      <c r="AM1409" s="257"/>
      <c r="AN1409" s="257"/>
      <c r="AO1409" s="264"/>
      <c r="AP1409" s="264"/>
      <c r="AQ1409" s="264"/>
      <c r="AR1409" s="439"/>
      <c r="AS1409" s="264"/>
      <c r="AT1409" s="264"/>
    </row>
    <row r="1410" spans="13:46" customFormat="1" ht="11.25" customHeight="1">
      <c r="M1410" s="544" t="str">
        <f>M1409 &amp; ".1"</f>
        <v>4.0.3.1.2.2.1</v>
      </c>
      <c r="N1410" s="506" t="s">
        <v>1501</v>
      </c>
      <c r="O1410" s="198" t="s">
        <v>544</v>
      </c>
      <c r="AC1410" s="264"/>
      <c r="AD1410" s="264"/>
      <c r="AE1410" s="264"/>
      <c r="AF1410" s="283"/>
      <c r="AG1410" s="510"/>
      <c r="AH1410" s="510"/>
      <c r="AI1410" s="264"/>
      <c r="AJ1410" s="264"/>
      <c r="AK1410" s="264"/>
      <c r="AL1410" s="263">
        <f>IF(AL1265=0,0,AL1426/AL1265*1000)</f>
        <v>0</v>
      </c>
      <c r="AM1410" s="205"/>
      <c r="AN1410" s="205"/>
      <c r="AO1410" s="264"/>
      <c r="AP1410" s="264"/>
      <c r="AQ1410" s="264"/>
      <c r="AR1410" s="439" t="s">
        <v>1454</v>
      </c>
      <c r="AS1410" s="264"/>
      <c r="AT1410" s="264"/>
    </row>
    <row r="1411" spans="13:46" customFormat="1" ht="11.25" customHeight="1">
      <c r="M1411" s="544" t="str">
        <f>M1409 &amp; ".2"</f>
        <v>4.0.3.1.2.2.2</v>
      </c>
      <c r="N1411" s="506" t="s">
        <v>1502</v>
      </c>
      <c r="O1411" s="198" t="s">
        <v>544</v>
      </c>
      <c r="AC1411" s="264"/>
      <c r="AD1411" s="264"/>
      <c r="AE1411" s="264"/>
      <c r="AF1411" s="283"/>
      <c r="AG1411" s="510"/>
      <c r="AH1411" s="510"/>
      <c r="AI1411" s="264"/>
      <c r="AJ1411" s="264"/>
      <c r="AK1411" s="264"/>
      <c r="AL1411" s="263">
        <f t="shared" ref="AL1411:AL1416" si="42">IF(AL1266=0,0,AL1427/AL1266*1000)</f>
        <v>0</v>
      </c>
      <c r="AM1411" s="205"/>
      <c r="AN1411" s="205"/>
      <c r="AO1411" s="264"/>
      <c r="AP1411" s="264"/>
      <c r="AQ1411" s="264"/>
      <c r="AR1411" s="439" t="s">
        <v>1454</v>
      </c>
      <c r="AS1411" s="264"/>
      <c r="AT1411" s="264"/>
    </row>
    <row r="1412" spans="13:46" customFormat="1" ht="11.25" customHeight="1">
      <c r="M1412" s="544" t="str">
        <f>M1409 &amp; ".3"</f>
        <v>4.0.3.1.2.2.3</v>
      </c>
      <c r="N1412" s="506" t="s">
        <v>1503</v>
      </c>
      <c r="O1412" s="198" t="s">
        <v>544</v>
      </c>
      <c r="AC1412" s="264"/>
      <c r="AD1412" s="264"/>
      <c r="AE1412" s="264"/>
      <c r="AF1412" s="283"/>
      <c r="AG1412" s="510"/>
      <c r="AH1412" s="510"/>
      <c r="AI1412" s="264"/>
      <c r="AJ1412" s="264"/>
      <c r="AK1412" s="264"/>
      <c r="AL1412" s="263">
        <f t="shared" si="42"/>
        <v>0</v>
      </c>
      <c r="AM1412" s="205"/>
      <c r="AN1412" s="205"/>
      <c r="AO1412" s="264"/>
      <c r="AP1412" s="264"/>
      <c r="AQ1412" s="264"/>
      <c r="AR1412" s="439" t="s">
        <v>1454</v>
      </c>
      <c r="AS1412" s="264"/>
      <c r="AT1412" s="264"/>
    </row>
    <row r="1413" spans="13:46" customFormat="1" ht="11.25" customHeight="1">
      <c r="M1413" s="544" t="str">
        <f>M1409 &amp; ".4"</f>
        <v>4.0.3.1.2.2.4</v>
      </c>
      <c r="N1413" s="506" t="s">
        <v>1504</v>
      </c>
      <c r="O1413" s="198" t="s">
        <v>544</v>
      </c>
      <c r="AC1413" s="264"/>
      <c r="AD1413" s="264"/>
      <c r="AE1413" s="264"/>
      <c r="AF1413" s="283"/>
      <c r="AG1413" s="510"/>
      <c r="AH1413" s="510"/>
      <c r="AI1413" s="264"/>
      <c r="AJ1413" s="264"/>
      <c r="AK1413" s="264"/>
      <c r="AL1413" s="263">
        <f t="shared" si="42"/>
        <v>0</v>
      </c>
      <c r="AM1413" s="205"/>
      <c r="AN1413" s="205"/>
      <c r="AO1413" s="264"/>
      <c r="AP1413" s="264"/>
      <c r="AQ1413" s="264"/>
      <c r="AR1413" s="439" t="s">
        <v>1454</v>
      </c>
      <c r="AS1413" s="264"/>
      <c r="AT1413" s="264"/>
    </row>
    <row r="1414" spans="13:46" customFormat="1" ht="11.25" customHeight="1">
      <c r="M1414" s="544" t="str">
        <f>M1409 &amp; ".5"</f>
        <v>4.0.3.1.2.2.5</v>
      </c>
      <c r="N1414" s="506" t="s">
        <v>1505</v>
      </c>
      <c r="O1414" s="198" t="s">
        <v>544</v>
      </c>
      <c r="AC1414" s="264"/>
      <c r="AD1414" s="264"/>
      <c r="AE1414" s="264"/>
      <c r="AF1414" s="283"/>
      <c r="AG1414" s="510"/>
      <c r="AH1414" s="510"/>
      <c r="AI1414" s="264"/>
      <c r="AJ1414" s="264"/>
      <c r="AK1414" s="264"/>
      <c r="AL1414" s="263">
        <f t="shared" si="42"/>
        <v>0</v>
      </c>
      <c r="AM1414" s="205"/>
      <c r="AN1414" s="205"/>
      <c r="AO1414" s="264"/>
      <c r="AP1414" s="264"/>
      <c r="AQ1414" s="264"/>
      <c r="AR1414" s="439" t="s">
        <v>1454</v>
      </c>
      <c r="AS1414" s="264"/>
      <c r="AT1414" s="264"/>
    </row>
    <row r="1415" spans="13:46" customFormat="1" ht="11.25" customHeight="1">
      <c r="M1415" s="544" t="str">
        <f>M1409 &amp; ".6"</f>
        <v>4.0.3.1.2.2.6</v>
      </c>
      <c r="N1415" s="506" t="s">
        <v>1506</v>
      </c>
      <c r="O1415" s="198" t="s">
        <v>544</v>
      </c>
      <c r="AC1415" s="264"/>
      <c r="AD1415" s="264"/>
      <c r="AE1415" s="264"/>
      <c r="AF1415" s="283"/>
      <c r="AG1415" s="510"/>
      <c r="AH1415" s="510"/>
      <c r="AI1415" s="264"/>
      <c r="AJ1415" s="264"/>
      <c r="AK1415" s="264"/>
      <c r="AL1415" s="263">
        <f t="shared" si="42"/>
        <v>0</v>
      </c>
      <c r="AM1415" s="205"/>
      <c r="AN1415" s="205"/>
      <c r="AO1415" s="264"/>
      <c r="AP1415" s="264"/>
      <c r="AQ1415" s="264"/>
      <c r="AR1415" s="439" t="s">
        <v>1454</v>
      </c>
      <c r="AS1415" s="264"/>
      <c r="AT1415" s="264"/>
    </row>
    <row r="1416" spans="13:46" customFormat="1" ht="11.25" customHeight="1">
      <c r="M1416" s="544" t="str">
        <f>M1409 &amp; ".7"</f>
        <v>4.0.3.1.2.2.7</v>
      </c>
      <c r="N1416" s="506" t="s">
        <v>1507</v>
      </c>
      <c r="O1416" s="198" t="s">
        <v>544</v>
      </c>
      <c r="AC1416" s="264"/>
      <c r="AD1416" s="264"/>
      <c r="AE1416" s="264"/>
      <c r="AF1416" s="283"/>
      <c r="AG1416" s="510"/>
      <c r="AH1416" s="510"/>
      <c r="AI1416" s="264"/>
      <c r="AJ1416" s="264"/>
      <c r="AK1416" s="264"/>
      <c r="AL1416" s="263">
        <f t="shared" si="42"/>
        <v>0</v>
      </c>
      <c r="AM1416" s="205"/>
      <c r="AN1416" s="205"/>
      <c r="AO1416" s="264"/>
      <c r="AP1416" s="264"/>
      <c r="AQ1416" s="264"/>
      <c r="AR1416" s="439" t="s">
        <v>1454</v>
      </c>
      <c r="AS1416" s="264"/>
      <c r="AT1416" s="264"/>
    </row>
    <row r="1417" spans="13:46" customFormat="1" ht="11.25" customHeight="1">
      <c r="M1417" s="538" t="s">
        <v>779</v>
      </c>
      <c r="N1417" s="511" t="s">
        <v>752</v>
      </c>
      <c r="O1417" s="198" t="s">
        <v>196</v>
      </c>
      <c r="AC1417" s="264"/>
      <c r="AD1417" s="264"/>
      <c r="AE1417" s="264"/>
      <c r="AF1417" s="283"/>
      <c r="AG1417" s="510"/>
      <c r="AH1417" s="510"/>
      <c r="AI1417" s="264"/>
      <c r="AJ1417" s="264"/>
      <c r="AK1417" s="264"/>
      <c r="AL1417" s="263">
        <f t="shared" ref="AL1417:AL1433" si="43">AM1417+AN1417</f>
        <v>0</v>
      </c>
      <c r="AM1417" s="191">
        <f>SUM(AM1418:AM1424)</f>
        <v>0</v>
      </c>
      <c r="AN1417" s="191">
        <f>SUM(AN1418:AN1424)</f>
        <v>0</v>
      </c>
      <c r="AO1417" s="264"/>
      <c r="AP1417" s="264"/>
      <c r="AQ1417" s="264"/>
      <c r="AR1417" s="439" t="s">
        <v>1454</v>
      </c>
      <c r="AS1417" s="264"/>
      <c r="AT1417" s="264"/>
    </row>
    <row r="1418" spans="13:46" customFormat="1" ht="11.25" customHeight="1">
      <c r="M1418" s="544" t="str">
        <f>M1417 &amp; ".1"</f>
        <v>4.0.3.1.2.3.1</v>
      </c>
      <c r="N1418" s="506" t="s">
        <v>1501</v>
      </c>
      <c r="O1418" s="198" t="s">
        <v>196</v>
      </c>
      <c r="AC1418" s="264"/>
      <c r="AD1418" s="264"/>
      <c r="AE1418" s="264"/>
      <c r="AF1418" s="283"/>
      <c r="AG1418" s="510"/>
      <c r="AH1418" s="510"/>
      <c r="AI1418" s="264"/>
      <c r="AJ1418" s="264"/>
      <c r="AK1418" s="264"/>
      <c r="AL1418" s="263">
        <f t="shared" si="43"/>
        <v>0</v>
      </c>
      <c r="AM1418" s="191">
        <f>AM1402*AM1265/1000</f>
        <v>0</v>
      </c>
      <c r="AN1418" s="191">
        <f>AN1402*AN1265/1000</f>
        <v>0</v>
      </c>
      <c r="AO1418" s="264"/>
      <c r="AP1418" s="264"/>
      <c r="AQ1418" s="264"/>
      <c r="AR1418" s="439" t="s">
        <v>1454</v>
      </c>
      <c r="AS1418" s="264"/>
      <c r="AT1418" s="264"/>
    </row>
    <row r="1419" spans="13:46" customFormat="1" ht="11.25" customHeight="1">
      <c r="M1419" s="544" t="str">
        <f>M1417 &amp; ".2"</f>
        <v>4.0.3.1.2.3.2</v>
      </c>
      <c r="N1419" s="506" t="s">
        <v>1502</v>
      </c>
      <c r="O1419" s="198" t="s">
        <v>196</v>
      </c>
      <c r="AC1419" s="264"/>
      <c r="AD1419" s="264"/>
      <c r="AE1419" s="264"/>
      <c r="AF1419" s="283"/>
      <c r="AG1419" s="510"/>
      <c r="AH1419" s="510"/>
      <c r="AI1419" s="264"/>
      <c r="AJ1419" s="264"/>
      <c r="AK1419" s="264"/>
      <c r="AL1419" s="263">
        <f t="shared" si="43"/>
        <v>0</v>
      </c>
      <c r="AM1419" s="191">
        <f t="shared" ref="AM1419:AN1424" si="44">AM1403*AM1266/1000</f>
        <v>0</v>
      </c>
      <c r="AN1419" s="191">
        <f t="shared" si="44"/>
        <v>0</v>
      </c>
      <c r="AO1419" s="264"/>
      <c r="AP1419" s="264"/>
      <c r="AQ1419" s="264"/>
      <c r="AR1419" s="439" t="s">
        <v>1454</v>
      </c>
      <c r="AS1419" s="264"/>
      <c r="AT1419" s="264"/>
    </row>
    <row r="1420" spans="13:46" customFormat="1" ht="11.25" customHeight="1">
      <c r="M1420" s="544" t="str">
        <f>M1417 &amp; ".3"</f>
        <v>4.0.3.1.2.3.3</v>
      </c>
      <c r="N1420" s="506" t="s">
        <v>1503</v>
      </c>
      <c r="O1420" s="198" t="s">
        <v>196</v>
      </c>
      <c r="AC1420" s="264"/>
      <c r="AD1420" s="264"/>
      <c r="AE1420" s="264"/>
      <c r="AF1420" s="283"/>
      <c r="AG1420" s="510"/>
      <c r="AH1420" s="510"/>
      <c r="AI1420" s="264"/>
      <c r="AJ1420" s="264"/>
      <c r="AK1420" s="264"/>
      <c r="AL1420" s="263">
        <f t="shared" si="43"/>
        <v>0</v>
      </c>
      <c r="AM1420" s="191">
        <f t="shared" si="44"/>
        <v>0</v>
      </c>
      <c r="AN1420" s="191">
        <f t="shared" si="44"/>
        <v>0</v>
      </c>
      <c r="AO1420" s="264"/>
      <c r="AP1420" s="264"/>
      <c r="AQ1420" s="264"/>
      <c r="AR1420" s="439" t="s">
        <v>1454</v>
      </c>
      <c r="AS1420" s="264"/>
      <c r="AT1420" s="264"/>
    </row>
    <row r="1421" spans="13:46" customFormat="1" ht="11.25" customHeight="1">
      <c r="M1421" s="544" t="str">
        <f>M1417 &amp; ".4"</f>
        <v>4.0.3.1.2.3.4</v>
      </c>
      <c r="N1421" s="506" t="s">
        <v>1504</v>
      </c>
      <c r="O1421" s="198" t="s">
        <v>196</v>
      </c>
      <c r="AC1421" s="264"/>
      <c r="AD1421" s="264"/>
      <c r="AE1421" s="264"/>
      <c r="AF1421" s="283"/>
      <c r="AG1421" s="510"/>
      <c r="AH1421" s="510"/>
      <c r="AI1421" s="264"/>
      <c r="AJ1421" s="264"/>
      <c r="AK1421" s="264"/>
      <c r="AL1421" s="263">
        <f t="shared" si="43"/>
        <v>0</v>
      </c>
      <c r="AM1421" s="191">
        <f t="shared" si="44"/>
        <v>0</v>
      </c>
      <c r="AN1421" s="191">
        <f t="shared" si="44"/>
        <v>0</v>
      </c>
      <c r="AO1421" s="264"/>
      <c r="AP1421" s="264"/>
      <c r="AQ1421" s="264"/>
      <c r="AR1421" s="439" t="s">
        <v>1454</v>
      </c>
      <c r="AS1421" s="264"/>
      <c r="AT1421" s="264"/>
    </row>
    <row r="1422" spans="13:46" customFormat="1" ht="11.25" customHeight="1">
      <c r="M1422" s="544" t="str">
        <f>M1417 &amp; ".5"</f>
        <v>4.0.3.1.2.3.5</v>
      </c>
      <c r="N1422" s="506" t="s">
        <v>1505</v>
      </c>
      <c r="O1422" s="198" t="s">
        <v>196</v>
      </c>
      <c r="AC1422" s="264"/>
      <c r="AD1422" s="264"/>
      <c r="AE1422" s="264"/>
      <c r="AF1422" s="283"/>
      <c r="AG1422" s="510"/>
      <c r="AH1422" s="510"/>
      <c r="AI1422" s="264"/>
      <c r="AJ1422" s="264"/>
      <c r="AK1422" s="264"/>
      <c r="AL1422" s="263">
        <f t="shared" si="43"/>
        <v>0</v>
      </c>
      <c r="AM1422" s="191">
        <f t="shared" si="44"/>
        <v>0</v>
      </c>
      <c r="AN1422" s="191">
        <f t="shared" si="44"/>
        <v>0</v>
      </c>
      <c r="AO1422" s="264"/>
      <c r="AP1422" s="264"/>
      <c r="AQ1422" s="264"/>
      <c r="AR1422" s="439" t="s">
        <v>1454</v>
      </c>
      <c r="AS1422" s="264"/>
      <c r="AT1422" s="264"/>
    </row>
    <row r="1423" spans="13:46" customFormat="1" ht="11.25" customHeight="1">
      <c r="M1423" s="544" t="str">
        <f>M1417 &amp; ".6"</f>
        <v>4.0.3.1.2.3.6</v>
      </c>
      <c r="N1423" s="506" t="s">
        <v>1506</v>
      </c>
      <c r="O1423" s="198" t="s">
        <v>196</v>
      </c>
      <c r="AC1423" s="264"/>
      <c r="AD1423" s="264"/>
      <c r="AE1423" s="264"/>
      <c r="AF1423" s="283"/>
      <c r="AG1423" s="510"/>
      <c r="AH1423" s="510"/>
      <c r="AI1423" s="264"/>
      <c r="AJ1423" s="264"/>
      <c r="AK1423" s="264"/>
      <c r="AL1423" s="263">
        <f t="shared" si="43"/>
        <v>0</v>
      </c>
      <c r="AM1423" s="191">
        <f t="shared" si="44"/>
        <v>0</v>
      </c>
      <c r="AN1423" s="191">
        <f t="shared" si="44"/>
        <v>0</v>
      </c>
      <c r="AO1423" s="264"/>
      <c r="AP1423" s="264"/>
      <c r="AQ1423" s="264"/>
      <c r="AR1423" s="439" t="s">
        <v>1454</v>
      </c>
      <c r="AS1423" s="264"/>
      <c r="AT1423" s="264"/>
    </row>
    <row r="1424" spans="13:46" customFormat="1" ht="11.25" customHeight="1">
      <c r="M1424" s="544" t="str">
        <f>M1417 &amp; ".7"</f>
        <v>4.0.3.1.2.3.7</v>
      </c>
      <c r="N1424" s="506" t="s">
        <v>1507</v>
      </c>
      <c r="O1424" s="198" t="s">
        <v>196</v>
      </c>
      <c r="AC1424" s="264"/>
      <c r="AD1424" s="264"/>
      <c r="AE1424" s="264"/>
      <c r="AF1424" s="283"/>
      <c r="AG1424" s="510"/>
      <c r="AH1424" s="510"/>
      <c r="AI1424" s="264"/>
      <c r="AJ1424" s="264"/>
      <c r="AK1424" s="264"/>
      <c r="AL1424" s="263">
        <f t="shared" si="43"/>
        <v>0</v>
      </c>
      <c r="AM1424" s="191">
        <f t="shared" si="44"/>
        <v>0</v>
      </c>
      <c r="AN1424" s="191">
        <f t="shared" si="44"/>
        <v>0</v>
      </c>
      <c r="AO1424" s="264"/>
      <c r="AP1424" s="264"/>
      <c r="AQ1424" s="264"/>
      <c r="AR1424" s="439" t="s">
        <v>1454</v>
      </c>
      <c r="AS1424" s="264"/>
      <c r="AT1424" s="264"/>
    </row>
    <row r="1425" spans="13:46" customFormat="1" ht="11.25" customHeight="1">
      <c r="M1425" s="538" t="s">
        <v>781</v>
      </c>
      <c r="N1425" s="511" t="s">
        <v>753</v>
      </c>
      <c r="O1425" s="198" t="s">
        <v>196</v>
      </c>
      <c r="AC1425" s="264"/>
      <c r="AD1425" s="264"/>
      <c r="AE1425" s="264"/>
      <c r="AF1425" s="283"/>
      <c r="AG1425" s="510"/>
      <c r="AH1425" s="510"/>
      <c r="AI1425" s="264"/>
      <c r="AJ1425" s="264"/>
      <c r="AK1425" s="264"/>
      <c r="AL1425" s="263">
        <f t="shared" si="43"/>
        <v>0</v>
      </c>
      <c r="AM1425" s="191">
        <f>SUM(AM1426:AM1432)</f>
        <v>0</v>
      </c>
      <c r="AN1425" s="191">
        <f>SUM(AN1426:AN1432)</f>
        <v>0</v>
      </c>
      <c r="AO1425" s="264"/>
      <c r="AP1425" s="264"/>
      <c r="AQ1425" s="264"/>
      <c r="AR1425" s="439" t="s">
        <v>1454</v>
      </c>
      <c r="AS1425" s="264"/>
      <c r="AT1425" s="264"/>
    </row>
    <row r="1426" spans="13:46" customFormat="1" ht="11.25" customHeight="1">
      <c r="M1426" s="544" t="str">
        <f>M1425 &amp; ".1"</f>
        <v>4.0.3.1.2.4.1</v>
      </c>
      <c r="N1426" s="506" t="s">
        <v>1501</v>
      </c>
      <c r="O1426" s="198" t="s">
        <v>196</v>
      </c>
      <c r="AC1426" s="264"/>
      <c r="AD1426" s="264"/>
      <c r="AE1426" s="264"/>
      <c r="AF1426" s="283"/>
      <c r="AG1426" s="510"/>
      <c r="AH1426" s="510"/>
      <c r="AI1426" s="264"/>
      <c r="AJ1426" s="264"/>
      <c r="AK1426" s="264"/>
      <c r="AL1426" s="263">
        <f t="shared" si="43"/>
        <v>0</v>
      </c>
      <c r="AM1426" s="191">
        <f>AM1410*AM1265/1000</f>
        <v>0</v>
      </c>
      <c r="AN1426" s="191">
        <f>AN1410*AN1265/1000</f>
        <v>0</v>
      </c>
      <c r="AO1426" s="264"/>
      <c r="AP1426" s="264"/>
      <c r="AQ1426" s="264"/>
      <c r="AR1426" s="439" t="s">
        <v>1454</v>
      </c>
      <c r="AS1426" s="264"/>
      <c r="AT1426" s="264"/>
    </row>
    <row r="1427" spans="13:46" customFormat="1" ht="11.25" customHeight="1">
      <c r="M1427" s="544" t="str">
        <f>M1425 &amp; ".2"</f>
        <v>4.0.3.1.2.4.2</v>
      </c>
      <c r="N1427" s="506" t="s">
        <v>1502</v>
      </c>
      <c r="O1427" s="198" t="s">
        <v>196</v>
      </c>
      <c r="AC1427" s="264"/>
      <c r="AD1427" s="264"/>
      <c r="AE1427" s="264"/>
      <c r="AF1427" s="283"/>
      <c r="AG1427" s="510"/>
      <c r="AH1427" s="510"/>
      <c r="AI1427" s="264"/>
      <c r="AJ1427" s="264"/>
      <c r="AK1427" s="264"/>
      <c r="AL1427" s="263">
        <f t="shared" si="43"/>
        <v>0</v>
      </c>
      <c r="AM1427" s="191">
        <f t="shared" ref="AM1427:AN1432" si="45">AM1411*AM1266/1000</f>
        <v>0</v>
      </c>
      <c r="AN1427" s="191">
        <f t="shared" si="45"/>
        <v>0</v>
      </c>
      <c r="AO1427" s="264"/>
      <c r="AP1427" s="264"/>
      <c r="AQ1427" s="264"/>
      <c r="AR1427" s="439" t="s">
        <v>1454</v>
      </c>
      <c r="AS1427" s="264"/>
      <c r="AT1427" s="264"/>
    </row>
    <row r="1428" spans="13:46" customFormat="1" ht="11.25" customHeight="1">
      <c r="M1428" s="544" t="str">
        <f>M1425 &amp; ".3"</f>
        <v>4.0.3.1.2.4.3</v>
      </c>
      <c r="N1428" s="506" t="s">
        <v>1503</v>
      </c>
      <c r="O1428" s="198" t="s">
        <v>196</v>
      </c>
      <c r="AC1428" s="264"/>
      <c r="AD1428" s="264"/>
      <c r="AE1428" s="264"/>
      <c r="AF1428" s="283"/>
      <c r="AG1428" s="510"/>
      <c r="AH1428" s="510"/>
      <c r="AI1428" s="264"/>
      <c r="AJ1428" s="264"/>
      <c r="AK1428" s="264"/>
      <c r="AL1428" s="263">
        <f t="shared" si="43"/>
        <v>0</v>
      </c>
      <c r="AM1428" s="191">
        <f t="shared" si="45"/>
        <v>0</v>
      </c>
      <c r="AN1428" s="191">
        <f t="shared" si="45"/>
        <v>0</v>
      </c>
      <c r="AO1428" s="264"/>
      <c r="AP1428" s="264"/>
      <c r="AQ1428" s="264"/>
      <c r="AR1428" s="439" t="s">
        <v>1454</v>
      </c>
      <c r="AS1428" s="264"/>
      <c r="AT1428" s="264"/>
    </row>
    <row r="1429" spans="13:46" customFormat="1" ht="11.25" customHeight="1">
      <c r="M1429" s="544" t="str">
        <f>M1425 &amp; ".4"</f>
        <v>4.0.3.1.2.4.4</v>
      </c>
      <c r="N1429" s="506" t="s">
        <v>1504</v>
      </c>
      <c r="O1429" s="198" t="s">
        <v>196</v>
      </c>
      <c r="AC1429" s="264"/>
      <c r="AD1429" s="264"/>
      <c r="AE1429" s="264"/>
      <c r="AF1429" s="283"/>
      <c r="AG1429" s="510"/>
      <c r="AH1429" s="510"/>
      <c r="AI1429" s="264"/>
      <c r="AJ1429" s="264"/>
      <c r="AK1429" s="264"/>
      <c r="AL1429" s="263">
        <f t="shared" si="43"/>
        <v>0</v>
      </c>
      <c r="AM1429" s="191">
        <f t="shared" si="45"/>
        <v>0</v>
      </c>
      <c r="AN1429" s="191">
        <f t="shared" si="45"/>
        <v>0</v>
      </c>
      <c r="AO1429" s="264"/>
      <c r="AP1429" s="264"/>
      <c r="AQ1429" s="264"/>
      <c r="AR1429" s="439" t="s">
        <v>1454</v>
      </c>
      <c r="AS1429" s="264"/>
      <c r="AT1429" s="264"/>
    </row>
    <row r="1430" spans="13:46" customFormat="1" ht="11.25" customHeight="1">
      <c r="M1430" s="544" t="str">
        <f>M1425 &amp; ".5"</f>
        <v>4.0.3.1.2.4.5</v>
      </c>
      <c r="N1430" s="506" t="s">
        <v>1505</v>
      </c>
      <c r="O1430" s="198" t="s">
        <v>196</v>
      </c>
      <c r="AC1430" s="264"/>
      <c r="AD1430" s="264"/>
      <c r="AE1430" s="264"/>
      <c r="AF1430" s="283"/>
      <c r="AG1430" s="510"/>
      <c r="AH1430" s="510"/>
      <c r="AI1430" s="264"/>
      <c r="AJ1430" s="264"/>
      <c r="AK1430" s="264"/>
      <c r="AL1430" s="263">
        <f t="shared" si="43"/>
        <v>0</v>
      </c>
      <c r="AM1430" s="191">
        <f t="shared" si="45"/>
        <v>0</v>
      </c>
      <c r="AN1430" s="191">
        <f t="shared" si="45"/>
        <v>0</v>
      </c>
      <c r="AO1430" s="264"/>
      <c r="AP1430" s="264"/>
      <c r="AQ1430" s="264"/>
      <c r="AR1430" s="439" t="s">
        <v>1454</v>
      </c>
      <c r="AS1430" s="264"/>
      <c r="AT1430" s="264"/>
    </row>
    <row r="1431" spans="13:46" customFormat="1" ht="11.25" customHeight="1">
      <c r="M1431" s="544" t="str">
        <f>M1425 &amp; ".6"</f>
        <v>4.0.3.1.2.4.6</v>
      </c>
      <c r="N1431" s="506" t="s">
        <v>1506</v>
      </c>
      <c r="O1431" s="198" t="s">
        <v>196</v>
      </c>
      <c r="AC1431" s="264"/>
      <c r="AD1431" s="264"/>
      <c r="AE1431" s="264"/>
      <c r="AF1431" s="283"/>
      <c r="AG1431" s="510"/>
      <c r="AH1431" s="510"/>
      <c r="AI1431" s="264"/>
      <c r="AJ1431" s="264"/>
      <c r="AK1431" s="264"/>
      <c r="AL1431" s="263">
        <f t="shared" si="43"/>
        <v>0</v>
      </c>
      <c r="AM1431" s="191">
        <f t="shared" si="45"/>
        <v>0</v>
      </c>
      <c r="AN1431" s="191">
        <f t="shared" si="45"/>
        <v>0</v>
      </c>
      <c r="AO1431" s="264"/>
      <c r="AP1431" s="264"/>
      <c r="AQ1431" s="264"/>
      <c r="AR1431" s="439" t="s">
        <v>1454</v>
      </c>
      <c r="AS1431" s="264"/>
      <c r="AT1431" s="264"/>
    </row>
    <row r="1432" spans="13:46" customFormat="1" ht="11.25" customHeight="1">
      <c r="M1432" s="544" t="str">
        <f>M1425 &amp; ".7"</f>
        <v>4.0.3.1.2.4.7</v>
      </c>
      <c r="N1432" s="506" t="s">
        <v>1507</v>
      </c>
      <c r="O1432" s="198" t="s">
        <v>196</v>
      </c>
      <c r="AC1432" s="264"/>
      <c r="AD1432" s="264"/>
      <c r="AE1432" s="264"/>
      <c r="AF1432" s="283"/>
      <c r="AG1432" s="510"/>
      <c r="AH1432" s="510"/>
      <c r="AI1432" s="264"/>
      <c r="AJ1432" s="264"/>
      <c r="AK1432" s="264"/>
      <c r="AL1432" s="263">
        <f t="shared" si="43"/>
        <v>0</v>
      </c>
      <c r="AM1432" s="191">
        <f t="shared" si="45"/>
        <v>0</v>
      </c>
      <c r="AN1432" s="191">
        <f t="shared" si="45"/>
        <v>0</v>
      </c>
      <c r="AO1432" s="264"/>
      <c r="AP1432" s="264"/>
      <c r="AQ1432" s="264"/>
      <c r="AR1432" s="439" t="s">
        <v>1454</v>
      </c>
      <c r="AS1432" s="264"/>
      <c r="AT1432" s="264"/>
    </row>
    <row r="1433" spans="13:46" customFormat="1" ht="11.25" customHeight="1">
      <c r="M1433" s="538" t="s">
        <v>780</v>
      </c>
      <c r="N1433" s="511" t="s">
        <v>754</v>
      </c>
      <c r="O1433" s="198" t="s">
        <v>196</v>
      </c>
      <c r="AC1433" s="264"/>
      <c r="AD1433" s="264"/>
      <c r="AE1433" s="264"/>
      <c r="AF1433" s="283"/>
      <c r="AG1433" s="510"/>
      <c r="AH1433" s="510"/>
      <c r="AI1433" s="264"/>
      <c r="AJ1433" s="264"/>
      <c r="AK1433" s="264"/>
      <c r="AL1433" s="263">
        <f t="shared" si="43"/>
        <v>0</v>
      </c>
      <c r="AM1433" s="205"/>
      <c r="AN1433" s="205"/>
      <c r="AO1433" s="264"/>
      <c r="AP1433" s="264"/>
      <c r="AQ1433" s="264"/>
      <c r="AR1433" s="439" t="s">
        <v>1454</v>
      </c>
      <c r="AS1433" s="264"/>
      <c r="AT1433" s="264"/>
    </row>
    <row r="1434" spans="13:46" customFormat="1" ht="11.25" customHeight="1">
      <c r="M1434" s="544" t="str">
        <f>M1433 &amp; ".1"</f>
        <v>4.0.3.1.2.5.1</v>
      </c>
      <c r="N1434" s="507" t="s">
        <v>748</v>
      </c>
      <c r="O1434" s="198" t="s">
        <v>544</v>
      </c>
      <c r="AC1434" s="264"/>
      <c r="AD1434" s="264"/>
      <c r="AE1434" s="264"/>
      <c r="AF1434" s="283"/>
      <c r="AG1434" s="510"/>
      <c r="AH1434" s="510"/>
      <c r="AI1434" s="264"/>
      <c r="AJ1434" s="264"/>
      <c r="AK1434" s="264"/>
      <c r="AL1434" s="263">
        <f>IF(AL1435=0,0,AL1433/AL1435*1000)</f>
        <v>0</v>
      </c>
      <c r="AM1434" s="263">
        <f>IF(AM1435=0,0,AM1433/AM1435*1000)</f>
        <v>0</v>
      </c>
      <c r="AN1434" s="263">
        <f>IF(AN1435=0,0,AN1433/AN1435*1000)</f>
        <v>0</v>
      </c>
      <c r="AO1434" s="264"/>
      <c r="AP1434" s="264"/>
      <c r="AQ1434" s="264"/>
      <c r="AR1434" s="439" t="s">
        <v>1454</v>
      </c>
      <c r="AS1434" s="264"/>
      <c r="AT1434" s="264"/>
    </row>
    <row r="1435" spans="13:46" customFormat="1" ht="11.25" customHeight="1">
      <c r="M1435" s="544" t="str">
        <f>M1433 &amp; ".2"</f>
        <v>4.0.3.1.2.5.2</v>
      </c>
      <c r="N1435" s="507" t="s">
        <v>749</v>
      </c>
      <c r="O1435" s="198" t="s">
        <v>545</v>
      </c>
      <c r="AC1435" s="264"/>
      <c r="AD1435" s="264"/>
      <c r="AE1435" s="264"/>
      <c r="AF1435" s="283"/>
      <c r="AG1435" s="510"/>
      <c r="AH1435" s="510"/>
      <c r="AI1435" s="264"/>
      <c r="AJ1435" s="264"/>
      <c r="AK1435" s="264"/>
      <c r="AL1435" s="263">
        <f>AM1435+AN1435</f>
        <v>0</v>
      </c>
      <c r="AM1435" s="205"/>
      <c r="AN1435" s="205"/>
      <c r="AO1435" s="264"/>
      <c r="AP1435" s="264"/>
      <c r="AQ1435" s="264"/>
      <c r="AR1435" s="439" t="s">
        <v>1454</v>
      </c>
      <c r="AS1435" s="264"/>
      <c r="AT1435" s="264"/>
    </row>
    <row r="1436" spans="13:46" customFormat="1" ht="11.25" customHeight="1">
      <c r="M1436" s="538" t="s">
        <v>1811</v>
      </c>
      <c r="N1436" s="511" t="s">
        <v>755</v>
      </c>
      <c r="O1436" s="198"/>
      <c r="AC1436" s="264"/>
      <c r="AD1436" s="264"/>
      <c r="AE1436" s="264"/>
      <c r="AF1436" s="283"/>
      <c r="AG1436" s="510"/>
      <c r="AH1436" s="510"/>
      <c r="AI1436" s="264"/>
      <c r="AJ1436" s="264"/>
      <c r="AK1436" s="264"/>
      <c r="AL1436" s="257"/>
      <c r="AM1436" s="257"/>
      <c r="AN1436" s="257"/>
      <c r="AO1436" s="264"/>
      <c r="AP1436" s="264"/>
      <c r="AQ1436" s="264"/>
      <c r="AR1436" s="119"/>
      <c r="AS1436" s="264"/>
      <c r="AT1436" s="264"/>
    </row>
    <row r="1437" spans="13:46" customFormat="1" ht="11.25" customHeight="1">
      <c r="M1437" s="540"/>
      <c r="N1437" s="508"/>
      <c r="O1437" s="509"/>
      <c r="AC1437" s="264"/>
      <c r="AD1437" s="264"/>
      <c r="AE1437" s="264"/>
      <c r="AF1437" s="283"/>
      <c r="AG1437" s="510"/>
      <c r="AH1437" s="510"/>
      <c r="AI1437" s="264"/>
      <c r="AJ1437" s="264"/>
      <c r="AK1437" s="264"/>
      <c r="AL1437" s="283"/>
      <c r="AM1437" s="510"/>
      <c r="AN1437" s="510"/>
      <c r="AO1437" s="264"/>
      <c r="AP1437" s="264"/>
      <c r="AQ1437" s="264"/>
      <c r="AR1437" s="439"/>
      <c r="AS1437" s="264"/>
      <c r="AT1437" s="264"/>
    </row>
    <row r="1438" spans="13:46" customFormat="1" ht="11.25" customHeight="1">
      <c r="M1438" s="540"/>
      <c r="N1438" s="508"/>
      <c r="O1438" s="509"/>
      <c r="AC1438" s="264"/>
      <c r="AD1438" s="264"/>
      <c r="AE1438" s="264"/>
      <c r="AF1438" s="283"/>
      <c r="AG1438" s="510"/>
      <c r="AH1438" s="510"/>
      <c r="AI1438" s="264"/>
      <c r="AJ1438" s="264"/>
      <c r="AK1438" s="264"/>
      <c r="AL1438" s="283"/>
      <c r="AM1438" s="510"/>
      <c r="AN1438" s="510"/>
      <c r="AO1438" s="264"/>
      <c r="AP1438" s="264"/>
      <c r="AQ1438" s="264"/>
      <c r="AR1438" s="439"/>
      <c r="AS1438" s="264"/>
      <c r="AT1438" s="264"/>
    </row>
    <row r="1439" spans="13:46" customFormat="1" ht="11.25" customHeight="1">
      <c r="M1439" s="540"/>
      <c r="N1439" s="508"/>
      <c r="O1439" s="509"/>
      <c r="AC1439" s="264"/>
      <c r="AD1439" s="264"/>
      <c r="AE1439" s="264"/>
      <c r="AF1439" s="283"/>
      <c r="AG1439" s="510"/>
      <c r="AH1439" s="510"/>
      <c r="AI1439" s="264"/>
      <c r="AJ1439" s="264"/>
      <c r="AK1439" s="264"/>
      <c r="AL1439" s="283"/>
      <c r="AM1439" s="510"/>
      <c r="AN1439" s="510"/>
      <c r="AO1439" s="264"/>
      <c r="AP1439" s="264"/>
      <c r="AQ1439" s="264"/>
      <c r="AR1439" s="439"/>
      <c r="AS1439" s="264"/>
      <c r="AT1439" s="264"/>
    </row>
    <row r="1440" spans="13:46" customFormat="1" ht="11.25" customHeight="1">
      <c r="M1440" s="540"/>
      <c r="N1440" s="508"/>
      <c r="O1440" s="509"/>
      <c r="AC1440" s="264"/>
      <c r="AD1440" s="264"/>
      <c r="AE1440" s="264"/>
      <c r="AF1440" s="283"/>
      <c r="AG1440" s="510"/>
      <c r="AH1440" s="510"/>
      <c r="AI1440" s="264"/>
      <c r="AJ1440" s="264"/>
      <c r="AK1440" s="264"/>
      <c r="AL1440" s="283"/>
      <c r="AM1440" s="510"/>
      <c r="AN1440" s="510"/>
      <c r="AO1440" s="264"/>
      <c r="AP1440" s="264"/>
      <c r="AQ1440" s="264"/>
      <c r="AR1440" s="439"/>
      <c r="AS1440" s="264"/>
      <c r="AT1440" s="264"/>
    </row>
    <row r="1441" spans="13:46" customFormat="1" ht="11.25" customHeight="1">
      <c r="M1441" s="540"/>
      <c r="N1441" s="508"/>
      <c r="O1441" s="509"/>
      <c r="AC1441" s="264"/>
      <c r="AD1441" s="264"/>
      <c r="AE1441" s="264"/>
      <c r="AF1441" s="283"/>
      <c r="AG1441" s="510"/>
      <c r="AH1441" s="510"/>
      <c r="AI1441" s="264"/>
      <c r="AJ1441" s="264"/>
      <c r="AK1441" s="264"/>
      <c r="AL1441" s="283"/>
      <c r="AM1441" s="510"/>
      <c r="AN1441" s="510"/>
      <c r="AO1441" s="264"/>
      <c r="AP1441" s="264"/>
      <c r="AQ1441" s="264"/>
      <c r="AR1441" s="439"/>
      <c r="AS1441" s="264"/>
      <c r="AT1441" s="264"/>
    </row>
    <row r="1442" spans="13:46" customFormat="1" ht="11.25" customHeight="1">
      <c r="M1442" s="540"/>
      <c r="N1442" s="508"/>
      <c r="O1442" s="509"/>
      <c r="AC1442" s="264"/>
      <c r="AD1442" s="264"/>
      <c r="AE1442" s="264"/>
      <c r="AF1442" s="283"/>
      <c r="AG1442" s="510"/>
      <c r="AH1442" s="510"/>
      <c r="AI1442" s="264"/>
      <c r="AJ1442" s="264"/>
      <c r="AK1442" s="264"/>
      <c r="AL1442" s="283"/>
      <c r="AM1442" s="510"/>
      <c r="AN1442" s="510"/>
      <c r="AO1442" s="264"/>
      <c r="AP1442" s="264"/>
      <c r="AQ1442" s="264"/>
      <c r="AR1442" s="439"/>
      <c r="AS1442" s="264"/>
      <c r="AT1442" s="264"/>
    </row>
    <row r="1443" spans="13:46" customFormat="1" ht="11.25" customHeight="1">
      <c r="M1443" s="540"/>
      <c r="N1443" s="508"/>
      <c r="O1443" s="509"/>
      <c r="AC1443" s="264"/>
      <c r="AD1443" s="264"/>
      <c r="AE1443" s="264"/>
      <c r="AF1443" s="283"/>
      <c r="AG1443" s="510"/>
      <c r="AH1443" s="510"/>
      <c r="AI1443" s="264"/>
      <c r="AJ1443" s="264"/>
      <c r="AK1443" s="264"/>
      <c r="AL1443" s="283"/>
      <c r="AM1443" s="510"/>
      <c r="AN1443" s="510"/>
      <c r="AO1443" s="264"/>
      <c r="AP1443" s="264"/>
      <c r="AQ1443" s="264"/>
      <c r="AR1443" s="439"/>
      <c r="AS1443" s="264"/>
      <c r="AT1443" s="264"/>
    </row>
    <row r="1444" spans="13:46" customFormat="1" ht="11.25" customHeight="1">
      <c r="M1444" s="540"/>
      <c r="N1444" s="508"/>
      <c r="O1444" s="509"/>
      <c r="AC1444" s="264"/>
      <c r="AD1444" s="264"/>
      <c r="AE1444" s="264"/>
      <c r="AF1444" s="283"/>
      <c r="AG1444" s="510"/>
      <c r="AH1444" s="510"/>
      <c r="AI1444" s="264"/>
      <c r="AJ1444" s="264"/>
      <c r="AK1444" s="264"/>
      <c r="AL1444" s="283"/>
      <c r="AM1444" s="510"/>
      <c r="AN1444" s="510"/>
      <c r="AO1444" s="264"/>
      <c r="AP1444" s="264"/>
      <c r="AQ1444" s="264"/>
      <c r="AR1444" s="439"/>
      <c r="AS1444" s="264"/>
      <c r="AT1444" s="264"/>
    </row>
    <row r="1445" spans="13:46" customFormat="1" ht="11.25" customHeight="1">
      <c r="M1445" s="539" t="s">
        <v>1816</v>
      </c>
      <c r="N1445" s="489" t="s">
        <v>783</v>
      </c>
      <c r="O1445" s="198" t="s">
        <v>857</v>
      </c>
      <c r="AC1445" s="264"/>
      <c r="AD1445" s="264"/>
      <c r="AE1445" s="264"/>
      <c r="AF1445" s="283"/>
      <c r="AG1445" s="510"/>
      <c r="AH1445" s="510"/>
      <c r="AI1445" s="264"/>
      <c r="AJ1445" s="264"/>
      <c r="AK1445" s="264"/>
      <c r="AL1445" s="263">
        <f t="shared" ref="AL1445:AL1469" si="46">IF(AL1489=0,0,AL1533/AL1489*1000)</f>
        <v>0</v>
      </c>
      <c r="AM1445" s="205"/>
      <c r="AN1445" s="205"/>
      <c r="AO1445" s="264"/>
      <c r="AP1445" s="264"/>
      <c r="AQ1445" s="264"/>
      <c r="AR1445" s="439" t="s">
        <v>1456</v>
      </c>
      <c r="AS1445" s="264"/>
      <c r="AT1445" s="264"/>
    </row>
    <row r="1446" spans="13:46" customFormat="1" ht="11.25" customHeight="1">
      <c r="M1446" s="539" t="s">
        <v>1817</v>
      </c>
      <c r="N1446" s="490" t="s">
        <v>823</v>
      </c>
      <c r="O1446" s="198" t="s">
        <v>857</v>
      </c>
      <c r="AC1446" s="264"/>
      <c r="AD1446" s="264"/>
      <c r="AE1446" s="264"/>
      <c r="AF1446" s="283"/>
      <c r="AG1446" s="510"/>
      <c r="AH1446" s="510"/>
      <c r="AI1446" s="264"/>
      <c r="AJ1446" s="264"/>
      <c r="AK1446" s="264"/>
      <c r="AL1446" s="263">
        <f t="shared" si="46"/>
        <v>0</v>
      </c>
      <c r="AM1446" s="205"/>
      <c r="AN1446" s="205"/>
      <c r="AO1446" s="264"/>
      <c r="AP1446" s="264"/>
      <c r="AQ1446" s="264"/>
      <c r="AR1446" s="439" t="s">
        <v>1457</v>
      </c>
      <c r="AS1446" s="264"/>
      <c r="AT1446" s="264"/>
    </row>
    <row r="1447" spans="13:46" customFormat="1" ht="11.25" customHeight="1">
      <c r="M1447" s="539" t="s">
        <v>1818</v>
      </c>
      <c r="N1447" s="484" t="s">
        <v>827</v>
      </c>
      <c r="O1447" s="198" t="s">
        <v>857</v>
      </c>
      <c r="AC1447" s="264"/>
      <c r="AD1447" s="264"/>
      <c r="AE1447" s="264"/>
      <c r="AF1447" s="283"/>
      <c r="AG1447" s="510"/>
      <c r="AH1447" s="510"/>
      <c r="AI1447" s="264"/>
      <c r="AJ1447" s="264"/>
      <c r="AK1447" s="264"/>
      <c r="AL1447" s="263">
        <f t="shared" si="46"/>
        <v>0</v>
      </c>
      <c r="AM1447" s="263">
        <f>IF(AM1491=0,0,AM1535/AM1491*1000)</f>
        <v>0</v>
      </c>
      <c r="AN1447" s="263">
        <f>IF(AN1491=0,0,AN1535/AN1491*1000)</f>
        <v>0</v>
      </c>
      <c r="AO1447" s="264"/>
      <c r="AP1447" s="264"/>
      <c r="AQ1447" s="264"/>
      <c r="AR1447" s="439" t="s">
        <v>1458</v>
      </c>
      <c r="AS1447" s="264"/>
      <c r="AT1447" s="264"/>
    </row>
    <row r="1448" spans="13:46" customFormat="1" ht="11.25" customHeight="1">
      <c r="M1448" s="539" t="s">
        <v>1819</v>
      </c>
      <c r="N1448" s="491" t="s">
        <v>1432</v>
      </c>
      <c r="O1448" s="198" t="s">
        <v>857</v>
      </c>
      <c r="AC1448" s="264"/>
      <c r="AD1448" s="264"/>
      <c r="AE1448" s="264"/>
      <c r="AF1448" s="283"/>
      <c r="AG1448" s="510"/>
      <c r="AH1448" s="510"/>
      <c r="AI1448" s="264"/>
      <c r="AJ1448" s="264"/>
      <c r="AK1448" s="264"/>
      <c r="AL1448" s="263">
        <f t="shared" si="46"/>
        <v>0</v>
      </c>
      <c r="AM1448" s="205"/>
      <c r="AN1448" s="205"/>
      <c r="AO1448" s="264"/>
      <c r="AP1448" s="264"/>
      <c r="AQ1448" s="264"/>
      <c r="AR1448" s="439" t="s">
        <v>1459</v>
      </c>
      <c r="AS1448" s="264"/>
      <c r="AT1448" s="264"/>
    </row>
    <row r="1449" spans="13:46" customFormat="1" ht="11.25" customHeight="1">
      <c r="M1449" s="539" t="s">
        <v>1820</v>
      </c>
      <c r="N1449" s="491" t="s">
        <v>1433</v>
      </c>
      <c r="O1449" s="198" t="s">
        <v>857</v>
      </c>
      <c r="AC1449" s="264"/>
      <c r="AD1449" s="264"/>
      <c r="AE1449" s="264"/>
      <c r="AF1449" s="283"/>
      <c r="AG1449" s="510"/>
      <c r="AH1449" s="510"/>
      <c r="AI1449" s="264"/>
      <c r="AJ1449" s="264"/>
      <c r="AK1449" s="264"/>
      <c r="AL1449" s="263">
        <f t="shared" si="46"/>
        <v>0</v>
      </c>
      <c r="AM1449" s="205"/>
      <c r="AN1449" s="205"/>
      <c r="AO1449" s="264"/>
      <c r="AP1449" s="264"/>
      <c r="AQ1449" s="264"/>
      <c r="AR1449" s="439" t="s">
        <v>1460</v>
      </c>
      <c r="AS1449" s="264"/>
      <c r="AT1449" s="264"/>
    </row>
    <row r="1450" spans="13:46" customFormat="1" ht="11.25" customHeight="1">
      <c r="M1450" s="539" t="s">
        <v>1821</v>
      </c>
      <c r="N1450" s="491" t="s">
        <v>1434</v>
      </c>
      <c r="O1450" s="198" t="s">
        <v>857</v>
      </c>
      <c r="AC1450" s="264"/>
      <c r="AD1450" s="264"/>
      <c r="AE1450" s="264"/>
      <c r="AF1450" s="283"/>
      <c r="AG1450" s="510"/>
      <c r="AH1450" s="510"/>
      <c r="AI1450" s="264"/>
      <c r="AJ1450" s="264"/>
      <c r="AK1450" s="264"/>
      <c r="AL1450" s="263">
        <f t="shared" si="46"/>
        <v>0</v>
      </c>
      <c r="AM1450" s="205"/>
      <c r="AN1450" s="205"/>
      <c r="AO1450" s="264"/>
      <c r="AP1450" s="264"/>
      <c r="AQ1450" s="264"/>
      <c r="AR1450" s="439" t="s">
        <v>1461</v>
      </c>
      <c r="AS1450" s="264"/>
      <c r="AT1450" s="264"/>
    </row>
    <row r="1451" spans="13:46" customFormat="1" ht="11.25" customHeight="1">
      <c r="M1451" s="539" t="s">
        <v>1822</v>
      </c>
      <c r="N1451" s="491" t="s">
        <v>1435</v>
      </c>
      <c r="O1451" s="198" t="s">
        <v>857</v>
      </c>
      <c r="AC1451" s="264"/>
      <c r="AD1451" s="264"/>
      <c r="AE1451" s="264"/>
      <c r="AF1451" s="283"/>
      <c r="AG1451" s="510"/>
      <c r="AH1451" s="510"/>
      <c r="AI1451" s="264"/>
      <c r="AJ1451" s="264"/>
      <c r="AK1451" s="264"/>
      <c r="AL1451" s="263">
        <f t="shared" si="46"/>
        <v>0</v>
      </c>
      <c r="AM1451" s="205"/>
      <c r="AN1451" s="205"/>
      <c r="AO1451" s="264"/>
      <c r="AP1451" s="264"/>
      <c r="AQ1451" s="264"/>
      <c r="AR1451" s="439" t="s">
        <v>1462</v>
      </c>
      <c r="AS1451" s="264"/>
      <c r="AT1451" s="264"/>
    </row>
    <row r="1452" spans="13:46" customFormat="1" ht="11.25" customHeight="1">
      <c r="M1452" s="539" t="s">
        <v>1823</v>
      </c>
      <c r="N1452" s="485" t="s">
        <v>825</v>
      </c>
      <c r="O1452" s="198" t="s">
        <v>857</v>
      </c>
      <c r="AC1452" s="264"/>
      <c r="AD1452" s="264"/>
      <c r="AE1452" s="264"/>
      <c r="AF1452" s="283"/>
      <c r="AG1452" s="510"/>
      <c r="AH1452" s="510"/>
      <c r="AI1452" s="264"/>
      <c r="AJ1452" s="264"/>
      <c r="AK1452" s="264"/>
      <c r="AL1452" s="263">
        <f t="shared" si="46"/>
        <v>0</v>
      </c>
      <c r="AM1452" s="263">
        <f>IF(AM1496=0,0,AM1540/AM1496*1000)</f>
        <v>0</v>
      </c>
      <c r="AN1452" s="263">
        <f>IF(AN1496=0,0,AN1540/AN1496*1000)</f>
        <v>0</v>
      </c>
      <c r="AO1452" s="264"/>
      <c r="AP1452" s="264"/>
      <c r="AQ1452" s="264"/>
      <c r="AR1452" s="439" t="s">
        <v>1467</v>
      </c>
      <c r="AS1452" s="264"/>
      <c r="AT1452" s="264"/>
    </row>
    <row r="1453" spans="13:46" customFormat="1" ht="11.25" customHeight="1">
      <c r="M1453" s="539" t="s">
        <v>2169</v>
      </c>
      <c r="N1453" s="492" t="s">
        <v>1436</v>
      </c>
      <c r="O1453" s="198" t="s">
        <v>857</v>
      </c>
      <c r="AC1453" s="264"/>
      <c r="AD1453" s="264"/>
      <c r="AE1453" s="264"/>
      <c r="AF1453" s="283"/>
      <c r="AG1453" s="510"/>
      <c r="AH1453" s="510"/>
      <c r="AI1453" s="264"/>
      <c r="AJ1453" s="264"/>
      <c r="AK1453" s="264"/>
      <c r="AL1453" s="263">
        <f t="shared" si="46"/>
        <v>0</v>
      </c>
      <c r="AM1453" s="205"/>
      <c r="AN1453" s="205"/>
      <c r="AO1453" s="264"/>
      <c r="AP1453" s="264"/>
      <c r="AQ1453" s="264"/>
      <c r="AR1453" s="439" t="s">
        <v>2160</v>
      </c>
      <c r="AS1453" s="264"/>
      <c r="AT1453" s="264"/>
    </row>
    <row r="1454" spans="13:46" customFormat="1" ht="11.25" customHeight="1">
      <c r="M1454" s="539" t="s">
        <v>2150</v>
      </c>
      <c r="N1454" s="492" t="s">
        <v>1437</v>
      </c>
      <c r="O1454" s="198" t="s">
        <v>857</v>
      </c>
      <c r="AC1454" s="264"/>
      <c r="AD1454" s="264"/>
      <c r="AE1454" s="264"/>
      <c r="AF1454" s="283"/>
      <c r="AG1454" s="510"/>
      <c r="AH1454" s="510"/>
      <c r="AI1454" s="264"/>
      <c r="AJ1454" s="264"/>
      <c r="AK1454" s="264"/>
      <c r="AL1454" s="263">
        <f t="shared" si="46"/>
        <v>0</v>
      </c>
      <c r="AM1454" s="205"/>
      <c r="AN1454" s="205"/>
      <c r="AO1454" s="264"/>
      <c r="AP1454" s="264"/>
      <c r="AQ1454" s="264"/>
      <c r="AR1454" s="439" t="s">
        <v>2141</v>
      </c>
      <c r="AS1454" s="264"/>
      <c r="AT1454" s="264"/>
    </row>
    <row r="1455" spans="13:46" customFormat="1" ht="11.25" customHeight="1">
      <c r="M1455" s="539" t="s">
        <v>2131</v>
      </c>
      <c r="N1455" s="492" t="s">
        <v>1438</v>
      </c>
      <c r="O1455" s="198" t="s">
        <v>857</v>
      </c>
      <c r="AC1455" s="264"/>
      <c r="AD1455" s="264"/>
      <c r="AE1455" s="264"/>
      <c r="AF1455" s="283"/>
      <c r="AG1455" s="510"/>
      <c r="AH1455" s="510"/>
      <c r="AI1455" s="264"/>
      <c r="AJ1455" s="264"/>
      <c r="AK1455" s="264"/>
      <c r="AL1455" s="263">
        <f t="shared" si="46"/>
        <v>0</v>
      </c>
      <c r="AM1455" s="205"/>
      <c r="AN1455" s="205"/>
      <c r="AO1455" s="264"/>
      <c r="AP1455" s="264"/>
      <c r="AQ1455" s="264"/>
      <c r="AR1455" s="439" t="s">
        <v>2121</v>
      </c>
      <c r="AS1455" s="264"/>
      <c r="AT1455" s="264"/>
    </row>
    <row r="1456" spans="13:46" customFormat="1" ht="11.25" customHeight="1">
      <c r="M1456" s="539" t="s">
        <v>1824</v>
      </c>
      <c r="N1456" s="492" t="s">
        <v>1439</v>
      </c>
      <c r="O1456" s="198" t="s">
        <v>857</v>
      </c>
      <c r="AC1456" s="264"/>
      <c r="AD1456" s="264"/>
      <c r="AE1456" s="264"/>
      <c r="AF1456" s="283"/>
      <c r="AG1456" s="510"/>
      <c r="AH1456" s="510"/>
      <c r="AI1456" s="264"/>
      <c r="AJ1456" s="264"/>
      <c r="AK1456" s="264"/>
      <c r="AL1456" s="263">
        <f t="shared" si="46"/>
        <v>0</v>
      </c>
      <c r="AM1456" s="205"/>
      <c r="AN1456" s="205"/>
      <c r="AO1456" s="264"/>
      <c r="AP1456" s="264"/>
      <c r="AQ1456" s="264"/>
      <c r="AR1456" s="439" t="s">
        <v>1468</v>
      </c>
      <c r="AS1456" s="264"/>
      <c r="AT1456" s="264"/>
    </row>
    <row r="1457" spans="13:46" customFormat="1" ht="11.25" customHeight="1">
      <c r="M1457" s="539" t="s">
        <v>1825</v>
      </c>
      <c r="N1457" s="492" t="s">
        <v>1440</v>
      </c>
      <c r="O1457" s="198" t="s">
        <v>857</v>
      </c>
      <c r="AC1457" s="264"/>
      <c r="AD1457" s="264"/>
      <c r="AE1457" s="264"/>
      <c r="AF1457" s="283"/>
      <c r="AG1457" s="510"/>
      <c r="AH1457" s="510"/>
      <c r="AI1457" s="264"/>
      <c r="AJ1457" s="264"/>
      <c r="AK1457" s="264"/>
      <c r="AL1457" s="263">
        <f t="shared" si="46"/>
        <v>0</v>
      </c>
      <c r="AM1457" s="205"/>
      <c r="AN1457" s="205"/>
      <c r="AO1457" s="264"/>
      <c r="AP1457" s="264"/>
      <c r="AQ1457" s="264"/>
      <c r="AR1457" s="439" t="s">
        <v>1469</v>
      </c>
      <c r="AS1457" s="264"/>
      <c r="AT1457" s="264"/>
    </row>
    <row r="1458" spans="13:46" customFormat="1" ht="11.25" customHeight="1">
      <c r="M1458" s="539" t="s">
        <v>1826</v>
      </c>
      <c r="N1458" s="492" t="s">
        <v>1441</v>
      </c>
      <c r="O1458" s="198" t="s">
        <v>857</v>
      </c>
      <c r="AC1458" s="264"/>
      <c r="AD1458" s="264"/>
      <c r="AE1458" s="264"/>
      <c r="AF1458" s="283"/>
      <c r="AG1458" s="510"/>
      <c r="AH1458" s="510"/>
      <c r="AI1458" s="264"/>
      <c r="AJ1458" s="264"/>
      <c r="AK1458" s="264"/>
      <c r="AL1458" s="263">
        <f t="shared" si="46"/>
        <v>0</v>
      </c>
      <c r="AM1458" s="205"/>
      <c r="AN1458" s="205"/>
      <c r="AO1458" s="264"/>
      <c r="AP1458" s="264"/>
      <c r="AQ1458" s="264"/>
      <c r="AR1458" s="439" t="s">
        <v>1470</v>
      </c>
      <c r="AS1458" s="264"/>
      <c r="AT1458" s="264"/>
    </row>
    <row r="1459" spans="13:46" customFormat="1" ht="11.25" customHeight="1">
      <c r="M1459" s="539" t="s">
        <v>1827</v>
      </c>
      <c r="N1459" s="493" t="s">
        <v>826</v>
      </c>
      <c r="O1459" s="198" t="s">
        <v>857</v>
      </c>
      <c r="AC1459" s="264"/>
      <c r="AD1459" s="264"/>
      <c r="AE1459" s="264"/>
      <c r="AF1459" s="283"/>
      <c r="AG1459" s="510"/>
      <c r="AH1459" s="510"/>
      <c r="AI1459" s="264"/>
      <c r="AJ1459" s="264"/>
      <c r="AK1459" s="264"/>
      <c r="AL1459" s="263">
        <f t="shared" si="46"/>
        <v>0</v>
      </c>
      <c r="AM1459" s="205"/>
      <c r="AN1459" s="205"/>
      <c r="AO1459" s="264"/>
      <c r="AP1459" s="264"/>
      <c r="AQ1459" s="264"/>
      <c r="AR1459" s="439" t="s">
        <v>1471</v>
      </c>
      <c r="AS1459" s="264"/>
      <c r="AT1459" s="264"/>
    </row>
    <row r="1460" spans="13:46" customFormat="1" ht="11.25" customHeight="1">
      <c r="M1460" s="539" t="s">
        <v>1828</v>
      </c>
      <c r="N1460" s="486" t="s">
        <v>817</v>
      </c>
      <c r="O1460" s="198" t="s">
        <v>857</v>
      </c>
      <c r="AC1460" s="264"/>
      <c r="AD1460" s="264"/>
      <c r="AE1460" s="264"/>
      <c r="AF1460" s="283"/>
      <c r="AG1460" s="510"/>
      <c r="AH1460" s="510"/>
      <c r="AI1460" s="264"/>
      <c r="AJ1460" s="264"/>
      <c r="AK1460" s="264"/>
      <c r="AL1460" s="263">
        <f t="shared" si="46"/>
        <v>0</v>
      </c>
      <c r="AM1460" s="263">
        <f>IF(AM1504=0,0,AM1548/AM1504*1000)</f>
        <v>0</v>
      </c>
      <c r="AN1460" s="263">
        <f>IF(AN1504=0,0,AN1548/AN1504*1000)</f>
        <v>0</v>
      </c>
      <c r="AO1460" s="264"/>
      <c r="AP1460" s="264"/>
      <c r="AQ1460" s="264"/>
      <c r="AR1460" s="439" t="s">
        <v>1472</v>
      </c>
      <c r="AS1460" s="264"/>
      <c r="AT1460" s="264"/>
    </row>
    <row r="1461" spans="13:46" customFormat="1" ht="11.25" customHeight="1">
      <c r="M1461" s="539" t="s">
        <v>1829</v>
      </c>
      <c r="N1461" s="494" t="s">
        <v>1442</v>
      </c>
      <c r="O1461" s="198" t="s">
        <v>857</v>
      </c>
      <c r="AC1461" s="264"/>
      <c r="AD1461" s="264"/>
      <c r="AE1461" s="264"/>
      <c r="AF1461" s="283"/>
      <c r="AG1461" s="510"/>
      <c r="AH1461" s="510"/>
      <c r="AI1461" s="264"/>
      <c r="AJ1461" s="264"/>
      <c r="AK1461" s="264"/>
      <c r="AL1461" s="263">
        <f t="shared" si="46"/>
        <v>0</v>
      </c>
      <c r="AM1461" s="205"/>
      <c r="AN1461" s="205"/>
      <c r="AO1461" s="264"/>
      <c r="AP1461" s="264"/>
      <c r="AQ1461" s="264"/>
      <c r="AR1461" s="439" t="s">
        <v>1473</v>
      </c>
      <c r="AS1461" s="264"/>
      <c r="AT1461" s="264"/>
    </row>
    <row r="1462" spans="13:46" customFormat="1" ht="11.25" customHeight="1">
      <c r="M1462" s="539" t="s">
        <v>1830</v>
      </c>
      <c r="N1462" s="494" t="s">
        <v>1443</v>
      </c>
      <c r="O1462" s="198" t="s">
        <v>857</v>
      </c>
      <c r="AC1462" s="264"/>
      <c r="AD1462" s="264"/>
      <c r="AE1462" s="264"/>
      <c r="AF1462" s="283"/>
      <c r="AG1462" s="510"/>
      <c r="AH1462" s="510"/>
      <c r="AI1462" s="264"/>
      <c r="AJ1462" s="264"/>
      <c r="AK1462" s="264"/>
      <c r="AL1462" s="263">
        <f t="shared" si="46"/>
        <v>0</v>
      </c>
      <c r="AM1462" s="205"/>
      <c r="AN1462" s="205"/>
      <c r="AO1462" s="264"/>
      <c r="AP1462" s="264"/>
      <c r="AQ1462" s="264"/>
      <c r="AR1462" s="439" t="s">
        <v>1474</v>
      </c>
      <c r="AS1462" s="264"/>
      <c r="AT1462" s="264"/>
    </row>
    <row r="1463" spans="13:46" customFormat="1" ht="11.25" customHeight="1">
      <c r="M1463" s="539" t="s">
        <v>1831</v>
      </c>
      <c r="N1463" s="494" t="s">
        <v>1444</v>
      </c>
      <c r="O1463" s="198" t="s">
        <v>857</v>
      </c>
      <c r="AC1463" s="264"/>
      <c r="AD1463" s="264"/>
      <c r="AE1463" s="264"/>
      <c r="AF1463" s="283"/>
      <c r="AG1463" s="510"/>
      <c r="AH1463" s="510"/>
      <c r="AI1463" s="264"/>
      <c r="AJ1463" s="264"/>
      <c r="AK1463" s="264"/>
      <c r="AL1463" s="263">
        <f t="shared" si="46"/>
        <v>0</v>
      </c>
      <c r="AM1463" s="205"/>
      <c r="AN1463" s="205"/>
      <c r="AO1463" s="264"/>
      <c r="AP1463" s="264"/>
      <c r="AQ1463" s="264"/>
      <c r="AR1463" s="439" t="s">
        <v>1475</v>
      </c>
      <c r="AS1463" s="264"/>
      <c r="AT1463" s="264"/>
    </row>
    <row r="1464" spans="13:46" customFormat="1" ht="11.25" customHeight="1">
      <c r="M1464" s="539" t="s">
        <v>1832</v>
      </c>
      <c r="N1464" s="494" t="s">
        <v>1445</v>
      </c>
      <c r="O1464" s="198" t="s">
        <v>857</v>
      </c>
      <c r="AC1464" s="264"/>
      <c r="AD1464" s="264"/>
      <c r="AE1464" s="264"/>
      <c r="AF1464" s="283"/>
      <c r="AG1464" s="510"/>
      <c r="AH1464" s="510"/>
      <c r="AI1464" s="264"/>
      <c r="AJ1464" s="264"/>
      <c r="AK1464" s="264"/>
      <c r="AL1464" s="263">
        <f t="shared" si="46"/>
        <v>0</v>
      </c>
      <c r="AM1464" s="205"/>
      <c r="AN1464" s="205"/>
      <c r="AO1464" s="264"/>
      <c r="AP1464" s="264"/>
      <c r="AQ1464" s="264"/>
      <c r="AR1464" s="439" t="s">
        <v>1487</v>
      </c>
      <c r="AS1464" s="264"/>
      <c r="AT1464" s="264"/>
    </row>
    <row r="1465" spans="13:46" customFormat="1" ht="11.25" customHeight="1">
      <c r="M1465" s="539" t="s">
        <v>1833</v>
      </c>
      <c r="N1465" s="494" t="s">
        <v>1446</v>
      </c>
      <c r="O1465" s="198" t="s">
        <v>857</v>
      </c>
      <c r="AC1465" s="264"/>
      <c r="AD1465" s="264"/>
      <c r="AE1465" s="264"/>
      <c r="AF1465" s="283"/>
      <c r="AG1465" s="510"/>
      <c r="AH1465" s="510"/>
      <c r="AI1465" s="264"/>
      <c r="AJ1465" s="264"/>
      <c r="AK1465" s="264"/>
      <c r="AL1465" s="263">
        <f t="shared" si="46"/>
        <v>0</v>
      </c>
      <c r="AM1465" s="205"/>
      <c r="AN1465" s="205"/>
      <c r="AO1465" s="264"/>
      <c r="AP1465" s="264"/>
      <c r="AQ1465" s="264"/>
      <c r="AR1465" s="439" t="s">
        <v>1486</v>
      </c>
      <c r="AS1465" s="264"/>
      <c r="AT1465" s="264"/>
    </row>
    <row r="1466" spans="13:46" customFormat="1" ht="11.25" customHeight="1">
      <c r="M1466" s="539" t="s">
        <v>1834</v>
      </c>
      <c r="N1466" s="494" t="s">
        <v>1447</v>
      </c>
      <c r="O1466" s="198" t="s">
        <v>857</v>
      </c>
      <c r="AC1466" s="264"/>
      <c r="AD1466" s="264"/>
      <c r="AE1466" s="264"/>
      <c r="AF1466" s="283"/>
      <c r="AG1466" s="510"/>
      <c r="AH1466" s="510"/>
      <c r="AI1466" s="264"/>
      <c r="AJ1466" s="264"/>
      <c r="AK1466" s="264"/>
      <c r="AL1466" s="263">
        <f t="shared" si="46"/>
        <v>0</v>
      </c>
      <c r="AM1466" s="205"/>
      <c r="AN1466" s="205"/>
      <c r="AO1466" s="264"/>
      <c r="AP1466" s="264"/>
      <c r="AQ1466" s="264"/>
      <c r="AR1466" s="439" t="s">
        <v>1485</v>
      </c>
      <c r="AS1466" s="264"/>
      <c r="AT1466" s="264"/>
    </row>
    <row r="1467" spans="13:46" customFormat="1" ht="11.25" customHeight="1">
      <c r="M1467" s="539" t="s">
        <v>1835</v>
      </c>
      <c r="N1467" s="494" t="s">
        <v>1448</v>
      </c>
      <c r="O1467" s="198" t="s">
        <v>857</v>
      </c>
      <c r="AC1467" s="264"/>
      <c r="AD1467" s="264"/>
      <c r="AE1467" s="264"/>
      <c r="AF1467" s="283"/>
      <c r="AG1467" s="510"/>
      <c r="AH1467" s="510"/>
      <c r="AI1467" s="264"/>
      <c r="AJ1467" s="264"/>
      <c r="AK1467" s="264"/>
      <c r="AL1467" s="263">
        <f t="shared" si="46"/>
        <v>0</v>
      </c>
      <c r="AM1467" s="205"/>
      <c r="AN1467" s="205"/>
      <c r="AO1467" s="264"/>
      <c r="AP1467" s="264"/>
      <c r="AQ1467" s="264"/>
      <c r="AR1467" s="439" t="s">
        <v>1484</v>
      </c>
      <c r="AS1467" s="264"/>
      <c r="AT1467" s="264"/>
    </row>
    <row r="1468" spans="13:46" customFormat="1" ht="11.25" customHeight="1">
      <c r="M1468" s="539" t="s">
        <v>1836</v>
      </c>
      <c r="N1468" s="494" t="s">
        <v>1449</v>
      </c>
      <c r="O1468" s="198" t="s">
        <v>857</v>
      </c>
      <c r="AC1468" s="264"/>
      <c r="AD1468" s="264"/>
      <c r="AE1468" s="264"/>
      <c r="AF1468" s="283"/>
      <c r="AG1468" s="510"/>
      <c r="AH1468" s="510"/>
      <c r="AI1468" s="264"/>
      <c r="AJ1468" s="264"/>
      <c r="AK1468" s="264"/>
      <c r="AL1468" s="263">
        <f t="shared" si="46"/>
        <v>0</v>
      </c>
      <c r="AM1468" s="205"/>
      <c r="AN1468" s="205"/>
      <c r="AO1468" s="264"/>
      <c r="AP1468" s="264"/>
      <c r="AQ1468" s="264"/>
      <c r="AR1468" s="439" t="s">
        <v>1483</v>
      </c>
      <c r="AS1468" s="264"/>
      <c r="AT1468" s="264"/>
    </row>
    <row r="1469" spans="13:46" customFormat="1" ht="11.25" customHeight="1">
      <c r="M1469" s="539" t="s">
        <v>1837</v>
      </c>
      <c r="N1469" s="494" t="s">
        <v>1450</v>
      </c>
      <c r="O1469" s="198" t="s">
        <v>857</v>
      </c>
      <c r="AC1469" s="264"/>
      <c r="AD1469" s="264"/>
      <c r="AE1469" s="264"/>
      <c r="AF1469" s="283"/>
      <c r="AG1469" s="510"/>
      <c r="AH1469" s="510"/>
      <c r="AI1469" s="264"/>
      <c r="AJ1469" s="264"/>
      <c r="AK1469" s="264"/>
      <c r="AL1469" s="263">
        <f t="shared" si="46"/>
        <v>0</v>
      </c>
      <c r="AM1469" s="205"/>
      <c r="AN1469" s="205"/>
      <c r="AO1469" s="264"/>
      <c r="AP1469" s="264"/>
      <c r="AQ1469" s="264"/>
      <c r="AR1469" s="439" t="s">
        <v>1488</v>
      </c>
      <c r="AS1469" s="264"/>
      <c r="AT1469" s="264"/>
    </row>
    <row r="1470" spans="13:46" customFormat="1" ht="11.25" customHeight="1">
      <c r="M1470" s="540"/>
      <c r="N1470" s="508"/>
      <c r="O1470" s="509"/>
      <c r="AC1470" s="264"/>
      <c r="AD1470" s="264"/>
      <c r="AE1470" s="264"/>
      <c r="AF1470" s="283"/>
      <c r="AG1470" s="510"/>
      <c r="AH1470" s="510"/>
      <c r="AI1470" s="264"/>
      <c r="AJ1470" s="264"/>
      <c r="AK1470" s="264"/>
      <c r="AL1470" s="283"/>
      <c r="AM1470" s="510"/>
      <c r="AN1470" s="510"/>
      <c r="AO1470" s="264"/>
      <c r="AP1470" s="264"/>
      <c r="AQ1470" s="264"/>
      <c r="AR1470" s="439"/>
      <c r="AS1470" s="264"/>
      <c r="AT1470" s="264"/>
    </row>
    <row r="1471" spans="13:46" customFormat="1" ht="11.25" customHeight="1">
      <c r="M1471" s="540"/>
      <c r="N1471" s="508"/>
      <c r="O1471" s="509"/>
      <c r="AC1471" s="264"/>
      <c r="AD1471" s="264"/>
      <c r="AE1471" s="264"/>
      <c r="AF1471" s="283"/>
      <c r="AG1471" s="510"/>
      <c r="AH1471" s="510"/>
      <c r="AI1471" s="264"/>
      <c r="AJ1471" s="264"/>
      <c r="AK1471" s="264"/>
      <c r="AL1471" s="283"/>
      <c r="AM1471" s="510"/>
      <c r="AN1471" s="510"/>
      <c r="AO1471" s="264"/>
      <c r="AP1471" s="264"/>
      <c r="AQ1471" s="264"/>
      <c r="AR1471" s="439"/>
      <c r="AS1471" s="264"/>
      <c r="AT1471" s="264"/>
    </row>
    <row r="1472" spans="13:46" customFormat="1" ht="11.25" customHeight="1">
      <c r="M1472" s="539" t="s">
        <v>1838</v>
      </c>
      <c r="N1472" s="495" t="s">
        <v>1451</v>
      </c>
      <c r="O1472" s="198" t="s">
        <v>857</v>
      </c>
      <c r="AC1472" s="264"/>
      <c r="AD1472" s="264"/>
      <c r="AE1472" s="264"/>
      <c r="AF1472" s="283"/>
      <c r="AG1472" s="510"/>
      <c r="AH1472" s="510"/>
      <c r="AI1472" s="264"/>
      <c r="AJ1472" s="264"/>
      <c r="AK1472" s="264"/>
      <c r="AL1472" s="263">
        <f t="shared" ref="AL1472:AL1478" si="47">IF(AL1516=0,0,AL1560/AL1516*1000)</f>
        <v>0</v>
      </c>
      <c r="AM1472" s="205"/>
      <c r="AN1472" s="205"/>
      <c r="AO1472" s="264"/>
      <c r="AP1472" s="264"/>
      <c r="AQ1472" s="264"/>
      <c r="AR1472" s="439" t="s">
        <v>1489</v>
      </c>
      <c r="AS1472" s="264"/>
      <c r="AT1472" s="264"/>
    </row>
    <row r="1473" spans="13:46" customFormat="1" ht="11.25" customHeight="1">
      <c r="M1473" s="539" t="s">
        <v>1839</v>
      </c>
      <c r="N1473" s="496" t="s">
        <v>828</v>
      </c>
      <c r="O1473" s="198" t="s">
        <v>857</v>
      </c>
      <c r="AC1473" s="264"/>
      <c r="AD1473" s="264"/>
      <c r="AE1473" s="264"/>
      <c r="AF1473" s="283"/>
      <c r="AG1473" s="510"/>
      <c r="AH1473" s="510"/>
      <c r="AI1473" s="264"/>
      <c r="AJ1473" s="264"/>
      <c r="AK1473" s="264"/>
      <c r="AL1473" s="263">
        <f t="shared" si="47"/>
        <v>0</v>
      </c>
      <c r="AM1473" s="205"/>
      <c r="AN1473" s="205"/>
      <c r="AO1473" s="264"/>
      <c r="AP1473" s="264"/>
      <c r="AQ1473" s="264"/>
      <c r="AR1473" s="439" t="s">
        <v>1476</v>
      </c>
      <c r="AS1473" s="264"/>
      <c r="AT1473" s="264"/>
    </row>
    <row r="1474" spans="13:46" customFormat="1" ht="11.25" customHeight="1">
      <c r="M1474" s="539" t="s">
        <v>1840</v>
      </c>
      <c r="N1474" s="497" t="s">
        <v>854</v>
      </c>
      <c r="O1474" s="198" t="s">
        <v>857</v>
      </c>
      <c r="AC1474" s="264"/>
      <c r="AD1474" s="264"/>
      <c r="AE1474" s="264"/>
      <c r="AF1474" s="283"/>
      <c r="AG1474" s="510"/>
      <c r="AH1474" s="510"/>
      <c r="AI1474" s="264"/>
      <c r="AJ1474" s="264"/>
      <c r="AK1474" s="264"/>
      <c r="AL1474" s="263">
        <f t="shared" si="47"/>
        <v>0</v>
      </c>
      <c r="AM1474" s="205"/>
      <c r="AN1474" s="205"/>
      <c r="AO1474" s="264"/>
      <c r="AP1474" s="264"/>
      <c r="AQ1474" s="264"/>
      <c r="AR1474" s="439" t="s">
        <v>1477</v>
      </c>
      <c r="AS1474" s="264"/>
      <c r="AT1474" s="264"/>
    </row>
    <row r="1475" spans="13:46" customFormat="1" ht="11.25" customHeight="1">
      <c r="M1475" s="539" t="s">
        <v>1841</v>
      </c>
      <c r="N1475" s="498" t="s">
        <v>333</v>
      </c>
      <c r="O1475" s="198" t="s">
        <v>857</v>
      </c>
      <c r="AC1475" s="264"/>
      <c r="AD1475" s="264"/>
      <c r="AE1475" s="264"/>
      <c r="AF1475" s="283"/>
      <c r="AG1475" s="510"/>
      <c r="AH1475" s="510"/>
      <c r="AI1475" s="264"/>
      <c r="AJ1475" s="264"/>
      <c r="AK1475" s="264"/>
      <c r="AL1475" s="263">
        <f t="shared" si="47"/>
        <v>0</v>
      </c>
      <c r="AM1475" s="205"/>
      <c r="AN1475" s="205"/>
      <c r="AO1475" s="264"/>
      <c r="AP1475" s="264"/>
      <c r="AQ1475" s="264"/>
      <c r="AR1475" s="439" t="s">
        <v>1478</v>
      </c>
      <c r="AS1475" s="264"/>
      <c r="AT1475" s="264"/>
    </row>
    <row r="1476" spans="13:46" customFormat="1" ht="11.25" customHeight="1">
      <c r="M1476" s="539" t="s">
        <v>1842</v>
      </c>
      <c r="N1476" s="499" t="s">
        <v>334</v>
      </c>
      <c r="O1476" s="198" t="s">
        <v>857</v>
      </c>
      <c r="AC1476" s="264"/>
      <c r="AD1476" s="264"/>
      <c r="AE1476" s="264"/>
      <c r="AF1476" s="283"/>
      <c r="AG1476" s="510"/>
      <c r="AH1476" s="510"/>
      <c r="AI1476" s="264"/>
      <c r="AJ1476" s="264"/>
      <c r="AK1476" s="264"/>
      <c r="AL1476" s="263">
        <f t="shared" si="47"/>
        <v>0</v>
      </c>
      <c r="AM1476" s="205"/>
      <c r="AN1476" s="205"/>
      <c r="AO1476" s="264"/>
      <c r="AP1476" s="264"/>
      <c r="AQ1476" s="264"/>
      <c r="AR1476" s="439" t="s">
        <v>1480</v>
      </c>
      <c r="AS1476" s="264"/>
      <c r="AT1476" s="264"/>
    </row>
    <row r="1477" spans="13:46" customFormat="1" ht="11.25" customHeight="1">
      <c r="M1477" s="539" t="s">
        <v>1843</v>
      </c>
      <c r="N1477" s="500" t="s">
        <v>335</v>
      </c>
      <c r="O1477" s="198" t="s">
        <v>857</v>
      </c>
      <c r="AC1477" s="264"/>
      <c r="AD1477" s="264"/>
      <c r="AE1477" s="264"/>
      <c r="AF1477" s="283"/>
      <c r="AG1477" s="510"/>
      <c r="AH1477" s="510"/>
      <c r="AI1477" s="264"/>
      <c r="AJ1477" s="264"/>
      <c r="AK1477" s="264"/>
      <c r="AL1477" s="263">
        <f t="shared" si="47"/>
        <v>0</v>
      </c>
      <c r="AM1477" s="205"/>
      <c r="AN1477" s="205"/>
      <c r="AO1477" s="264"/>
      <c r="AP1477" s="264"/>
      <c r="AQ1477" s="264"/>
      <c r="AR1477" s="439" t="s">
        <v>1479</v>
      </c>
      <c r="AS1477" s="264"/>
      <c r="AT1477" s="264"/>
    </row>
    <row r="1478" spans="13:46" customFormat="1" ht="11.25" customHeight="1">
      <c r="M1478" s="539" t="s">
        <v>1844</v>
      </c>
      <c r="N1478" s="489" t="s">
        <v>336</v>
      </c>
      <c r="O1478" s="198" t="s">
        <v>857</v>
      </c>
      <c r="AC1478" s="264"/>
      <c r="AD1478" s="264"/>
      <c r="AE1478" s="264"/>
      <c r="AF1478" s="283"/>
      <c r="AG1478" s="510"/>
      <c r="AH1478" s="510"/>
      <c r="AI1478" s="264"/>
      <c r="AJ1478" s="264"/>
      <c r="AK1478" s="264"/>
      <c r="AL1478" s="263">
        <f t="shared" si="47"/>
        <v>0</v>
      </c>
      <c r="AM1478" s="205"/>
      <c r="AN1478" s="205"/>
      <c r="AO1478" s="264"/>
      <c r="AP1478" s="264"/>
      <c r="AQ1478" s="264"/>
      <c r="AR1478" s="439" t="s">
        <v>1481</v>
      </c>
      <c r="AS1478" s="264"/>
      <c r="AT1478" s="264"/>
    </row>
    <row r="1479" spans="13:46" customFormat="1" ht="11.25" customHeight="1">
      <c r="M1479" s="540"/>
      <c r="N1479" s="508"/>
      <c r="O1479" s="509"/>
      <c r="AC1479" s="264"/>
      <c r="AD1479" s="264"/>
      <c r="AE1479" s="264"/>
      <c r="AF1479" s="283"/>
      <c r="AG1479" s="510"/>
      <c r="AH1479" s="510"/>
      <c r="AI1479" s="264"/>
      <c r="AJ1479" s="264"/>
      <c r="AK1479" s="264"/>
      <c r="AL1479" s="283"/>
      <c r="AM1479" s="510"/>
      <c r="AN1479" s="510"/>
      <c r="AO1479" s="264"/>
      <c r="AP1479" s="264"/>
      <c r="AQ1479" s="264"/>
      <c r="AR1479" s="439"/>
      <c r="AS1479" s="264"/>
      <c r="AT1479" s="264"/>
    </row>
    <row r="1480" spans="13:46" customFormat="1" ht="11.25" customHeight="1">
      <c r="M1480" s="538" t="s">
        <v>1812</v>
      </c>
      <c r="N1480" s="511" t="s">
        <v>756</v>
      </c>
      <c r="O1480" s="198"/>
      <c r="AC1480" s="264"/>
      <c r="AD1480" s="264"/>
      <c r="AE1480" s="264"/>
      <c r="AF1480" s="283"/>
      <c r="AG1480" s="510"/>
      <c r="AH1480" s="510"/>
      <c r="AI1480" s="264"/>
      <c r="AJ1480" s="264"/>
      <c r="AK1480" s="264"/>
      <c r="AL1480" s="257"/>
      <c r="AM1480" s="257"/>
      <c r="AN1480" s="257"/>
      <c r="AO1480" s="264"/>
      <c r="AP1480" s="264"/>
      <c r="AQ1480" s="264"/>
      <c r="AR1480" s="119"/>
      <c r="AS1480" s="264"/>
      <c r="AT1480" s="264"/>
    </row>
    <row r="1481" spans="13:46" customFormat="1" ht="11.25" customHeight="1">
      <c r="M1481" s="540"/>
      <c r="N1481" s="508"/>
      <c r="O1481" s="509"/>
      <c r="AC1481" s="264"/>
      <c r="AD1481" s="264"/>
      <c r="AE1481" s="264"/>
      <c r="AF1481" s="283"/>
      <c r="AG1481" s="510"/>
      <c r="AH1481" s="510"/>
      <c r="AI1481" s="264"/>
      <c r="AJ1481" s="264"/>
      <c r="AK1481" s="264"/>
      <c r="AL1481" s="283"/>
      <c r="AM1481" s="510"/>
      <c r="AN1481" s="510"/>
      <c r="AO1481" s="264"/>
      <c r="AP1481" s="264"/>
      <c r="AQ1481" s="264"/>
      <c r="AR1481" s="439"/>
      <c r="AS1481" s="264"/>
      <c r="AT1481" s="264"/>
    </row>
    <row r="1482" spans="13:46" customFormat="1" ht="11.25" customHeight="1">
      <c r="M1482" s="540"/>
      <c r="N1482" s="508"/>
      <c r="O1482" s="509"/>
      <c r="AC1482" s="264"/>
      <c r="AD1482" s="264"/>
      <c r="AE1482" s="264"/>
      <c r="AF1482" s="283"/>
      <c r="AG1482" s="510"/>
      <c r="AH1482" s="510"/>
      <c r="AI1482" s="264"/>
      <c r="AJ1482" s="264"/>
      <c r="AK1482" s="264"/>
      <c r="AL1482" s="283"/>
      <c r="AM1482" s="510"/>
      <c r="AN1482" s="510"/>
      <c r="AO1482" s="264"/>
      <c r="AP1482" s="264"/>
      <c r="AQ1482" s="264"/>
      <c r="AR1482" s="439"/>
      <c r="AS1482" s="264"/>
      <c r="AT1482" s="264"/>
    </row>
    <row r="1483" spans="13:46" customFormat="1" ht="11.25" customHeight="1">
      <c r="M1483" s="540"/>
      <c r="N1483" s="508"/>
      <c r="O1483" s="509"/>
      <c r="AC1483" s="264"/>
      <c r="AD1483" s="264"/>
      <c r="AE1483" s="264"/>
      <c r="AF1483" s="283"/>
      <c r="AG1483" s="510"/>
      <c r="AH1483" s="510"/>
      <c r="AI1483" s="264"/>
      <c r="AJ1483" s="264"/>
      <c r="AK1483" s="264"/>
      <c r="AL1483" s="283"/>
      <c r="AM1483" s="510"/>
      <c r="AN1483" s="510"/>
      <c r="AO1483" s="264"/>
      <c r="AP1483" s="264"/>
      <c r="AQ1483" s="264"/>
      <c r="AR1483" s="439"/>
      <c r="AS1483" s="264"/>
      <c r="AT1483" s="264"/>
    </row>
    <row r="1484" spans="13:46" customFormat="1" ht="11.25" customHeight="1">
      <c r="M1484" s="540"/>
      <c r="N1484" s="508"/>
      <c r="O1484" s="509"/>
      <c r="AC1484" s="264"/>
      <c r="AD1484" s="264"/>
      <c r="AE1484" s="264"/>
      <c r="AF1484" s="283"/>
      <c r="AG1484" s="510"/>
      <c r="AH1484" s="510"/>
      <c r="AI1484" s="264"/>
      <c r="AJ1484" s="264"/>
      <c r="AK1484" s="264"/>
      <c r="AL1484" s="283"/>
      <c r="AM1484" s="510"/>
      <c r="AN1484" s="510"/>
      <c r="AO1484" s="264"/>
      <c r="AP1484" s="264"/>
      <c r="AQ1484" s="264"/>
      <c r="AR1484" s="439"/>
      <c r="AS1484" s="264"/>
      <c r="AT1484" s="264"/>
    </row>
    <row r="1485" spans="13:46" customFormat="1" ht="11.25" customHeight="1">
      <c r="M1485" s="540"/>
      <c r="N1485" s="508"/>
      <c r="O1485" s="509"/>
      <c r="AC1485" s="264"/>
      <c r="AD1485" s="264"/>
      <c r="AE1485" s="264"/>
      <c r="AF1485" s="283"/>
      <c r="AG1485" s="510"/>
      <c r="AH1485" s="510"/>
      <c r="AI1485" s="264"/>
      <c r="AJ1485" s="264"/>
      <c r="AK1485" s="264"/>
      <c r="AL1485" s="283"/>
      <c r="AM1485" s="510"/>
      <c r="AN1485" s="510"/>
      <c r="AO1485" s="264"/>
      <c r="AP1485" s="264"/>
      <c r="AQ1485" s="264"/>
      <c r="AR1485" s="439"/>
      <c r="AS1485" s="264"/>
      <c r="AT1485" s="264"/>
    </row>
    <row r="1486" spans="13:46" customFormat="1" ht="11.25" customHeight="1">
      <c r="M1486" s="540"/>
      <c r="N1486" s="508"/>
      <c r="O1486" s="509"/>
      <c r="AC1486" s="264"/>
      <c r="AD1486" s="264"/>
      <c r="AE1486" s="264"/>
      <c r="AF1486" s="283"/>
      <c r="AG1486" s="510"/>
      <c r="AH1486" s="510"/>
      <c r="AI1486" s="264"/>
      <c r="AJ1486" s="264"/>
      <c r="AK1486" s="264"/>
      <c r="AL1486" s="283"/>
      <c r="AM1486" s="510"/>
      <c r="AN1486" s="510"/>
      <c r="AO1486" s="264"/>
      <c r="AP1486" s="264"/>
      <c r="AQ1486" s="264"/>
      <c r="AR1486" s="439"/>
      <c r="AS1486" s="264"/>
      <c r="AT1486" s="264"/>
    </row>
    <row r="1487" spans="13:46" customFormat="1" ht="11.25" customHeight="1">
      <c r="M1487" s="540"/>
      <c r="N1487" s="508"/>
      <c r="O1487" s="509"/>
      <c r="AC1487" s="264"/>
      <c r="AD1487" s="264"/>
      <c r="AE1487" s="264"/>
      <c r="AF1487" s="283"/>
      <c r="AG1487" s="510"/>
      <c r="AH1487" s="510"/>
      <c r="AI1487" s="264"/>
      <c r="AJ1487" s="264"/>
      <c r="AK1487" s="264"/>
      <c r="AL1487" s="283"/>
      <c r="AM1487" s="510"/>
      <c r="AN1487" s="510"/>
      <c r="AO1487" s="264"/>
      <c r="AP1487" s="264"/>
      <c r="AQ1487" s="264"/>
      <c r="AR1487" s="439"/>
      <c r="AS1487" s="264"/>
      <c r="AT1487" s="264"/>
    </row>
    <row r="1488" spans="13:46" customFormat="1" ht="11.25" customHeight="1">
      <c r="M1488" s="540"/>
      <c r="N1488" s="508"/>
      <c r="O1488" s="509"/>
      <c r="AC1488" s="264"/>
      <c r="AD1488" s="264"/>
      <c r="AE1488" s="264"/>
      <c r="AF1488" s="283"/>
      <c r="AG1488" s="510"/>
      <c r="AH1488" s="510"/>
      <c r="AI1488" s="264"/>
      <c r="AJ1488" s="264"/>
      <c r="AK1488" s="264"/>
      <c r="AL1488" s="283"/>
      <c r="AM1488" s="510"/>
      <c r="AN1488" s="510"/>
      <c r="AO1488" s="264"/>
      <c r="AP1488" s="264"/>
      <c r="AQ1488" s="264"/>
      <c r="AR1488" s="439"/>
      <c r="AS1488" s="264"/>
      <c r="AT1488" s="264"/>
    </row>
    <row r="1489" spans="13:46" customFormat="1" ht="11.25" customHeight="1">
      <c r="M1489" s="539" t="s">
        <v>1845</v>
      </c>
      <c r="N1489" s="489" t="s">
        <v>783</v>
      </c>
      <c r="O1489" s="198" t="s">
        <v>864</v>
      </c>
      <c r="AC1489" s="264"/>
      <c r="AD1489" s="264"/>
      <c r="AE1489" s="264"/>
      <c r="AF1489" s="283"/>
      <c r="AG1489" s="510"/>
      <c r="AH1489" s="510"/>
      <c r="AI1489" s="264"/>
      <c r="AJ1489" s="264"/>
      <c r="AK1489" s="264"/>
      <c r="AL1489" s="263">
        <f t="shared" ref="AL1489:AL1513" si="48">AM1489+AN1489</f>
        <v>0</v>
      </c>
      <c r="AM1489" s="205"/>
      <c r="AN1489" s="205"/>
      <c r="AO1489" s="264"/>
      <c r="AP1489" s="264"/>
      <c r="AQ1489" s="264"/>
      <c r="AR1489" s="439" t="s">
        <v>1456</v>
      </c>
      <c r="AS1489" s="264"/>
      <c r="AT1489" s="264"/>
    </row>
    <row r="1490" spans="13:46" customFormat="1" ht="11.25" customHeight="1">
      <c r="M1490" s="539" t="s">
        <v>1846</v>
      </c>
      <c r="N1490" s="490" t="s">
        <v>823</v>
      </c>
      <c r="O1490" s="198" t="s">
        <v>864</v>
      </c>
      <c r="AC1490" s="264"/>
      <c r="AD1490" s="264"/>
      <c r="AE1490" s="264"/>
      <c r="AF1490" s="283"/>
      <c r="AG1490" s="510"/>
      <c r="AH1490" s="510"/>
      <c r="AI1490" s="264"/>
      <c r="AJ1490" s="264"/>
      <c r="AK1490" s="264"/>
      <c r="AL1490" s="263">
        <f t="shared" si="48"/>
        <v>0</v>
      </c>
      <c r="AM1490" s="205"/>
      <c r="AN1490" s="205"/>
      <c r="AO1490" s="264"/>
      <c r="AP1490" s="264"/>
      <c r="AQ1490" s="264"/>
      <c r="AR1490" s="439" t="s">
        <v>1457</v>
      </c>
      <c r="AS1490" s="264"/>
      <c r="AT1490" s="264"/>
    </row>
    <row r="1491" spans="13:46" customFormat="1" ht="11.25" customHeight="1">
      <c r="M1491" s="539" t="s">
        <v>1847</v>
      </c>
      <c r="N1491" s="484" t="s">
        <v>827</v>
      </c>
      <c r="O1491" s="198" t="s">
        <v>864</v>
      </c>
      <c r="AC1491" s="264"/>
      <c r="AD1491" s="264"/>
      <c r="AE1491" s="264"/>
      <c r="AF1491" s="283"/>
      <c r="AG1491" s="510"/>
      <c r="AH1491" s="510"/>
      <c r="AI1491" s="264"/>
      <c r="AJ1491" s="264"/>
      <c r="AK1491" s="264"/>
      <c r="AL1491" s="263">
        <f t="shared" si="48"/>
        <v>0</v>
      </c>
      <c r="AM1491" s="191">
        <f>SUM(AM1492:AM1495)</f>
        <v>0</v>
      </c>
      <c r="AN1491" s="191">
        <f>SUM(AN1492:AN1495)</f>
        <v>0</v>
      </c>
      <c r="AO1491" s="264"/>
      <c r="AP1491" s="264"/>
      <c r="AQ1491" s="264"/>
      <c r="AR1491" s="439" t="s">
        <v>1458</v>
      </c>
      <c r="AS1491" s="264"/>
      <c r="AT1491" s="264"/>
    </row>
    <row r="1492" spans="13:46" customFormat="1" ht="11.25" customHeight="1">
      <c r="M1492" s="539" t="s">
        <v>1848</v>
      </c>
      <c r="N1492" s="491" t="s">
        <v>1432</v>
      </c>
      <c r="O1492" s="198" t="s">
        <v>864</v>
      </c>
      <c r="AC1492" s="264"/>
      <c r="AD1492" s="264"/>
      <c r="AE1492" s="264"/>
      <c r="AF1492" s="283"/>
      <c r="AG1492" s="510"/>
      <c r="AH1492" s="510"/>
      <c r="AI1492" s="264"/>
      <c r="AJ1492" s="264"/>
      <c r="AK1492" s="264"/>
      <c r="AL1492" s="263">
        <f t="shared" si="48"/>
        <v>0</v>
      </c>
      <c r="AM1492" s="205"/>
      <c r="AN1492" s="205"/>
      <c r="AO1492" s="264"/>
      <c r="AP1492" s="264"/>
      <c r="AQ1492" s="264"/>
      <c r="AR1492" s="439" t="s">
        <v>1459</v>
      </c>
      <c r="AS1492" s="264"/>
      <c r="AT1492" s="264"/>
    </row>
    <row r="1493" spans="13:46" customFormat="1" ht="11.25" customHeight="1">
      <c r="M1493" s="539" t="s">
        <v>1849</v>
      </c>
      <c r="N1493" s="491" t="s">
        <v>1433</v>
      </c>
      <c r="O1493" s="198" t="s">
        <v>864</v>
      </c>
      <c r="AC1493" s="264"/>
      <c r="AD1493" s="264"/>
      <c r="AE1493" s="264"/>
      <c r="AF1493" s="283"/>
      <c r="AG1493" s="510"/>
      <c r="AH1493" s="510"/>
      <c r="AI1493" s="264"/>
      <c r="AJ1493" s="264"/>
      <c r="AK1493" s="264"/>
      <c r="AL1493" s="263">
        <f t="shared" si="48"/>
        <v>0</v>
      </c>
      <c r="AM1493" s="205"/>
      <c r="AN1493" s="205"/>
      <c r="AO1493" s="264"/>
      <c r="AP1493" s="264"/>
      <c r="AQ1493" s="264"/>
      <c r="AR1493" s="439" t="s">
        <v>1460</v>
      </c>
      <c r="AS1493" s="264"/>
      <c r="AT1493" s="264"/>
    </row>
    <row r="1494" spans="13:46" customFormat="1" ht="11.25" customHeight="1">
      <c r="M1494" s="539" t="s">
        <v>1850</v>
      </c>
      <c r="N1494" s="491" t="s">
        <v>1434</v>
      </c>
      <c r="O1494" s="198" t="s">
        <v>864</v>
      </c>
      <c r="AC1494" s="264"/>
      <c r="AD1494" s="264"/>
      <c r="AE1494" s="264"/>
      <c r="AF1494" s="283"/>
      <c r="AG1494" s="510"/>
      <c r="AH1494" s="510"/>
      <c r="AI1494" s="264"/>
      <c r="AJ1494" s="264"/>
      <c r="AK1494" s="264"/>
      <c r="AL1494" s="263">
        <f t="shared" si="48"/>
        <v>0</v>
      </c>
      <c r="AM1494" s="205"/>
      <c r="AN1494" s="205"/>
      <c r="AO1494" s="264"/>
      <c r="AP1494" s="264"/>
      <c r="AQ1494" s="264"/>
      <c r="AR1494" s="439" t="s">
        <v>1461</v>
      </c>
      <c r="AS1494" s="264"/>
      <c r="AT1494" s="264"/>
    </row>
    <row r="1495" spans="13:46" customFormat="1" ht="11.25" customHeight="1">
      <c r="M1495" s="539" t="s">
        <v>1851</v>
      </c>
      <c r="N1495" s="491" t="s">
        <v>1435</v>
      </c>
      <c r="O1495" s="198" t="s">
        <v>864</v>
      </c>
      <c r="AC1495" s="264"/>
      <c r="AD1495" s="264"/>
      <c r="AE1495" s="264"/>
      <c r="AF1495" s="283"/>
      <c r="AG1495" s="510"/>
      <c r="AH1495" s="510"/>
      <c r="AI1495" s="264"/>
      <c r="AJ1495" s="264"/>
      <c r="AK1495" s="264"/>
      <c r="AL1495" s="263">
        <f t="shared" si="48"/>
        <v>0</v>
      </c>
      <c r="AM1495" s="205"/>
      <c r="AN1495" s="205"/>
      <c r="AO1495" s="264"/>
      <c r="AP1495" s="264"/>
      <c r="AQ1495" s="264"/>
      <c r="AR1495" s="439" t="s">
        <v>1462</v>
      </c>
      <c r="AS1495" s="264"/>
      <c r="AT1495" s="264"/>
    </row>
    <row r="1496" spans="13:46" customFormat="1" ht="11.25" customHeight="1">
      <c r="M1496" s="539" t="s">
        <v>1852</v>
      </c>
      <c r="N1496" s="485" t="s">
        <v>825</v>
      </c>
      <c r="O1496" s="198" t="s">
        <v>864</v>
      </c>
      <c r="AC1496" s="264"/>
      <c r="AD1496" s="264"/>
      <c r="AE1496" s="264"/>
      <c r="AF1496" s="283"/>
      <c r="AG1496" s="510"/>
      <c r="AH1496" s="510"/>
      <c r="AI1496" s="264"/>
      <c r="AJ1496" s="264"/>
      <c r="AK1496" s="264"/>
      <c r="AL1496" s="263">
        <f t="shared" si="48"/>
        <v>0</v>
      </c>
      <c r="AM1496" s="191">
        <f>SUM(AM1497:AM1502)</f>
        <v>0</v>
      </c>
      <c r="AN1496" s="191">
        <f>SUM(AN1497:AN1502)</f>
        <v>0</v>
      </c>
      <c r="AO1496" s="264"/>
      <c r="AP1496" s="264"/>
      <c r="AQ1496" s="264"/>
      <c r="AR1496" s="439" t="s">
        <v>1467</v>
      </c>
      <c r="AS1496" s="264"/>
      <c r="AT1496" s="264"/>
    </row>
    <row r="1497" spans="13:46" customFormat="1" ht="11.25" customHeight="1">
      <c r="M1497" s="539" t="s">
        <v>2170</v>
      </c>
      <c r="N1497" s="492" t="s">
        <v>1436</v>
      </c>
      <c r="O1497" s="198" t="s">
        <v>864</v>
      </c>
      <c r="AC1497" s="264"/>
      <c r="AD1497" s="264"/>
      <c r="AE1497" s="264"/>
      <c r="AF1497" s="283"/>
      <c r="AG1497" s="510"/>
      <c r="AH1497" s="510"/>
      <c r="AI1497" s="264"/>
      <c r="AJ1497" s="264"/>
      <c r="AK1497" s="264"/>
      <c r="AL1497" s="263">
        <f t="shared" si="48"/>
        <v>0</v>
      </c>
      <c r="AM1497" s="205"/>
      <c r="AN1497" s="205"/>
      <c r="AO1497" s="264"/>
      <c r="AP1497" s="264"/>
      <c r="AQ1497" s="264"/>
      <c r="AR1497" s="439" t="s">
        <v>2160</v>
      </c>
      <c r="AS1497" s="264"/>
      <c r="AT1497" s="264"/>
    </row>
    <row r="1498" spans="13:46" customFormat="1" ht="11.25" customHeight="1">
      <c r="M1498" s="539" t="s">
        <v>2151</v>
      </c>
      <c r="N1498" s="492" t="s">
        <v>1437</v>
      </c>
      <c r="O1498" s="198" t="s">
        <v>864</v>
      </c>
      <c r="AC1498" s="264"/>
      <c r="AD1498" s="264"/>
      <c r="AE1498" s="264"/>
      <c r="AF1498" s="283"/>
      <c r="AG1498" s="510"/>
      <c r="AH1498" s="510"/>
      <c r="AI1498" s="264"/>
      <c r="AJ1498" s="264"/>
      <c r="AK1498" s="264"/>
      <c r="AL1498" s="263">
        <f t="shared" si="48"/>
        <v>0</v>
      </c>
      <c r="AM1498" s="205"/>
      <c r="AN1498" s="205"/>
      <c r="AO1498" s="264"/>
      <c r="AP1498" s="264"/>
      <c r="AQ1498" s="264"/>
      <c r="AR1498" s="439" t="s">
        <v>2141</v>
      </c>
      <c r="AS1498" s="264"/>
      <c r="AT1498" s="264"/>
    </row>
    <row r="1499" spans="13:46" customFormat="1" ht="11.25" customHeight="1">
      <c r="M1499" s="539" t="s">
        <v>2132</v>
      </c>
      <c r="N1499" s="492" t="s">
        <v>1438</v>
      </c>
      <c r="O1499" s="198" t="s">
        <v>864</v>
      </c>
      <c r="AC1499" s="264"/>
      <c r="AD1499" s="264"/>
      <c r="AE1499" s="264"/>
      <c r="AF1499" s="283"/>
      <c r="AG1499" s="510"/>
      <c r="AH1499" s="510"/>
      <c r="AI1499" s="264"/>
      <c r="AJ1499" s="264"/>
      <c r="AK1499" s="264"/>
      <c r="AL1499" s="263">
        <f t="shared" si="48"/>
        <v>0</v>
      </c>
      <c r="AM1499" s="205"/>
      <c r="AN1499" s="205"/>
      <c r="AO1499" s="264"/>
      <c r="AP1499" s="264"/>
      <c r="AQ1499" s="264"/>
      <c r="AR1499" s="439" t="s">
        <v>2121</v>
      </c>
      <c r="AS1499" s="264"/>
      <c r="AT1499" s="264"/>
    </row>
    <row r="1500" spans="13:46" customFormat="1" ht="11.25" customHeight="1">
      <c r="M1500" s="539" t="s">
        <v>1853</v>
      </c>
      <c r="N1500" s="492" t="s">
        <v>1439</v>
      </c>
      <c r="O1500" s="198" t="s">
        <v>864</v>
      </c>
      <c r="AC1500" s="264"/>
      <c r="AD1500" s="264"/>
      <c r="AE1500" s="264"/>
      <c r="AF1500" s="283"/>
      <c r="AG1500" s="510"/>
      <c r="AH1500" s="510"/>
      <c r="AI1500" s="264"/>
      <c r="AJ1500" s="264"/>
      <c r="AK1500" s="264"/>
      <c r="AL1500" s="263">
        <f t="shared" si="48"/>
        <v>0</v>
      </c>
      <c r="AM1500" s="205"/>
      <c r="AN1500" s="205"/>
      <c r="AO1500" s="264"/>
      <c r="AP1500" s="264"/>
      <c r="AQ1500" s="264"/>
      <c r="AR1500" s="439" t="s">
        <v>1468</v>
      </c>
      <c r="AS1500" s="264"/>
      <c r="AT1500" s="264"/>
    </row>
    <row r="1501" spans="13:46" customFormat="1" ht="11.25" customHeight="1">
      <c r="M1501" s="539" t="s">
        <v>1854</v>
      </c>
      <c r="N1501" s="492" t="s">
        <v>1440</v>
      </c>
      <c r="O1501" s="198" t="s">
        <v>864</v>
      </c>
      <c r="AC1501" s="264"/>
      <c r="AD1501" s="264"/>
      <c r="AE1501" s="264"/>
      <c r="AF1501" s="283"/>
      <c r="AG1501" s="510"/>
      <c r="AH1501" s="510"/>
      <c r="AI1501" s="264"/>
      <c r="AJ1501" s="264"/>
      <c r="AK1501" s="264"/>
      <c r="AL1501" s="263">
        <f t="shared" si="48"/>
        <v>0</v>
      </c>
      <c r="AM1501" s="205"/>
      <c r="AN1501" s="205"/>
      <c r="AO1501" s="264"/>
      <c r="AP1501" s="264"/>
      <c r="AQ1501" s="264"/>
      <c r="AR1501" s="439" t="s">
        <v>1469</v>
      </c>
      <c r="AS1501" s="264"/>
      <c r="AT1501" s="264"/>
    </row>
    <row r="1502" spans="13:46" customFormat="1" ht="11.25" customHeight="1">
      <c r="M1502" s="539" t="s">
        <v>1855</v>
      </c>
      <c r="N1502" s="492" t="s">
        <v>1441</v>
      </c>
      <c r="O1502" s="198" t="s">
        <v>864</v>
      </c>
      <c r="AC1502" s="264"/>
      <c r="AD1502" s="264"/>
      <c r="AE1502" s="264"/>
      <c r="AF1502" s="283"/>
      <c r="AG1502" s="510"/>
      <c r="AH1502" s="510"/>
      <c r="AI1502" s="264"/>
      <c r="AJ1502" s="264"/>
      <c r="AK1502" s="264"/>
      <c r="AL1502" s="263">
        <f t="shared" si="48"/>
        <v>0</v>
      </c>
      <c r="AM1502" s="205"/>
      <c r="AN1502" s="205"/>
      <c r="AO1502" s="264"/>
      <c r="AP1502" s="264"/>
      <c r="AQ1502" s="264"/>
      <c r="AR1502" s="439" t="s">
        <v>1470</v>
      </c>
      <c r="AS1502" s="264"/>
      <c r="AT1502" s="264"/>
    </row>
    <row r="1503" spans="13:46" customFormat="1" ht="11.25" customHeight="1">
      <c r="M1503" s="539" t="s">
        <v>1856</v>
      </c>
      <c r="N1503" s="493" t="s">
        <v>826</v>
      </c>
      <c r="O1503" s="198" t="s">
        <v>864</v>
      </c>
      <c r="AC1503" s="264"/>
      <c r="AD1503" s="264"/>
      <c r="AE1503" s="264"/>
      <c r="AF1503" s="283"/>
      <c r="AG1503" s="510"/>
      <c r="AH1503" s="510"/>
      <c r="AI1503" s="264"/>
      <c r="AJ1503" s="264"/>
      <c r="AK1503" s="264"/>
      <c r="AL1503" s="263">
        <f t="shared" si="48"/>
        <v>0</v>
      </c>
      <c r="AM1503" s="205"/>
      <c r="AN1503" s="205"/>
      <c r="AO1503" s="264"/>
      <c r="AP1503" s="264"/>
      <c r="AQ1503" s="264"/>
      <c r="AR1503" s="439" t="s">
        <v>1471</v>
      </c>
      <c r="AS1503" s="264"/>
      <c r="AT1503" s="264"/>
    </row>
    <row r="1504" spans="13:46" customFormat="1" ht="11.25" customHeight="1">
      <c r="M1504" s="539" t="s">
        <v>1857</v>
      </c>
      <c r="N1504" s="486" t="s">
        <v>817</v>
      </c>
      <c r="O1504" s="198" t="s">
        <v>864</v>
      </c>
      <c r="AC1504" s="264"/>
      <c r="AD1504" s="264"/>
      <c r="AE1504" s="264"/>
      <c r="AF1504" s="283"/>
      <c r="AG1504" s="510"/>
      <c r="AH1504" s="510"/>
      <c r="AI1504" s="264"/>
      <c r="AJ1504" s="264"/>
      <c r="AK1504" s="264"/>
      <c r="AL1504" s="263">
        <f t="shared" si="48"/>
        <v>0</v>
      </c>
      <c r="AM1504" s="191">
        <f>SUM(AM1505:AM1513)</f>
        <v>0</v>
      </c>
      <c r="AN1504" s="191">
        <f>SUM(AN1505:AN1513)</f>
        <v>0</v>
      </c>
      <c r="AO1504" s="264"/>
      <c r="AP1504" s="264"/>
      <c r="AQ1504" s="264"/>
      <c r="AR1504" s="439" t="s">
        <v>1472</v>
      </c>
      <c r="AS1504" s="264"/>
      <c r="AT1504" s="264"/>
    </row>
    <row r="1505" spans="13:46" customFormat="1" ht="11.25" customHeight="1">
      <c r="M1505" s="539" t="s">
        <v>1858</v>
      </c>
      <c r="N1505" s="494" t="s">
        <v>1442</v>
      </c>
      <c r="O1505" s="198" t="s">
        <v>864</v>
      </c>
      <c r="AC1505" s="264"/>
      <c r="AD1505" s="264"/>
      <c r="AE1505" s="264"/>
      <c r="AF1505" s="283"/>
      <c r="AG1505" s="510"/>
      <c r="AH1505" s="510"/>
      <c r="AI1505" s="264"/>
      <c r="AJ1505" s="264"/>
      <c r="AK1505" s="264"/>
      <c r="AL1505" s="263">
        <f t="shared" si="48"/>
        <v>0</v>
      </c>
      <c r="AM1505" s="205"/>
      <c r="AN1505" s="205"/>
      <c r="AO1505" s="264"/>
      <c r="AP1505" s="264"/>
      <c r="AQ1505" s="264"/>
      <c r="AR1505" s="439" t="s">
        <v>1473</v>
      </c>
      <c r="AS1505" s="264"/>
      <c r="AT1505" s="264"/>
    </row>
    <row r="1506" spans="13:46" customFormat="1" ht="11.25" customHeight="1">
      <c r="M1506" s="539" t="s">
        <v>1859</v>
      </c>
      <c r="N1506" s="494" t="s">
        <v>1443</v>
      </c>
      <c r="O1506" s="198" t="s">
        <v>864</v>
      </c>
      <c r="AC1506" s="264"/>
      <c r="AD1506" s="264"/>
      <c r="AE1506" s="264"/>
      <c r="AF1506" s="283"/>
      <c r="AG1506" s="510"/>
      <c r="AH1506" s="510"/>
      <c r="AI1506" s="264"/>
      <c r="AJ1506" s="264"/>
      <c r="AK1506" s="264"/>
      <c r="AL1506" s="263">
        <f t="shared" si="48"/>
        <v>0</v>
      </c>
      <c r="AM1506" s="205"/>
      <c r="AN1506" s="205"/>
      <c r="AO1506" s="264"/>
      <c r="AP1506" s="264"/>
      <c r="AQ1506" s="264"/>
      <c r="AR1506" s="439" t="s">
        <v>1474</v>
      </c>
      <c r="AS1506" s="264"/>
      <c r="AT1506" s="264"/>
    </row>
    <row r="1507" spans="13:46" customFormat="1" ht="11.25" customHeight="1">
      <c r="M1507" s="539" t="s">
        <v>1860</v>
      </c>
      <c r="N1507" s="494" t="s">
        <v>1444</v>
      </c>
      <c r="O1507" s="198" t="s">
        <v>864</v>
      </c>
      <c r="AC1507" s="264"/>
      <c r="AD1507" s="264"/>
      <c r="AE1507" s="264"/>
      <c r="AF1507" s="283"/>
      <c r="AG1507" s="510"/>
      <c r="AH1507" s="510"/>
      <c r="AI1507" s="264"/>
      <c r="AJ1507" s="264"/>
      <c r="AK1507" s="264"/>
      <c r="AL1507" s="263">
        <f t="shared" si="48"/>
        <v>0</v>
      </c>
      <c r="AM1507" s="205"/>
      <c r="AN1507" s="205"/>
      <c r="AO1507" s="264"/>
      <c r="AP1507" s="264"/>
      <c r="AQ1507" s="264"/>
      <c r="AR1507" s="439" t="s">
        <v>1475</v>
      </c>
      <c r="AS1507" s="264"/>
      <c r="AT1507" s="264"/>
    </row>
    <row r="1508" spans="13:46" customFormat="1" ht="11.25" customHeight="1">
      <c r="M1508" s="539" t="s">
        <v>1861</v>
      </c>
      <c r="N1508" s="494" t="s">
        <v>1445</v>
      </c>
      <c r="O1508" s="198" t="s">
        <v>864</v>
      </c>
      <c r="AC1508" s="264"/>
      <c r="AD1508" s="264"/>
      <c r="AE1508" s="264"/>
      <c r="AF1508" s="283"/>
      <c r="AG1508" s="510"/>
      <c r="AH1508" s="510"/>
      <c r="AI1508" s="264"/>
      <c r="AJ1508" s="264"/>
      <c r="AK1508" s="264"/>
      <c r="AL1508" s="263">
        <f t="shared" si="48"/>
        <v>0</v>
      </c>
      <c r="AM1508" s="205"/>
      <c r="AN1508" s="205"/>
      <c r="AO1508" s="264"/>
      <c r="AP1508" s="264"/>
      <c r="AQ1508" s="264"/>
      <c r="AR1508" s="439" t="s">
        <v>1487</v>
      </c>
      <c r="AS1508" s="264"/>
      <c r="AT1508" s="264"/>
    </row>
    <row r="1509" spans="13:46" customFormat="1" ht="11.25" customHeight="1">
      <c r="M1509" s="539" t="s">
        <v>1862</v>
      </c>
      <c r="N1509" s="494" t="s">
        <v>1446</v>
      </c>
      <c r="O1509" s="198" t="s">
        <v>864</v>
      </c>
      <c r="AC1509" s="264"/>
      <c r="AD1509" s="264"/>
      <c r="AE1509" s="264"/>
      <c r="AF1509" s="283"/>
      <c r="AG1509" s="510"/>
      <c r="AH1509" s="510"/>
      <c r="AI1509" s="264"/>
      <c r="AJ1509" s="264"/>
      <c r="AK1509" s="264"/>
      <c r="AL1509" s="263">
        <f t="shared" si="48"/>
        <v>0</v>
      </c>
      <c r="AM1509" s="205"/>
      <c r="AN1509" s="205"/>
      <c r="AO1509" s="264"/>
      <c r="AP1509" s="264"/>
      <c r="AQ1509" s="264"/>
      <c r="AR1509" s="439" t="s">
        <v>1486</v>
      </c>
      <c r="AS1509" s="264"/>
      <c r="AT1509" s="264"/>
    </row>
    <row r="1510" spans="13:46" customFormat="1" ht="11.25" customHeight="1">
      <c r="M1510" s="539" t="s">
        <v>1863</v>
      </c>
      <c r="N1510" s="494" t="s">
        <v>1447</v>
      </c>
      <c r="O1510" s="198" t="s">
        <v>864</v>
      </c>
      <c r="AC1510" s="264"/>
      <c r="AD1510" s="264"/>
      <c r="AE1510" s="264"/>
      <c r="AF1510" s="283"/>
      <c r="AG1510" s="510"/>
      <c r="AH1510" s="510"/>
      <c r="AI1510" s="264"/>
      <c r="AJ1510" s="264"/>
      <c r="AK1510" s="264"/>
      <c r="AL1510" s="263">
        <f t="shared" si="48"/>
        <v>0</v>
      </c>
      <c r="AM1510" s="205"/>
      <c r="AN1510" s="205"/>
      <c r="AO1510" s="264"/>
      <c r="AP1510" s="264"/>
      <c r="AQ1510" s="264"/>
      <c r="AR1510" s="439" t="s">
        <v>1485</v>
      </c>
      <c r="AS1510" s="264"/>
      <c r="AT1510" s="264"/>
    </row>
    <row r="1511" spans="13:46" customFormat="1" ht="11.25" customHeight="1">
      <c r="M1511" s="539" t="s">
        <v>1864</v>
      </c>
      <c r="N1511" s="494" t="s">
        <v>1448</v>
      </c>
      <c r="O1511" s="198" t="s">
        <v>864</v>
      </c>
      <c r="AC1511" s="264"/>
      <c r="AD1511" s="264"/>
      <c r="AE1511" s="264"/>
      <c r="AF1511" s="283"/>
      <c r="AG1511" s="510"/>
      <c r="AH1511" s="510"/>
      <c r="AI1511" s="264"/>
      <c r="AJ1511" s="264"/>
      <c r="AK1511" s="264"/>
      <c r="AL1511" s="263">
        <f t="shared" si="48"/>
        <v>0</v>
      </c>
      <c r="AM1511" s="205"/>
      <c r="AN1511" s="205"/>
      <c r="AO1511" s="264"/>
      <c r="AP1511" s="264"/>
      <c r="AQ1511" s="264"/>
      <c r="AR1511" s="439" t="s">
        <v>1484</v>
      </c>
      <c r="AS1511" s="264"/>
      <c r="AT1511" s="264"/>
    </row>
    <row r="1512" spans="13:46" customFormat="1" ht="11.25" customHeight="1">
      <c r="M1512" s="539" t="s">
        <v>1865</v>
      </c>
      <c r="N1512" s="494" t="s">
        <v>1449</v>
      </c>
      <c r="O1512" s="198" t="s">
        <v>864</v>
      </c>
      <c r="AC1512" s="264"/>
      <c r="AD1512" s="264"/>
      <c r="AE1512" s="264"/>
      <c r="AF1512" s="283"/>
      <c r="AG1512" s="510"/>
      <c r="AH1512" s="510"/>
      <c r="AI1512" s="264"/>
      <c r="AJ1512" s="264"/>
      <c r="AK1512" s="264"/>
      <c r="AL1512" s="263">
        <f t="shared" si="48"/>
        <v>0</v>
      </c>
      <c r="AM1512" s="205"/>
      <c r="AN1512" s="205"/>
      <c r="AO1512" s="264"/>
      <c r="AP1512" s="264"/>
      <c r="AQ1512" s="264"/>
      <c r="AR1512" s="439" t="s">
        <v>1483</v>
      </c>
      <c r="AS1512" s="264"/>
      <c r="AT1512" s="264"/>
    </row>
    <row r="1513" spans="13:46" customFormat="1" ht="11.25" customHeight="1">
      <c r="M1513" s="539" t="s">
        <v>1866</v>
      </c>
      <c r="N1513" s="494" t="s">
        <v>1450</v>
      </c>
      <c r="O1513" s="198" t="s">
        <v>864</v>
      </c>
      <c r="AC1513" s="264"/>
      <c r="AD1513" s="264"/>
      <c r="AE1513" s="264"/>
      <c r="AF1513" s="283"/>
      <c r="AG1513" s="510"/>
      <c r="AH1513" s="510"/>
      <c r="AI1513" s="264"/>
      <c r="AJ1513" s="264"/>
      <c r="AK1513" s="264"/>
      <c r="AL1513" s="263">
        <f t="shared" si="48"/>
        <v>0</v>
      </c>
      <c r="AM1513" s="205"/>
      <c r="AN1513" s="205"/>
      <c r="AO1513" s="264"/>
      <c r="AP1513" s="264"/>
      <c r="AQ1513" s="264"/>
      <c r="AR1513" s="439" t="s">
        <v>1488</v>
      </c>
      <c r="AS1513" s="264"/>
      <c r="AT1513" s="264"/>
    </row>
    <row r="1514" spans="13:46" customFormat="1" ht="11.25" customHeight="1">
      <c r="M1514" s="540"/>
      <c r="N1514" s="508"/>
      <c r="O1514" s="509"/>
      <c r="AC1514" s="264"/>
      <c r="AD1514" s="264"/>
      <c r="AE1514" s="264"/>
      <c r="AF1514" s="283"/>
      <c r="AG1514" s="510"/>
      <c r="AH1514" s="510"/>
      <c r="AI1514" s="264"/>
      <c r="AJ1514" s="264"/>
      <c r="AK1514" s="264"/>
      <c r="AL1514" s="283"/>
      <c r="AM1514" s="510"/>
      <c r="AN1514" s="510"/>
      <c r="AO1514" s="264"/>
      <c r="AP1514" s="264"/>
      <c r="AQ1514" s="264"/>
      <c r="AR1514" s="439"/>
      <c r="AS1514" s="264"/>
      <c r="AT1514" s="264"/>
    </row>
    <row r="1515" spans="13:46" customFormat="1" ht="11.25" customHeight="1">
      <c r="M1515" s="540"/>
      <c r="N1515" s="508"/>
      <c r="O1515" s="509"/>
      <c r="AC1515" s="264"/>
      <c r="AD1515" s="264"/>
      <c r="AE1515" s="264"/>
      <c r="AF1515" s="283"/>
      <c r="AG1515" s="510"/>
      <c r="AH1515" s="510"/>
      <c r="AI1515" s="264"/>
      <c r="AJ1515" s="264"/>
      <c r="AK1515" s="264"/>
      <c r="AL1515" s="283"/>
      <c r="AM1515" s="510"/>
      <c r="AN1515" s="510"/>
      <c r="AO1515" s="264"/>
      <c r="AP1515" s="264"/>
      <c r="AQ1515" s="264"/>
      <c r="AR1515" s="439"/>
      <c r="AS1515" s="264"/>
      <c r="AT1515" s="264"/>
    </row>
    <row r="1516" spans="13:46" customFormat="1" ht="11.25" customHeight="1">
      <c r="M1516" s="539" t="s">
        <v>1867</v>
      </c>
      <c r="N1516" s="495" t="s">
        <v>1451</v>
      </c>
      <c r="O1516" s="198" t="s">
        <v>864</v>
      </c>
      <c r="AC1516" s="264"/>
      <c r="AD1516" s="264"/>
      <c r="AE1516" s="264"/>
      <c r="AF1516" s="283"/>
      <c r="AG1516" s="510"/>
      <c r="AH1516" s="510"/>
      <c r="AI1516" s="264"/>
      <c r="AJ1516" s="264"/>
      <c r="AK1516" s="264"/>
      <c r="AL1516" s="263">
        <f t="shared" ref="AL1516:AL1522" si="49">AM1516+AN1516</f>
        <v>0</v>
      </c>
      <c r="AM1516" s="205"/>
      <c r="AN1516" s="205"/>
      <c r="AO1516" s="264"/>
      <c r="AP1516" s="264"/>
      <c r="AQ1516" s="264"/>
      <c r="AR1516" s="439" t="s">
        <v>1489</v>
      </c>
      <c r="AS1516" s="264"/>
      <c r="AT1516" s="264"/>
    </row>
    <row r="1517" spans="13:46" customFormat="1" ht="11.25" customHeight="1">
      <c r="M1517" s="539" t="s">
        <v>1868</v>
      </c>
      <c r="N1517" s="496" t="s">
        <v>828</v>
      </c>
      <c r="O1517" s="198" t="s">
        <v>864</v>
      </c>
      <c r="AC1517" s="264"/>
      <c r="AD1517" s="264"/>
      <c r="AE1517" s="264"/>
      <c r="AF1517" s="283"/>
      <c r="AG1517" s="510"/>
      <c r="AH1517" s="510"/>
      <c r="AI1517" s="264"/>
      <c r="AJ1517" s="264"/>
      <c r="AK1517" s="264"/>
      <c r="AL1517" s="263">
        <f t="shared" si="49"/>
        <v>0</v>
      </c>
      <c r="AM1517" s="205"/>
      <c r="AN1517" s="205"/>
      <c r="AO1517" s="264"/>
      <c r="AP1517" s="264"/>
      <c r="AQ1517" s="264"/>
      <c r="AR1517" s="439" t="s">
        <v>1476</v>
      </c>
      <c r="AS1517" s="264"/>
      <c r="AT1517" s="264"/>
    </row>
    <row r="1518" spans="13:46" customFormat="1" ht="11.25" customHeight="1">
      <c r="M1518" s="539" t="s">
        <v>1869</v>
      </c>
      <c r="N1518" s="497" t="s">
        <v>854</v>
      </c>
      <c r="O1518" s="198" t="s">
        <v>864</v>
      </c>
      <c r="AC1518" s="264"/>
      <c r="AD1518" s="264"/>
      <c r="AE1518" s="264"/>
      <c r="AF1518" s="283"/>
      <c r="AG1518" s="510"/>
      <c r="AH1518" s="510"/>
      <c r="AI1518" s="264"/>
      <c r="AJ1518" s="264"/>
      <c r="AK1518" s="264"/>
      <c r="AL1518" s="263">
        <f t="shared" si="49"/>
        <v>0</v>
      </c>
      <c r="AM1518" s="205"/>
      <c r="AN1518" s="205"/>
      <c r="AO1518" s="264"/>
      <c r="AP1518" s="264"/>
      <c r="AQ1518" s="264"/>
      <c r="AR1518" s="439" t="s">
        <v>1477</v>
      </c>
      <c r="AS1518" s="264"/>
      <c r="AT1518" s="264"/>
    </row>
    <row r="1519" spans="13:46" customFormat="1" ht="11.25" customHeight="1">
      <c r="M1519" s="539" t="s">
        <v>1870</v>
      </c>
      <c r="N1519" s="498" t="s">
        <v>333</v>
      </c>
      <c r="O1519" s="198" t="s">
        <v>864</v>
      </c>
      <c r="AC1519" s="264"/>
      <c r="AD1519" s="264"/>
      <c r="AE1519" s="264"/>
      <c r="AF1519" s="283"/>
      <c r="AG1519" s="510"/>
      <c r="AH1519" s="510"/>
      <c r="AI1519" s="264"/>
      <c r="AJ1519" s="264"/>
      <c r="AK1519" s="264"/>
      <c r="AL1519" s="263">
        <f t="shared" si="49"/>
        <v>0</v>
      </c>
      <c r="AM1519" s="205"/>
      <c r="AN1519" s="205"/>
      <c r="AO1519" s="264"/>
      <c r="AP1519" s="264"/>
      <c r="AQ1519" s="264"/>
      <c r="AR1519" s="439" t="s">
        <v>1478</v>
      </c>
      <c r="AS1519" s="264"/>
      <c r="AT1519" s="264"/>
    </row>
    <row r="1520" spans="13:46" customFormat="1" ht="11.25" customHeight="1">
      <c r="M1520" s="539" t="s">
        <v>1871</v>
      </c>
      <c r="N1520" s="499" t="s">
        <v>334</v>
      </c>
      <c r="O1520" s="198" t="s">
        <v>864</v>
      </c>
      <c r="AC1520" s="264"/>
      <c r="AD1520" s="264"/>
      <c r="AE1520" s="264"/>
      <c r="AF1520" s="283"/>
      <c r="AG1520" s="510"/>
      <c r="AH1520" s="510"/>
      <c r="AI1520" s="264"/>
      <c r="AJ1520" s="264"/>
      <c r="AK1520" s="264"/>
      <c r="AL1520" s="263">
        <f t="shared" si="49"/>
        <v>0</v>
      </c>
      <c r="AM1520" s="205"/>
      <c r="AN1520" s="205"/>
      <c r="AO1520" s="264"/>
      <c r="AP1520" s="264"/>
      <c r="AQ1520" s="264"/>
      <c r="AR1520" s="439" t="s">
        <v>1480</v>
      </c>
      <c r="AS1520" s="264"/>
      <c r="AT1520" s="264"/>
    </row>
    <row r="1521" spans="13:46" customFormat="1" ht="11.25" customHeight="1">
      <c r="M1521" s="539" t="s">
        <v>1872</v>
      </c>
      <c r="N1521" s="500" t="s">
        <v>335</v>
      </c>
      <c r="O1521" s="198" t="s">
        <v>864</v>
      </c>
      <c r="AC1521" s="264"/>
      <c r="AD1521" s="264"/>
      <c r="AE1521" s="264"/>
      <c r="AF1521" s="283"/>
      <c r="AG1521" s="510"/>
      <c r="AH1521" s="510"/>
      <c r="AI1521" s="264"/>
      <c r="AJ1521" s="264"/>
      <c r="AK1521" s="264"/>
      <c r="AL1521" s="263">
        <f t="shared" si="49"/>
        <v>0</v>
      </c>
      <c r="AM1521" s="205"/>
      <c r="AN1521" s="205"/>
      <c r="AO1521" s="264"/>
      <c r="AP1521" s="264"/>
      <c r="AQ1521" s="264"/>
      <c r="AR1521" s="439" t="s">
        <v>1479</v>
      </c>
      <c r="AS1521" s="264"/>
      <c r="AT1521" s="264"/>
    </row>
    <row r="1522" spans="13:46" customFormat="1" ht="11.25" customHeight="1">
      <c r="M1522" s="539" t="s">
        <v>1873</v>
      </c>
      <c r="N1522" s="489" t="s">
        <v>336</v>
      </c>
      <c r="O1522" s="198" t="s">
        <v>864</v>
      </c>
      <c r="AC1522" s="264"/>
      <c r="AD1522" s="264"/>
      <c r="AE1522" s="264"/>
      <c r="AF1522" s="283"/>
      <c r="AG1522" s="510"/>
      <c r="AH1522" s="510"/>
      <c r="AI1522" s="264"/>
      <c r="AJ1522" s="264"/>
      <c r="AK1522" s="264"/>
      <c r="AL1522" s="263">
        <f t="shared" si="49"/>
        <v>0</v>
      </c>
      <c r="AM1522" s="205"/>
      <c r="AN1522" s="205"/>
      <c r="AO1522" s="264"/>
      <c r="AP1522" s="264"/>
      <c r="AQ1522" s="264"/>
      <c r="AR1522" s="439" t="s">
        <v>1481</v>
      </c>
      <c r="AS1522" s="264"/>
      <c r="AT1522" s="264"/>
    </row>
    <row r="1523" spans="13:46" customFormat="1" ht="11.25" customHeight="1">
      <c r="M1523" s="540"/>
      <c r="N1523" s="508"/>
      <c r="O1523" s="509"/>
      <c r="AC1523" s="264"/>
      <c r="AD1523" s="264"/>
      <c r="AE1523" s="264"/>
      <c r="AF1523" s="283"/>
      <c r="AG1523" s="510"/>
      <c r="AH1523" s="510"/>
      <c r="AI1523" s="264"/>
      <c r="AJ1523" s="264"/>
      <c r="AK1523" s="264"/>
      <c r="AL1523" s="283"/>
      <c r="AM1523" s="510"/>
      <c r="AN1523" s="510"/>
      <c r="AO1523" s="264"/>
      <c r="AP1523" s="264"/>
      <c r="AQ1523" s="264"/>
      <c r="AR1523" s="439"/>
      <c r="AS1523" s="264"/>
      <c r="AT1523" s="264"/>
    </row>
    <row r="1524" spans="13:46" customFormat="1" ht="11.25" customHeight="1">
      <c r="M1524" s="538" t="s">
        <v>2052</v>
      </c>
      <c r="N1524" s="511" t="s">
        <v>757</v>
      </c>
      <c r="O1524" s="198" t="s">
        <v>196</v>
      </c>
      <c r="AC1524" s="264"/>
      <c r="AD1524" s="264"/>
      <c r="AE1524" s="264"/>
      <c r="AF1524" s="280">
        <f>SUM(AF1525,AF1529:AF1534,AF1535,AF1540,AF1547,AF1548,AF1560:AF1566)</f>
        <v>0</v>
      </c>
      <c r="AG1524" s="280">
        <f>SUM(AG1525,AG1529:AG1534,AG1535,AG1540,AG1547,AG1548,AG1560:AG1566)</f>
        <v>0</v>
      </c>
      <c r="AH1524" s="280">
        <f>SUM(AH1525,AH1529:AH1534,AH1535,AH1540,AH1547,AH1548,AH1560:AH1566)</f>
        <v>0</v>
      </c>
      <c r="AI1524" s="264"/>
      <c r="AJ1524" s="264"/>
      <c r="AK1524" s="264"/>
      <c r="AL1524" s="280">
        <f>SUM(AL1525,AL1529:AL1534,AL1535,AL1540,AL1547,AL1548,AL1560:AL1566)</f>
        <v>0</v>
      </c>
      <c r="AM1524" s="280">
        <f>SUM(AM1525,AM1529:AM1534,AM1535,AM1540,AM1547,AM1548,AM1560:AM1566)</f>
        <v>0</v>
      </c>
      <c r="AN1524" s="280">
        <f>SUM(AN1525,AN1529:AN1534,AN1535,AN1540,AN1547,AN1548,AN1560:AN1566)</f>
        <v>0</v>
      </c>
      <c r="AO1524" s="264"/>
      <c r="AP1524" s="264"/>
      <c r="AQ1524" s="264"/>
      <c r="AR1524" s="119"/>
      <c r="AS1524" s="264"/>
      <c r="AT1524" s="264"/>
    </row>
    <row r="1525" spans="13:46" customFormat="1" ht="11.25" customHeight="1">
      <c r="M1525" s="540"/>
      <c r="N1525" s="508"/>
      <c r="O1525" s="509"/>
      <c r="AC1525" s="264"/>
      <c r="AD1525" s="264"/>
      <c r="AE1525" s="264"/>
      <c r="AF1525" s="283"/>
      <c r="AG1525" s="510"/>
      <c r="AH1525" s="510"/>
      <c r="AI1525" s="264"/>
      <c r="AJ1525" s="264"/>
      <c r="AK1525" s="264"/>
      <c r="AL1525" s="283"/>
      <c r="AM1525" s="510"/>
      <c r="AN1525" s="510"/>
      <c r="AO1525" s="264"/>
      <c r="AP1525" s="264"/>
      <c r="AQ1525" s="264"/>
      <c r="AR1525" s="439"/>
      <c r="AS1525" s="264"/>
      <c r="AT1525" s="264"/>
    </row>
    <row r="1526" spans="13:46" customFormat="1" ht="11.25" customHeight="1">
      <c r="M1526" s="540"/>
      <c r="N1526" s="508"/>
      <c r="O1526" s="509"/>
      <c r="AC1526" s="264"/>
      <c r="AD1526" s="264"/>
      <c r="AE1526" s="264"/>
      <c r="AF1526" s="283"/>
      <c r="AG1526" s="510"/>
      <c r="AH1526" s="510"/>
      <c r="AI1526" s="264"/>
      <c r="AJ1526" s="264"/>
      <c r="AK1526" s="264"/>
      <c r="AL1526" s="283"/>
      <c r="AM1526" s="510"/>
      <c r="AN1526" s="510"/>
      <c r="AO1526" s="264"/>
      <c r="AP1526" s="264"/>
      <c r="AQ1526" s="264"/>
      <c r="AR1526" s="439"/>
      <c r="AS1526" s="264"/>
      <c r="AT1526" s="264"/>
    </row>
    <row r="1527" spans="13:46" customFormat="1" ht="11.25" customHeight="1">
      <c r="M1527" s="540"/>
      <c r="N1527" s="508"/>
      <c r="O1527" s="509"/>
      <c r="AC1527" s="264"/>
      <c r="AD1527" s="264"/>
      <c r="AE1527" s="264"/>
      <c r="AF1527" s="283"/>
      <c r="AG1527" s="510"/>
      <c r="AH1527" s="510"/>
      <c r="AI1527" s="264"/>
      <c r="AJ1527" s="264"/>
      <c r="AK1527" s="264"/>
      <c r="AL1527" s="283"/>
      <c r="AM1527" s="510"/>
      <c r="AN1527" s="510"/>
      <c r="AO1527" s="264"/>
      <c r="AP1527" s="264"/>
      <c r="AQ1527" s="264"/>
      <c r="AR1527" s="439"/>
      <c r="AS1527" s="264"/>
      <c r="AT1527" s="264"/>
    </row>
    <row r="1528" spans="13:46" customFormat="1" ht="11.25" customHeight="1">
      <c r="M1528" s="540"/>
      <c r="N1528" s="508"/>
      <c r="O1528" s="509"/>
      <c r="AC1528" s="264"/>
      <c r="AD1528" s="264"/>
      <c r="AE1528" s="264"/>
      <c r="AF1528" s="283"/>
      <c r="AG1528" s="510"/>
      <c r="AH1528" s="510"/>
      <c r="AI1528" s="264"/>
      <c r="AJ1528" s="264"/>
      <c r="AK1528" s="264"/>
      <c r="AL1528" s="283"/>
      <c r="AM1528" s="510"/>
      <c r="AN1528" s="510"/>
      <c r="AO1528" s="264"/>
      <c r="AP1528" s="264"/>
      <c r="AQ1528" s="264"/>
      <c r="AR1528" s="439"/>
      <c r="AS1528" s="264"/>
      <c r="AT1528" s="264"/>
    </row>
    <row r="1529" spans="13:46" customFormat="1" ht="11.25" customHeight="1">
      <c r="M1529" s="540"/>
      <c r="N1529" s="508"/>
      <c r="O1529" s="509"/>
      <c r="AC1529" s="264"/>
      <c r="AD1529" s="264"/>
      <c r="AE1529" s="264"/>
      <c r="AF1529" s="283"/>
      <c r="AG1529" s="510"/>
      <c r="AH1529" s="510"/>
      <c r="AI1529" s="264"/>
      <c r="AJ1529" s="264"/>
      <c r="AK1529" s="264"/>
      <c r="AL1529" s="283"/>
      <c r="AM1529" s="510"/>
      <c r="AN1529" s="510"/>
      <c r="AO1529" s="264"/>
      <c r="AP1529" s="264"/>
      <c r="AQ1529" s="264"/>
      <c r="AR1529" s="439"/>
      <c r="AS1529" s="264"/>
      <c r="AT1529" s="264"/>
    </row>
    <row r="1530" spans="13:46" customFormat="1" ht="11.25" customHeight="1">
      <c r="M1530" s="540"/>
      <c r="N1530" s="508"/>
      <c r="O1530" s="509"/>
      <c r="AC1530" s="264"/>
      <c r="AD1530" s="264"/>
      <c r="AE1530" s="264"/>
      <c r="AF1530" s="283"/>
      <c r="AG1530" s="510"/>
      <c r="AH1530" s="510"/>
      <c r="AI1530" s="264"/>
      <c r="AJ1530" s="264"/>
      <c r="AK1530" s="264"/>
      <c r="AL1530" s="283"/>
      <c r="AM1530" s="510"/>
      <c r="AN1530" s="510"/>
      <c r="AO1530" s="264"/>
      <c r="AP1530" s="264"/>
      <c r="AQ1530" s="264"/>
      <c r="AR1530" s="439"/>
      <c r="AS1530" s="264"/>
      <c r="AT1530" s="264"/>
    </row>
    <row r="1531" spans="13:46" customFormat="1" ht="11.25" customHeight="1">
      <c r="M1531" s="540"/>
      <c r="N1531" s="508"/>
      <c r="O1531" s="509"/>
      <c r="AC1531" s="264"/>
      <c r="AD1531" s="264"/>
      <c r="AE1531" s="264"/>
      <c r="AF1531" s="283"/>
      <c r="AG1531" s="510"/>
      <c r="AH1531" s="510"/>
      <c r="AI1531" s="264"/>
      <c r="AJ1531" s="264"/>
      <c r="AK1531" s="264"/>
      <c r="AL1531" s="283"/>
      <c r="AM1531" s="510"/>
      <c r="AN1531" s="510"/>
      <c r="AO1531" s="264"/>
      <c r="AP1531" s="264"/>
      <c r="AQ1531" s="264"/>
      <c r="AR1531" s="439"/>
      <c r="AS1531" s="264"/>
      <c r="AT1531" s="264"/>
    </row>
    <row r="1532" spans="13:46" customFormat="1" ht="11.25" customHeight="1">
      <c r="M1532" s="540"/>
      <c r="N1532" s="508"/>
      <c r="O1532" s="509"/>
      <c r="AC1532" s="264"/>
      <c r="AD1532" s="264"/>
      <c r="AE1532" s="264"/>
      <c r="AF1532" s="283"/>
      <c r="AG1532" s="510"/>
      <c r="AH1532" s="510"/>
      <c r="AI1532" s="264"/>
      <c r="AJ1532" s="264"/>
      <c r="AK1532" s="264"/>
      <c r="AL1532" s="283"/>
      <c r="AM1532" s="510"/>
      <c r="AN1532" s="510"/>
      <c r="AO1532" s="264"/>
      <c r="AP1532" s="264"/>
      <c r="AQ1532" s="264"/>
      <c r="AR1532" s="439"/>
      <c r="AS1532" s="264"/>
      <c r="AT1532" s="264"/>
    </row>
    <row r="1533" spans="13:46" customFormat="1" ht="11.25" customHeight="1">
      <c r="M1533" s="539" t="s">
        <v>2053</v>
      </c>
      <c r="N1533" s="489" t="s">
        <v>783</v>
      </c>
      <c r="O1533" s="198" t="s">
        <v>196</v>
      </c>
      <c r="AC1533" s="264"/>
      <c r="AD1533" s="264"/>
      <c r="AE1533" s="264"/>
      <c r="AF1533" s="283"/>
      <c r="AG1533" s="510"/>
      <c r="AH1533" s="510"/>
      <c r="AI1533" s="264"/>
      <c r="AJ1533" s="264"/>
      <c r="AK1533" s="264"/>
      <c r="AL1533" s="263">
        <f t="shared" ref="AL1533:AL1557" si="50">AM1533+AN1533</f>
        <v>0</v>
      </c>
      <c r="AM1533" s="263">
        <f t="shared" ref="AM1533:AN1547" si="51">AM1445*AM1489/1000</f>
        <v>0</v>
      </c>
      <c r="AN1533" s="263">
        <f t="shared" si="51"/>
        <v>0</v>
      </c>
      <c r="AO1533" s="264"/>
      <c r="AP1533" s="264"/>
      <c r="AQ1533" s="264"/>
      <c r="AR1533" s="439" t="s">
        <v>1456</v>
      </c>
      <c r="AS1533" s="264"/>
      <c r="AT1533" s="264"/>
    </row>
    <row r="1534" spans="13:46" customFormat="1" ht="11.25" customHeight="1">
      <c r="M1534" s="539" t="s">
        <v>2054</v>
      </c>
      <c r="N1534" s="490" t="s">
        <v>823</v>
      </c>
      <c r="O1534" s="198" t="s">
        <v>196</v>
      </c>
      <c r="AC1534" s="264"/>
      <c r="AD1534" s="264"/>
      <c r="AE1534" s="264"/>
      <c r="AF1534" s="283"/>
      <c r="AG1534" s="510"/>
      <c r="AH1534" s="510"/>
      <c r="AI1534" s="264"/>
      <c r="AJ1534" s="264"/>
      <c r="AK1534" s="264"/>
      <c r="AL1534" s="263">
        <f t="shared" si="50"/>
        <v>0</v>
      </c>
      <c r="AM1534" s="263">
        <f t="shared" si="51"/>
        <v>0</v>
      </c>
      <c r="AN1534" s="263">
        <f t="shared" si="51"/>
        <v>0</v>
      </c>
      <c r="AO1534" s="264"/>
      <c r="AP1534" s="264"/>
      <c r="AQ1534" s="264"/>
      <c r="AR1534" s="439" t="s">
        <v>1457</v>
      </c>
      <c r="AS1534" s="264"/>
      <c r="AT1534" s="264"/>
    </row>
    <row r="1535" spans="13:46" customFormat="1" ht="11.25" customHeight="1">
      <c r="M1535" s="539" t="s">
        <v>2055</v>
      </c>
      <c r="N1535" s="484" t="s">
        <v>827</v>
      </c>
      <c r="O1535" s="198" t="s">
        <v>196</v>
      </c>
      <c r="AC1535" s="264"/>
      <c r="AD1535" s="264"/>
      <c r="AE1535" s="264"/>
      <c r="AF1535" s="283"/>
      <c r="AG1535" s="510"/>
      <c r="AH1535" s="510"/>
      <c r="AI1535" s="264"/>
      <c r="AJ1535" s="264"/>
      <c r="AK1535" s="264"/>
      <c r="AL1535" s="263">
        <f t="shared" si="50"/>
        <v>0</v>
      </c>
      <c r="AM1535" s="191">
        <f>SUM(AM1536:AM1539)</f>
        <v>0</v>
      </c>
      <c r="AN1535" s="191">
        <f>SUM(AN1536:AN1539)</f>
        <v>0</v>
      </c>
      <c r="AO1535" s="264"/>
      <c r="AP1535" s="264"/>
      <c r="AQ1535" s="264"/>
      <c r="AR1535" s="439" t="s">
        <v>1458</v>
      </c>
      <c r="AS1535" s="264"/>
      <c r="AT1535" s="264"/>
    </row>
    <row r="1536" spans="13:46" customFormat="1" ht="11.25" customHeight="1">
      <c r="M1536" s="539" t="s">
        <v>2056</v>
      </c>
      <c r="N1536" s="491" t="s">
        <v>1432</v>
      </c>
      <c r="O1536" s="198" t="s">
        <v>196</v>
      </c>
      <c r="AC1536" s="264"/>
      <c r="AD1536" s="264"/>
      <c r="AE1536" s="264"/>
      <c r="AF1536" s="283"/>
      <c r="AG1536" s="510"/>
      <c r="AH1536" s="510"/>
      <c r="AI1536" s="264"/>
      <c r="AJ1536" s="264"/>
      <c r="AK1536" s="264"/>
      <c r="AL1536" s="263">
        <f t="shared" si="50"/>
        <v>0</v>
      </c>
      <c r="AM1536" s="263">
        <f t="shared" si="51"/>
        <v>0</v>
      </c>
      <c r="AN1536" s="263">
        <f t="shared" si="51"/>
        <v>0</v>
      </c>
      <c r="AO1536" s="264"/>
      <c r="AP1536" s="264"/>
      <c r="AQ1536" s="264"/>
      <c r="AR1536" s="439" t="s">
        <v>1459</v>
      </c>
      <c r="AS1536" s="264"/>
      <c r="AT1536" s="264"/>
    </row>
    <row r="1537" spans="13:46" customFormat="1" ht="11.25" customHeight="1">
      <c r="M1537" s="539" t="s">
        <v>2057</v>
      </c>
      <c r="N1537" s="491" t="s">
        <v>1433</v>
      </c>
      <c r="O1537" s="198" t="s">
        <v>196</v>
      </c>
      <c r="AC1537" s="264"/>
      <c r="AD1537" s="264"/>
      <c r="AE1537" s="264"/>
      <c r="AF1537" s="283"/>
      <c r="AG1537" s="510"/>
      <c r="AH1537" s="510"/>
      <c r="AI1537" s="264"/>
      <c r="AJ1537" s="264"/>
      <c r="AK1537" s="264"/>
      <c r="AL1537" s="263">
        <f t="shared" si="50"/>
        <v>0</v>
      </c>
      <c r="AM1537" s="263">
        <f t="shared" si="51"/>
        <v>0</v>
      </c>
      <c r="AN1537" s="263">
        <f t="shared" si="51"/>
        <v>0</v>
      </c>
      <c r="AO1537" s="264"/>
      <c r="AP1537" s="264"/>
      <c r="AQ1537" s="264"/>
      <c r="AR1537" s="439" t="s">
        <v>1460</v>
      </c>
      <c r="AS1537" s="264"/>
      <c r="AT1537" s="264"/>
    </row>
    <row r="1538" spans="13:46" customFormat="1" ht="11.25" customHeight="1">
      <c r="M1538" s="539" t="s">
        <v>2058</v>
      </c>
      <c r="N1538" s="491" t="s">
        <v>1434</v>
      </c>
      <c r="O1538" s="198" t="s">
        <v>196</v>
      </c>
      <c r="AC1538" s="264"/>
      <c r="AD1538" s="264"/>
      <c r="AE1538" s="264"/>
      <c r="AF1538" s="283"/>
      <c r="AG1538" s="510"/>
      <c r="AH1538" s="510"/>
      <c r="AI1538" s="264"/>
      <c r="AJ1538" s="264"/>
      <c r="AK1538" s="264"/>
      <c r="AL1538" s="263">
        <f t="shared" si="50"/>
        <v>0</v>
      </c>
      <c r="AM1538" s="263">
        <f t="shared" si="51"/>
        <v>0</v>
      </c>
      <c r="AN1538" s="263">
        <f t="shared" si="51"/>
        <v>0</v>
      </c>
      <c r="AO1538" s="264"/>
      <c r="AP1538" s="264"/>
      <c r="AQ1538" s="264"/>
      <c r="AR1538" s="439" t="s">
        <v>1461</v>
      </c>
      <c r="AS1538" s="264"/>
      <c r="AT1538" s="264"/>
    </row>
    <row r="1539" spans="13:46" customFormat="1" ht="11.25" customHeight="1">
      <c r="M1539" s="539" t="s">
        <v>2059</v>
      </c>
      <c r="N1539" s="491" t="s">
        <v>1435</v>
      </c>
      <c r="O1539" s="198" t="s">
        <v>196</v>
      </c>
      <c r="AC1539" s="264"/>
      <c r="AD1539" s="264"/>
      <c r="AE1539" s="264"/>
      <c r="AF1539" s="283"/>
      <c r="AG1539" s="510"/>
      <c r="AH1539" s="510"/>
      <c r="AI1539" s="264"/>
      <c r="AJ1539" s="264"/>
      <c r="AK1539" s="264"/>
      <c r="AL1539" s="263">
        <f t="shared" si="50"/>
        <v>0</v>
      </c>
      <c r="AM1539" s="263">
        <f t="shared" si="51"/>
        <v>0</v>
      </c>
      <c r="AN1539" s="263">
        <f t="shared" si="51"/>
        <v>0</v>
      </c>
      <c r="AO1539" s="264"/>
      <c r="AP1539" s="264"/>
      <c r="AQ1539" s="264"/>
      <c r="AR1539" s="439" t="s">
        <v>1462</v>
      </c>
      <c r="AS1539" s="264"/>
      <c r="AT1539" s="264"/>
    </row>
    <row r="1540" spans="13:46" customFormat="1" ht="11.25" customHeight="1">
      <c r="M1540" s="539" t="s">
        <v>2060</v>
      </c>
      <c r="N1540" s="485" t="s">
        <v>825</v>
      </c>
      <c r="O1540" s="198" t="s">
        <v>196</v>
      </c>
      <c r="AC1540" s="264"/>
      <c r="AD1540" s="264"/>
      <c r="AE1540" s="264"/>
      <c r="AF1540" s="283"/>
      <c r="AG1540" s="510"/>
      <c r="AH1540" s="510"/>
      <c r="AI1540" s="264"/>
      <c r="AJ1540" s="264"/>
      <c r="AK1540" s="264"/>
      <c r="AL1540" s="263">
        <f t="shared" si="50"/>
        <v>0</v>
      </c>
      <c r="AM1540" s="191">
        <f>SUM(AM1541:AM1546)</f>
        <v>0</v>
      </c>
      <c r="AN1540" s="191">
        <f>SUM(AN1541:AN1546)</f>
        <v>0</v>
      </c>
      <c r="AO1540" s="264"/>
      <c r="AP1540" s="264"/>
      <c r="AQ1540" s="264"/>
      <c r="AR1540" s="439" t="s">
        <v>1467</v>
      </c>
      <c r="AS1540" s="264"/>
      <c r="AT1540" s="264"/>
    </row>
    <row r="1541" spans="13:46" customFormat="1" ht="11.25" customHeight="1">
      <c r="M1541" s="539" t="s">
        <v>2171</v>
      </c>
      <c r="N1541" s="492" t="s">
        <v>1436</v>
      </c>
      <c r="O1541" s="198" t="s">
        <v>196</v>
      </c>
      <c r="AC1541" s="264"/>
      <c r="AD1541" s="264"/>
      <c r="AE1541" s="264"/>
      <c r="AF1541" s="283"/>
      <c r="AG1541" s="510"/>
      <c r="AH1541" s="510"/>
      <c r="AI1541" s="264"/>
      <c r="AJ1541" s="264"/>
      <c r="AK1541" s="264"/>
      <c r="AL1541" s="263">
        <f t="shared" si="50"/>
        <v>0</v>
      </c>
      <c r="AM1541" s="263">
        <f t="shared" si="51"/>
        <v>0</v>
      </c>
      <c r="AN1541" s="263">
        <f t="shared" si="51"/>
        <v>0</v>
      </c>
      <c r="AO1541" s="264"/>
      <c r="AP1541" s="264"/>
      <c r="AQ1541" s="264"/>
      <c r="AR1541" s="439" t="s">
        <v>2160</v>
      </c>
      <c r="AS1541" s="264"/>
      <c r="AT1541" s="264"/>
    </row>
    <row r="1542" spans="13:46" customFormat="1" ht="11.25" customHeight="1">
      <c r="M1542" s="539" t="s">
        <v>2152</v>
      </c>
      <c r="N1542" s="492" t="s">
        <v>1437</v>
      </c>
      <c r="O1542" s="198" t="s">
        <v>196</v>
      </c>
      <c r="AC1542" s="264"/>
      <c r="AD1542" s="264"/>
      <c r="AE1542" s="264"/>
      <c r="AF1542" s="283"/>
      <c r="AG1542" s="510"/>
      <c r="AH1542" s="510"/>
      <c r="AI1542" s="264"/>
      <c r="AJ1542" s="264"/>
      <c r="AK1542" s="264"/>
      <c r="AL1542" s="263">
        <f t="shared" si="50"/>
        <v>0</v>
      </c>
      <c r="AM1542" s="263">
        <f t="shared" si="51"/>
        <v>0</v>
      </c>
      <c r="AN1542" s="263">
        <f t="shared" si="51"/>
        <v>0</v>
      </c>
      <c r="AO1542" s="264"/>
      <c r="AP1542" s="264"/>
      <c r="AQ1542" s="264"/>
      <c r="AR1542" s="439" t="s">
        <v>2141</v>
      </c>
      <c r="AS1542" s="264"/>
      <c r="AT1542" s="264"/>
    </row>
    <row r="1543" spans="13:46" customFormat="1" ht="11.25" customHeight="1">
      <c r="M1543" s="539" t="s">
        <v>2133</v>
      </c>
      <c r="N1543" s="492" t="s">
        <v>1438</v>
      </c>
      <c r="O1543" s="198" t="s">
        <v>196</v>
      </c>
      <c r="AC1543" s="264"/>
      <c r="AD1543" s="264"/>
      <c r="AE1543" s="264"/>
      <c r="AF1543" s="283"/>
      <c r="AG1543" s="510"/>
      <c r="AH1543" s="510"/>
      <c r="AI1543" s="264"/>
      <c r="AJ1543" s="264"/>
      <c r="AK1543" s="264"/>
      <c r="AL1543" s="263">
        <f t="shared" si="50"/>
        <v>0</v>
      </c>
      <c r="AM1543" s="263">
        <f t="shared" si="51"/>
        <v>0</v>
      </c>
      <c r="AN1543" s="263">
        <f t="shared" si="51"/>
        <v>0</v>
      </c>
      <c r="AO1543" s="264"/>
      <c r="AP1543" s="264"/>
      <c r="AQ1543" s="264"/>
      <c r="AR1543" s="439" t="s">
        <v>2121</v>
      </c>
      <c r="AS1543" s="264"/>
      <c r="AT1543" s="264"/>
    </row>
    <row r="1544" spans="13:46" customFormat="1" ht="11.25" customHeight="1">
      <c r="M1544" s="539" t="s">
        <v>2061</v>
      </c>
      <c r="N1544" s="492" t="s">
        <v>1439</v>
      </c>
      <c r="O1544" s="198" t="s">
        <v>196</v>
      </c>
      <c r="AC1544" s="264"/>
      <c r="AD1544" s="264"/>
      <c r="AE1544" s="264"/>
      <c r="AF1544" s="283"/>
      <c r="AG1544" s="510"/>
      <c r="AH1544" s="510"/>
      <c r="AI1544" s="264"/>
      <c r="AJ1544" s="264"/>
      <c r="AK1544" s="264"/>
      <c r="AL1544" s="263">
        <f t="shared" si="50"/>
        <v>0</v>
      </c>
      <c r="AM1544" s="263">
        <f t="shared" si="51"/>
        <v>0</v>
      </c>
      <c r="AN1544" s="263">
        <f t="shared" si="51"/>
        <v>0</v>
      </c>
      <c r="AO1544" s="264"/>
      <c r="AP1544" s="264"/>
      <c r="AQ1544" s="264"/>
      <c r="AR1544" s="439" t="s">
        <v>1468</v>
      </c>
      <c r="AS1544" s="264"/>
      <c r="AT1544" s="264"/>
    </row>
    <row r="1545" spans="13:46" customFormat="1" ht="11.25" customHeight="1">
      <c r="M1545" s="539" t="s">
        <v>2062</v>
      </c>
      <c r="N1545" s="492" t="s">
        <v>1440</v>
      </c>
      <c r="O1545" s="198" t="s">
        <v>196</v>
      </c>
      <c r="AC1545" s="264"/>
      <c r="AD1545" s="264"/>
      <c r="AE1545" s="264"/>
      <c r="AF1545" s="283"/>
      <c r="AG1545" s="510"/>
      <c r="AH1545" s="510"/>
      <c r="AI1545" s="264"/>
      <c r="AJ1545" s="264"/>
      <c r="AK1545" s="264"/>
      <c r="AL1545" s="263">
        <f t="shared" si="50"/>
        <v>0</v>
      </c>
      <c r="AM1545" s="263">
        <f t="shared" si="51"/>
        <v>0</v>
      </c>
      <c r="AN1545" s="263">
        <f t="shared" si="51"/>
        <v>0</v>
      </c>
      <c r="AO1545" s="264"/>
      <c r="AP1545" s="264"/>
      <c r="AQ1545" s="264"/>
      <c r="AR1545" s="439" t="s">
        <v>1469</v>
      </c>
      <c r="AS1545" s="264"/>
      <c r="AT1545" s="264"/>
    </row>
    <row r="1546" spans="13:46" customFormat="1" ht="11.25" customHeight="1">
      <c r="M1546" s="539" t="s">
        <v>2063</v>
      </c>
      <c r="N1546" s="492" t="s">
        <v>1441</v>
      </c>
      <c r="O1546" s="198" t="s">
        <v>196</v>
      </c>
      <c r="AC1546" s="264"/>
      <c r="AD1546" s="264"/>
      <c r="AE1546" s="264"/>
      <c r="AF1546" s="283"/>
      <c r="AG1546" s="510"/>
      <c r="AH1546" s="510"/>
      <c r="AI1546" s="264"/>
      <c r="AJ1546" s="264"/>
      <c r="AK1546" s="264"/>
      <c r="AL1546" s="263">
        <f t="shared" si="50"/>
        <v>0</v>
      </c>
      <c r="AM1546" s="263">
        <f t="shared" si="51"/>
        <v>0</v>
      </c>
      <c r="AN1546" s="263">
        <f t="shared" si="51"/>
        <v>0</v>
      </c>
      <c r="AO1546" s="264"/>
      <c r="AP1546" s="264"/>
      <c r="AQ1546" s="264"/>
      <c r="AR1546" s="439" t="s">
        <v>1470</v>
      </c>
      <c r="AS1546" s="264"/>
      <c r="AT1546" s="264"/>
    </row>
    <row r="1547" spans="13:46" customFormat="1" ht="11.25" customHeight="1">
      <c r="M1547" s="539" t="s">
        <v>2064</v>
      </c>
      <c r="N1547" s="493" t="s">
        <v>826</v>
      </c>
      <c r="O1547" s="198" t="s">
        <v>196</v>
      </c>
      <c r="AC1547" s="264"/>
      <c r="AD1547" s="264"/>
      <c r="AE1547" s="264"/>
      <c r="AF1547" s="283"/>
      <c r="AG1547" s="510"/>
      <c r="AH1547" s="510"/>
      <c r="AI1547" s="264"/>
      <c r="AJ1547" s="264"/>
      <c r="AK1547" s="264"/>
      <c r="AL1547" s="263">
        <f t="shared" si="50"/>
        <v>0</v>
      </c>
      <c r="AM1547" s="263">
        <f t="shared" si="51"/>
        <v>0</v>
      </c>
      <c r="AN1547" s="263">
        <f t="shared" si="51"/>
        <v>0</v>
      </c>
      <c r="AO1547" s="264"/>
      <c r="AP1547" s="264"/>
      <c r="AQ1547" s="264"/>
      <c r="AR1547" s="439" t="s">
        <v>1471</v>
      </c>
      <c r="AS1547" s="264"/>
      <c r="AT1547" s="264"/>
    </row>
    <row r="1548" spans="13:46" customFormat="1" ht="11.25" customHeight="1">
      <c r="M1548" s="539" t="s">
        <v>2065</v>
      </c>
      <c r="N1548" s="486" t="s">
        <v>817</v>
      </c>
      <c r="O1548" s="198" t="s">
        <v>196</v>
      </c>
      <c r="AC1548" s="264"/>
      <c r="AD1548" s="264"/>
      <c r="AE1548" s="264"/>
      <c r="AF1548" s="283"/>
      <c r="AG1548" s="510"/>
      <c r="AH1548" s="510"/>
      <c r="AI1548" s="264"/>
      <c r="AJ1548" s="264"/>
      <c r="AK1548" s="264"/>
      <c r="AL1548" s="263">
        <f t="shared" si="50"/>
        <v>0</v>
      </c>
      <c r="AM1548" s="191">
        <f>SUM(AM1549:AM1557)</f>
        <v>0</v>
      </c>
      <c r="AN1548" s="191">
        <f>SUM(AN1549:AN1557)</f>
        <v>0</v>
      </c>
      <c r="AO1548" s="264"/>
      <c r="AP1548" s="264"/>
      <c r="AQ1548" s="264"/>
      <c r="AR1548" s="439" t="s">
        <v>1472</v>
      </c>
      <c r="AS1548" s="264"/>
      <c r="AT1548" s="264"/>
    </row>
    <row r="1549" spans="13:46" customFormat="1" ht="11.25" customHeight="1">
      <c r="M1549" s="539" t="s">
        <v>2066</v>
      </c>
      <c r="N1549" s="494" t="s">
        <v>1442</v>
      </c>
      <c r="O1549" s="198" t="s">
        <v>196</v>
      </c>
      <c r="AC1549" s="264"/>
      <c r="AD1549" s="264"/>
      <c r="AE1549" s="264"/>
      <c r="AF1549" s="283"/>
      <c r="AG1549" s="510"/>
      <c r="AH1549" s="510"/>
      <c r="AI1549" s="264"/>
      <c r="AJ1549" s="264"/>
      <c r="AK1549" s="264"/>
      <c r="AL1549" s="263">
        <f t="shared" si="50"/>
        <v>0</v>
      </c>
      <c r="AM1549" s="263">
        <f t="shared" ref="AM1549:AN1557" si="52">AM1461*AM1505/1000</f>
        <v>0</v>
      </c>
      <c r="AN1549" s="263">
        <f t="shared" si="52"/>
        <v>0</v>
      </c>
      <c r="AO1549" s="264"/>
      <c r="AP1549" s="264"/>
      <c r="AQ1549" s="264"/>
      <c r="AR1549" s="439" t="s">
        <v>1473</v>
      </c>
      <c r="AS1549" s="264"/>
      <c r="AT1549" s="264"/>
    </row>
    <row r="1550" spans="13:46" customFormat="1" ht="11.25" customHeight="1">
      <c r="M1550" s="539" t="s">
        <v>2067</v>
      </c>
      <c r="N1550" s="494" t="s">
        <v>1443</v>
      </c>
      <c r="O1550" s="198" t="s">
        <v>196</v>
      </c>
      <c r="AC1550" s="264"/>
      <c r="AD1550" s="264"/>
      <c r="AE1550" s="264"/>
      <c r="AF1550" s="283"/>
      <c r="AG1550" s="510"/>
      <c r="AH1550" s="510"/>
      <c r="AI1550" s="264"/>
      <c r="AJ1550" s="264"/>
      <c r="AK1550" s="264"/>
      <c r="AL1550" s="263">
        <f t="shared" si="50"/>
        <v>0</v>
      </c>
      <c r="AM1550" s="263">
        <f t="shared" si="52"/>
        <v>0</v>
      </c>
      <c r="AN1550" s="263">
        <f t="shared" si="52"/>
        <v>0</v>
      </c>
      <c r="AO1550" s="264"/>
      <c r="AP1550" s="264"/>
      <c r="AQ1550" s="264"/>
      <c r="AR1550" s="439" t="s">
        <v>1474</v>
      </c>
      <c r="AS1550" s="264"/>
      <c r="AT1550" s="264"/>
    </row>
    <row r="1551" spans="13:46" customFormat="1" ht="11.25" customHeight="1">
      <c r="M1551" s="539" t="s">
        <v>2068</v>
      </c>
      <c r="N1551" s="494" t="s">
        <v>1444</v>
      </c>
      <c r="O1551" s="198" t="s">
        <v>196</v>
      </c>
      <c r="AC1551" s="264"/>
      <c r="AD1551" s="264"/>
      <c r="AE1551" s="264"/>
      <c r="AF1551" s="283"/>
      <c r="AG1551" s="510"/>
      <c r="AH1551" s="510"/>
      <c r="AI1551" s="264"/>
      <c r="AJ1551" s="264"/>
      <c r="AK1551" s="264"/>
      <c r="AL1551" s="263">
        <f t="shared" si="50"/>
        <v>0</v>
      </c>
      <c r="AM1551" s="263">
        <f t="shared" si="52"/>
        <v>0</v>
      </c>
      <c r="AN1551" s="263">
        <f t="shared" si="52"/>
        <v>0</v>
      </c>
      <c r="AO1551" s="264"/>
      <c r="AP1551" s="264"/>
      <c r="AQ1551" s="264"/>
      <c r="AR1551" s="439" t="s">
        <v>1475</v>
      </c>
      <c r="AS1551" s="264"/>
      <c r="AT1551" s="264"/>
    </row>
    <row r="1552" spans="13:46" customFormat="1" ht="11.25" customHeight="1">
      <c r="M1552" s="539" t="s">
        <v>2069</v>
      </c>
      <c r="N1552" s="494" t="s">
        <v>1445</v>
      </c>
      <c r="O1552" s="198" t="s">
        <v>196</v>
      </c>
      <c r="AC1552" s="264"/>
      <c r="AD1552" s="264"/>
      <c r="AE1552" s="264"/>
      <c r="AF1552" s="283"/>
      <c r="AG1552" s="510"/>
      <c r="AH1552" s="510"/>
      <c r="AI1552" s="264"/>
      <c r="AJ1552" s="264"/>
      <c r="AK1552" s="264"/>
      <c r="AL1552" s="263">
        <f t="shared" si="50"/>
        <v>0</v>
      </c>
      <c r="AM1552" s="263">
        <f t="shared" si="52"/>
        <v>0</v>
      </c>
      <c r="AN1552" s="263">
        <f t="shared" si="52"/>
        <v>0</v>
      </c>
      <c r="AO1552" s="264"/>
      <c r="AP1552" s="264"/>
      <c r="AQ1552" s="264"/>
      <c r="AR1552" s="439" t="s">
        <v>1487</v>
      </c>
      <c r="AS1552" s="264"/>
      <c r="AT1552" s="264"/>
    </row>
    <row r="1553" spans="13:46" customFormat="1" ht="11.25" customHeight="1">
      <c r="M1553" s="539" t="s">
        <v>2070</v>
      </c>
      <c r="N1553" s="494" t="s">
        <v>1446</v>
      </c>
      <c r="O1553" s="198" t="s">
        <v>196</v>
      </c>
      <c r="AC1553" s="264"/>
      <c r="AD1553" s="264"/>
      <c r="AE1553" s="264"/>
      <c r="AF1553" s="283"/>
      <c r="AG1553" s="510"/>
      <c r="AH1553" s="510"/>
      <c r="AI1553" s="264"/>
      <c r="AJ1553" s="264"/>
      <c r="AK1553" s="264"/>
      <c r="AL1553" s="263">
        <f t="shared" si="50"/>
        <v>0</v>
      </c>
      <c r="AM1553" s="263">
        <f t="shared" si="52"/>
        <v>0</v>
      </c>
      <c r="AN1553" s="263">
        <f t="shared" si="52"/>
        <v>0</v>
      </c>
      <c r="AO1553" s="264"/>
      <c r="AP1553" s="264"/>
      <c r="AQ1553" s="264"/>
      <c r="AR1553" s="439" t="s">
        <v>1486</v>
      </c>
      <c r="AS1553" s="264"/>
      <c r="AT1553" s="264"/>
    </row>
    <row r="1554" spans="13:46" customFormat="1" ht="11.25" customHeight="1">
      <c r="M1554" s="539" t="s">
        <v>2071</v>
      </c>
      <c r="N1554" s="494" t="s">
        <v>1447</v>
      </c>
      <c r="O1554" s="198" t="s">
        <v>196</v>
      </c>
      <c r="AC1554" s="264"/>
      <c r="AD1554" s="264"/>
      <c r="AE1554" s="264"/>
      <c r="AF1554" s="283"/>
      <c r="AG1554" s="510"/>
      <c r="AH1554" s="510"/>
      <c r="AI1554" s="264"/>
      <c r="AJ1554" s="264"/>
      <c r="AK1554" s="264"/>
      <c r="AL1554" s="263">
        <f t="shared" si="50"/>
        <v>0</v>
      </c>
      <c r="AM1554" s="263">
        <f t="shared" si="52"/>
        <v>0</v>
      </c>
      <c r="AN1554" s="263">
        <f t="shared" si="52"/>
        <v>0</v>
      </c>
      <c r="AO1554" s="264"/>
      <c r="AP1554" s="264"/>
      <c r="AQ1554" s="264"/>
      <c r="AR1554" s="439" t="s">
        <v>1485</v>
      </c>
      <c r="AS1554" s="264"/>
      <c r="AT1554" s="264"/>
    </row>
    <row r="1555" spans="13:46" customFormat="1" ht="11.25" customHeight="1">
      <c r="M1555" s="539" t="s">
        <v>2072</v>
      </c>
      <c r="N1555" s="494" t="s">
        <v>1448</v>
      </c>
      <c r="O1555" s="198" t="s">
        <v>196</v>
      </c>
      <c r="AC1555" s="264"/>
      <c r="AD1555" s="264"/>
      <c r="AE1555" s="264"/>
      <c r="AF1555" s="283"/>
      <c r="AG1555" s="510"/>
      <c r="AH1555" s="510"/>
      <c r="AI1555" s="264"/>
      <c r="AJ1555" s="264"/>
      <c r="AK1555" s="264"/>
      <c r="AL1555" s="263">
        <f t="shared" si="50"/>
        <v>0</v>
      </c>
      <c r="AM1555" s="263">
        <f t="shared" si="52"/>
        <v>0</v>
      </c>
      <c r="AN1555" s="263">
        <f t="shared" si="52"/>
        <v>0</v>
      </c>
      <c r="AO1555" s="264"/>
      <c r="AP1555" s="264"/>
      <c r="AQ1555" s="264"/>
      <c r="AR1555" s="439" t="s">
        <v>1484</v>
      </c>
      <c r="AS1555" s="264"/>
      <c r="AT1555" s="264"/>
    </row>
    <row r="1556" spans="13:46" customFormat="1" ht="11.25" customHeight="1">
      <c r="M1556" s="539" t="s">
        <v>2073</v>
      </c>
      <c r="N1556" s="494" t="s">
        <v>1449</v>
      </c>
      <c r="O1556" s="198" t="s">
        <v>196</v>
      </c>
      <c r="AC1556" s="264"/>
      <c r="AD1556" s="264"/>
      <c r="AE1556" s="264"/>
      <c r="AF1556" s="283"/>
      <c r="AG1556" s="510"/>
      <c r="AH1556" s="510"/>
      <c r="AI1556" s="264"/>
      <c r="AJ1556" s="264"/>
      <c r="AK1556" s="264"/>
      <c r="AL1556" s="263">
        <f t="shared" si="50"/>
        <v>0</v>
      </c>
      <c r="AM1556" s="263">
        <f t="shared" si="52"/>
        <v>0</v>
      </c>
      <c r="AN1556" s="263">
        <f t="shared" si="52"/>
        <v>0</v>
      </c>
      <c r="AO1556" s="264"/>
      <c r="AP1556" s="264"/>
      <c r="AQ1556" s="264"/>
      <c r="AR1556" s="439" t="s">
        <v>1483</v>
      </c>
      <c r="AS1556" s="264"/>
      <c r="AT1556" s="264"/>
    </row>
    <row r="1557" spans="13:46" customFormat="1" ht="11.25" customHeight="1">
      <c r="M1557" s="539" t="s">
        <v>2074</v>
      </c>
      <c r="N1557" s="494" t="s">
        <v>1450</v>
      </c>
      <c r="O1557" s="198" t="s">
        <v>196</v>
      </c>
      <c r="AC1557" s="264"/>
      <c r="AD1557" s="264"/>
      <c r="AE1557" s="264"/>
      <c r="AF1557" s="283"/>
      <c r="AG1557" s="510"/>
      <c r="AH1557" s="510"/>
      <c r="AI1557" s="264"/>
      <c r="AJ1557" s="264"/>
      <c r="AK1557" s="264"/>
      <c r="AL1557" s="263">
        <f t="shared" si="50"/>
        <v>0</v>
      </c>
      <c r="AM1557" s="263">
        <f t="shared" si="52"/>
        <v>0</v>
      </c>
      <c r="AN1557" s="263">
        <f t="shared" si="52"/>
        <v>0</v>
      </c>
      <c r="AO1557" s="264"/>
      <c r="AP1557" s="264"/>
      <c r="AQ1557" s="264"/>
      <c r="AR1557" s="439" t="s">
        <v>1488</v>
      </c>
      <c r="AS1557" s="264"/>
      <c r="AT1557" s="264"/>
    </row>
    <row r="1558" spans="13:46" customFormat="1" ht="11.25" customHeight="1">
      <c r="M1558" s="540"/>
      <c r="N1558" s="508"/>
      <c r="O1558" s="509"/>
      <c r="AC1558" s="264"/>
      <c r="AD1558" s="264"/>
      <c r="AE1558" s="264"/>
      <c r="AF1558" s="283"/>
      <c r="AG1558" s="510"/>
      <c r="AH1558" s="510"/>
      <c r="AI1558" s="264"/>
      <c r="AJ1558" s="264"/>
      <c r="AK1558" s="264"/>
      <c r="AL1558" s="283"/>
      <c r="AM1558" s="510"/>
      <c r="AN1558" s="510"/>
      <c r="AO1558" s="264"/>
      <c r="AP1558" s="264"/>
      <c r="AQ1558" s="264"/>
      <c r="AR1558" s="439"/>
      <c r="AS1558" s="264"/>
      <c r="AT1558" s="264"/>
    </row>
    <row r="1559" spans="13:46" customFormat="1" ht="11.25" customHeight="1">
      <c r="M1559" s="540"/>
      <c r="N1559" s="508"/>
      <c r="O1559" s="509"/>
      <c r="AC1559" s="264"/>
      <c r="AD1559" s="264"/>
      <c r="AE1559" s="264"/>
      <c r="AF1559" s="283"/>
      <c r="AG1559" s="510"/>
      <c r="AH1559" s="510"/>
      <c r="AI1559" s="264"/>
      <c r="AJ1559" s="264"/>
      <c r="AK1559" s="264"/>
      <c r="AL1559" s="283"/>
      <c r="AM1559" s="510"/>
      <c r="AN1559" s="510"/>
      <c r="AO1559" s="264"/>
      <c r="AP1559" s="264"/>
      <c r="AQ1559" s="264"/>
      <c r="AR1559" s="439"/>
      <c r="AS1559" s="264"/>
      <c r="AT1559" s="264"/>
    </row>
    <row r="1560" spans="13:46" customFormat="1" ht="11.25" customHeight="1">
      <c r="M1560" s="539" t="s">
        <v>2075</v>
      </c>
      <c r="N1560" s="495" t="s">
        <v>1451</v>
      </c>
      <c r="O1560" s="198" t="s">
        <v>196</v>
      </c>
      <c r="AC1560" s="264"/>
      <c r="AD1560" s="264"/>
      <c r="AE1560" s="264"/>
      <c r="AF1560" s="283"/>
      <c r="AG1560" s="510"/>
      <c r="AH1560" s="510"/>
      <c r="AI1560" s="264"/>
      <c r="AJ1560" s="264"/>
      <c r="AK1560" s="264"/>
      <c r="AL1560" s="263">
        <f t="shared" ref="AL1560:AL1566" si="53">AM1560+AN1560</f>
        <v>0</v>
      </c>
      <c r="AM1560" s="263">
        <f t="shared" ref="AM1560:AN1566" si="54">AM1472*AM1516/1000</f>
        <v>0</v>
      </c>
      <c r="AN1560" s="263">
        <f t="shared" si="54"/>
        <v>0</v>
      </c>
      <c r="AO1560" s="264"/>
      <c r="AP1560" s="264"/>
      <c r="AQ1560" s="264"/>
      <c r="AR1560" s="439" t="s">
        <v>1489</v>
      </c>
      <c r="AS1560" s="264"/>
      <c r="AT1560" s="264"/>
    </row>
    <row r="1561" spans="13:46" customFormat="1" ht="11.25" customHeight="1">
      <c r="M1561" s="539" t="s">
        <v>2076</v>
      </c>
      <c r="N1561" s="496" t="s">
        <v>828</v>
      </c>
      <c r="O1561" s="198" t="s">
        <v>196</v>
      </c>
      <c r="AC1561" s="264"/>
      <c r="AD1561" s="264"/>
      <c r="AE1561" s="264"/>
      <c r="AF1561" s="283"/>
      <c r="AG1561" s="510"/>
      <c r="AH1561" s="510"/>
      <c r="AI1561" s="264"/>
      <c r="AJ1561" s="264"/>
      <c r="AK1561" s="264"/>
      <c r="AL1561" s="263">
        <f t="shared" si="53"/>
        <v>0</v>
      </c>
      <c r="AM1561" s="263">
        <f t="shared" si="54"/>
        <v>0</v>
      </c>
      <c r="AN1561" s="263">
        <f t="shared" si="54"/>
        <v>0</v>
      </c>
      <c r="AO1561" s="264"/>
      <c r="AP1561" s="264"/>
      <c r="AQ1561" s="264"/>
      <c r="AR1561" s="439" t="s">
        <v>1476</v>
      </c>
      <c r="AS1561" s="264"/>
      <c r="AT1561" s="264"/>
    </row>
    <row r="1562" spans="13:46" customFormat="1" ht="11.25" customHeight="1">
      <c r="M1562" s="539" t="s">
        <v>2077</v>
      </c>
      <c r="N1562" s="497" t="s">
        <v>854</v>
      </c>
      <c r="O1562" s="198" t="s">
        <v>196</v>
      </c>
      <c r="AC1562" s="264"/>
      <c r="AD1562" s="264"/>
      <c r="AE1562" s="264"/>
      <c r="AF1562" s="283"/>
      <c r="AG1562" s="510"/>
      <c r="AH1562" s="510"/>
      <c r="AI1562" s="264"/>
      <c r="AJ1562" s="264"/>
      <c r="AK1562" s="264"/>
      <c r="AL1562" s="263">
        <f t="shared" si="53"/>
        <v>0</v>
      </c>
      <c r="AM1562" s="263">
        <f t="shared" si="54"/>
        <v>0</v>
      </c>
      <c r="AN1562" s="263">
        <f t="shared" si="54"/>
        <v>0</v>
      </c>
      <c r="AO1562" s="264"/>
      <c r="AP1562" s="264"/>
      <c r="AQ1562" s="264"/>
      <c r="AR1562" s="439" t="s">
        <v>1477</v>
      </c>
      <c r="AS1562" s="264"/>
      <c r="AT1562" s="264"/>
    </row>
    <row r="1563" spans="13:46" customFormat="1" ht="11.25" customHeight="1">
      <c r="M1563" s="539" t="s">
        <v>2078</v>
      </c>
      <c r="N1563" s="498" t="s">
        <v>333</v>
      </c>
      <c r="O1563" s="198" t="s">
        <v>196</v>
      </c>
      <c r="AC1563" s="264"/>
      <c r="AD1563" s="264"/>
      <c r="AE1563" s="264"/>
      <c r="AF1563" s="283"/>
      <c r="AG1563" s="510"/>
      <c r="AH1563" s="510"/>
      <c r="AI1563" s="264"/>
      <c r="AJ1563" s="264"/>
      <c r="AK1563" s="264"/>
      <c r="AL1563" s="263">
        <f t="shared" si="53"/>
        <v>0</v>
      </c>
      <c r="AM1563" s="263">
        <f t="shared" si="54"/>
        <v>0</v>
      </c>
      <c r="AN1563" s="263">
        <f t="shared" si="54"/>
        <v>0</v>
      </c>
      <c r="AO1563" s="264"/>
      <c r="AP1563" s="264"/>
      <c r="AQ1563" s="264"/>
      <c r="AR1563" s="439" t="s">
        <v>1478</v>
      </c>
      <c r="AS1563" s="264"/>
      <c r="AT1563" s="264"/>
    </row>
    <row r="1564" spans="13:46" customFormat="1" ht="11.25" customHeight="1">
      <c r="M1564" s="539" t="s">
        <v>2079</v>
      </c>
      <c r="N1564" s="499" t="s">
        <v>334</v>
      </c>
      <c r="O1564" s="198" t="s">
        <v>196</v>
      </c>
      <c r="AC1564" s="264"/>
      <c r="AD1564" s="264"/>
      <c r="AE1564" s="264"/>
      <c r="AF1564" s="283"/>
      <c r="AG1564" s="510"/>
      <c r="AH1564" s="510"/>
      <c r="AI1564" s="264"/>
      <c r="AJ1564" s="264"/>
      <c r="AK1564" s="264"/>
      <c r="AL1564" s="263">
        <f t="shared" si="53"/>
        <v>0</v>
      </c>
      <c r="AM1564" s="263">
        <f t="shared" si="54"/>
        <v>0</v>
      </c>
      <c r="AN1564" s="263">
        <f t="shared" si="54"/>
        <v>0</v>
      </c>
      <c r="AO1564" s="264"/>
      <c r="AP1564" s="264"/>
      <c r="AQ1564" s="264"/>
      <c r="AR1564" s="439" t="s">
        <v>1480</v>
      </c>
      <c r="AS1564" s="264"/>
      <c r="AT1564" s="264"/>
    </row>
    <row r="1565" spans="13:46" customFormat="1" ht="11.25" customHeight="1">
      <c r="M1565" s="539" t="s">
        <v>2080</v>
      </c>
      <c r="N1565" s="500" t="s">
        <v>335</v>
      </c>
      <c r="O1565" s="198" t="s">
        <v>196</v>
      </c>
      <c r="AC1565" s="264"/>
      <c r="AD1565" s="264"/>
      <c r="AE1565" s="264"/>
      <c r="AF1565" s="283"/>
      <c r="AG1565" s="510"/>
      <c r="AH1565" s="510"/>
      <c r="AI1565" s="264"/>
      <c r="AJ1565" s="264"/>
      <c r="AK1565" s="264"/>
      <c r="AL1565" s="263">
        <f t="shared" si="53"/>
        <v>0</v>
      </c>
      <c r="AM1565" s="263">
        <f t="shared" si="54"/>
        <v>0</v>
      </c>
      <c r="AN1565" s="263">
        <f t="shared" si="54"/>
        <v>0</v>
      </c>
      <c r="AO1565" s="264"/>
      <c r="AP1565" s="264"/>
      <c r="AQ1565" s="264"/>
      <c r="AR1565" s="439" t="s">
        <v>1479</v>
      </c>
      <c r="AS1565" s="264"/>
      <c r="AT1565" s="264"/>
    </row>
    <row r="1566" spans="13:46" customFormat="1" ht="11.25" customHeight="1">
      <c r="M1566" s="539" t="s">
        <v>2081</v>
      </c>
      <c r="N1566" s="489" t="s">
        <v>336</v>
      </c>
      <c r="O1566" s="198" t="s">
        <v>196</v>
      </c>
      <c r="AC1566" s="264"/>
      <c r="AD1566" s="264"/>
      <c r="AE1566" s="264"/>
      <c r="AF1566" s="283"/>
      <c r="AG1566" s="510"/>
      <c r="AH1566" s="510"/>
      <c r="AI1566" s="264"/>
      <c r="AJ1566" s="264"/>
      <c r="AK1566" s="264"/>
      <c r="AL1566" s="263">
        <f t="shared" si="53"/>
        <v>0</v>
      </c>
      <c r="AM1566" s="263">
        <f t="shared" si="54"/>
        <v>0</v>
      </c>
      <c r="AN1566" s="263">
        <f t="shared" si="54"/>
        <v>0</v>
      </c>
      <c r="AO1566" s="264"/>
      <c r="AP1566" s="264"/>
      <c r="AQ1566" s="264"/>
      <c r="AR1566" s="439" t="s">
        <v>1481</v>
      </c>
      <c r="AS1566" s="264"/>
      <c r="AT1566" s="264"/>
    </row>
    <row r="1567" spans="13:46" customFormat="1" ht="11.25" customHeight="1">
      <c r="M1567" s="540"/>
      <c r="N1567" s="508"/>
      <c r="O1567" s="509"/>
      <c r="AC1567" s="264"/>
      <c r="AD1567" s="264"/>
      <c r="AE1567" s="264"/>
      <c r="AF1567" s="283"/>
      <c r="AG1567" s="510"/>
      <c r="AH1567" s="510"/>
      <c r="AI1567" s="264"/>
      <c r="AJ1567" s="264"/>
      <c r="AK1567" s="264"/>
      <c r="AL1567" s="283"/>
      <c r="AM1567" s="510"/>
      <c r="AN1567" s="510"/>
      <c r="AO1567" s="264"/>
      <c r="AP1567" s="264"/>
      <c r="AQ1567" s="264"/>
      <c r="AR1567" s="439"/>
      <c r="AS1567" s="264"/>
      <c r="AT1567" s="264"/>
    </row>
    <row r="1568" spans="13:46" customFormat="1" ht="11.25" customHeight="1">
      <c r="M1568" s="538" t="s">
        <v>1814</v>
      </c>
      <c r="N1568" s="511" t="s">
        <v>758</v>
      </c>
      <c r="O1568" s="198"/>
      <c r="AC1568" s="264"/>
      <c r="AD1568" s="264"/>
      <c r="AE1568" s="264"/>
      <c r="AF1568" s="283"/>
      <c r="AG1568" s="510"/>
      <c r="AH1568" s="510"/>
      <c r="AI1568" s="264"/>
      <c r="AJ1568" s="264"/>
      <c r="AK1568" s="264"/>
      <c r="AL1568" s="257"/>
      <c r="AM1568" s="257"/>
      <c r="AN1568" s="257"/>
      <c r="AO1568" s="264"/>
      <c r="AP1568" s="264"/>
      <c r="AQ1568" s="264"/>
      <c r="AR1568" s="119"/>
      <c r="AS1568" s="264"/>
      <c r="AT1568" s="264"/>
    </row>
    <row r="1569" spans="13:46" customFormat="1" ht="11.25" customHeight="1">
      <c r="M1569" s="540"/>
      <c r="N1569" s="508"/>
      <c r="O1569" s="509"/>
      <c r="AC1569" s="264"/>
      <c r="AD1569" s="264"/>
      <c r="AE1569" s="264"/>
      <c r="AF1569" s="283"/>
      <c r="AG1569" s="510"/>
      <c r="AH1569" s="510"/>
      <c r="AI1569" s="264"/>
      <c r="AJ1569" s="264"/>
      <c r="AK1569" s="264"/>
      <c r="AL1569" s="283"/>
      <c r="AM1569" s="510"/>
      <c r="AN1569" s="510"/>
      <c r="AO1569" s="264"/>
      <c r="AP1569" s="264"/>
      <c r="AQ1569" s="264"/>
      <c r="AR1569" s="439"/>
      <c r="AS1569" s="264"/>
      <c r="AT1569" s="264"/>
    </row>
    <row r="1570" spans="13:46" customFormat="1" ht="11.25" customHeight="1">
      <c r="M1570" s="540"/>
      <c r="N1570" s="508"/>
      <c r="O1570" s="509"/>
      <c r="AC1570" s="264"/>
      <c r="AD1570" s="264"/>
      <c r="AE1570" s="264"/>
      <c r="AF1570" s="283"/>
      <c r="AG1570" s="510"/>
      <c r="AH1570" s="510"/>
      <c r="AI1570" s="264"/>
      <c r="AJ1570" s="264"/>
      <c r="AK1570" s="264"/>
      <c r="AL1570" s="283"/>
      <c r="AM1570" s="510"/>
      <c r="AN1570" s="510"/>
      <c r="AO1570" s="264"/>
      <c r="AP1570" s="264"/>
      <c r="AQ1570" s="264"/>
      <c r="AR1570" s="439"/>
      <c r="AS1570" s="264"/>
      <c r="AT1570" s="264"/>
    </row>
    <row r="1571" spans="13:46" customFormat="1" ht="11.25" customHeight="1">
      <c r="M1571" s="540"/>
      <c r="N1571" s="508"/>
      <c r="O1571" s="509"/>
      <c r="AC1571" s="264"/>
      <c r="AD1571" s="264"/>
      <c r="AE1571" s="264"/>
      <c r="AF1571" s="283"/>
      <c r="AG1571" s="510"/>
      <c r="AH1571" s="510"/>
      <c r="AI1571" s="264"/>
      <c r="AJ1571" s="264"/>
      <c r="AK1571" s="264"/>
      <c r="AL1571" s="283"/>
      <c r="AM1571" s="510"/>
      <c r="AN1571" s="510"/>
      <c r="AO1571" s="264"/>
      <c r="AP1571" s="264"/>
      <c r="AQ1571" s="264"/>
      <c r="AR1571" s="439"/>
      <c r="AS1571" s="264"/>
      <c r="AT1571" s="264"/>
    </row>
    <row r="1572" spans="13:46" customFormat="1" ht="11.25" customHeight="1">
      <c r="M1572" s="540"/>
      <c r="N1572" s="508"/>
      <c r="O1572" s="509"/>
      <c r="AC1572" s="264"/>
      <c r="AD1572" s="264"/>
      <c r="AE1572" s="264"/>
      <c r="AF1572" s="283"/>
      <c r="AG1572" s="510"/>
      <c r="AH1572" s="510"/>
      <c r="AI1572" s="264"/>
      <c r="AJ1572" s="264"/>
      <c r="AK1572" s="264"/>
      <c r="AL1572" s="283"/>
      <c r="AM1572" s="510"/>
      <c r="AN1572" s="510"/>
      <c r="AO1572" s="264"/>
      <c r="AP1572" s="264"/>
      <c r="AQ1572" s="264"/>
      <c r="AR1572" s="439"/>
      <c r="AS1572" s="264"/>
      <c r="AT1572" s="264"/>
    </row>
    <row r="1573" spans="13:46" customFormat="1" ht="11.25" customHeight="1">
      <c r="M1573" s="540"/>
      <c r="N1573" s="508"/>
      <c r="O1573" s="509"/>
      <c r="AC1573" s="264"/>
      <c r="AD1573" s="264"/>
      <c r="AE1573" s="264"/>
      <c r="AF1573" s="283"/>
      <c r="AG1573" s="510"/>
      <c r="AH1573" s="510"/>
      <c r="AI1573" s="264"/>
      <c r="AJ1573" s="264"/>
      <c r="AK1573" s="264"/>
      <c r="AL1573" s="283"/>
      <c r="AM1573" s="510"/>
      <c r="AN1573" s="510"/>
      <c r="AO1573" s="264"/>
      <c r="AP1573" s="264"/>
      <c r="AQ1573" s="264"/>
      <c r="AR1573" s="439"/>
      <c r="AS1573" s="264"/>
      <c r="AT1573" s="264"/>
    </row>
    <row r="1574" spans="13:46" customFormat="1" ht="11.25" customHeight="1">
      <c r="M1574" s="540"/>
      <c r="N1574" s="508"/>
      <c r="O1574" s="509"/>
      <c r="AC1574" s="264"/>
      <c r="AD1574" s="264"/>
      <c r="AE1574" s="264"/>
      <c r="AF1574" s="283"/>
      <c r="AG1574" s="510"/>
      <c r="AH1574" s="510"/>
      <c r="AI1574" s="264"/>
      <c r="AJ1574" s="264"/>
      <c r="AK1574" s="264"/>
      <c r="AL1574" s="283"/>
      <c r="AM1574" s="510"/>
      <c r="AN1574" s="510"/>
      <c r="AO1574" s="264"/>
      <c r="AP1574" s="264"/>
      <c r="AQ1574" s="264"/>
      <c r="AR1574" s="439"/>
      <c r="AS1574" s="264"/>
      <c r="AT1574" s="264"/>
    </row>
    <row r="1575" spans="13:46" customFormat="1" ht="11.25" customHeight="1">
      <c r="M1575" s="540"/>
      <c r="N1575" s="508"/>
      <c r="O1575" s="509"/>
      <c r="AC1575" s="264"/>
      <c r="AD1575" s="264"/>
      <c r="AE1575" s="264"/>
      <c r="AF1575" s="283"/>
      <c r="AG1575" s="510"/>
      <c r="AH1575" s="510"/>
      <c r="AI1575" s="264"/>
      <c r="AJ1575" s="264"/>
      <c r="AK1575" s="264"/>
      <c r="AL1575" s="283"/>
      <c r="AM1575" s="510"/>
      <c r="AN1575" s="510"/>
      <c r="AO1575" s="264"/>
      <c r="AP1575" s="264"/>
      <c r="AQ1575" s="264"/>
      <c r="AR1575" s="439"/>
      <c r="AS1575" s="264"/>
      <c r="AT1575" s="264"/>
    </row>
    <row r="1576" spans="13:46" customFormat="1" ht="11.25" customHeight="1">
      <c r="M1576" s="540"/>
      <c r="N1576" s="508"/>
      <c r="O1576" s="509"/>
      <c r="AC1576" s="264"/>
      <c r="AD1576" s="264"/>
      <c r="AE1576" s="264"/>
      <c r="AF1576" s="283"/>
      <c r="AG1576" s="510"/>
      <c r="AH1576" s="510"/>
      <c r="AI1576" s="264"/>
      <c r="AJ1576" s="264"/>
      <c r="AK1576" s="264"/>
      <c r="AL1576" s="283"/>
      <c r="AM1576" s="510"/>
      <c r="AN1576" s="510"/>
      <c r="AO1576" s="264"/>
      <c r="AP1576" s="264"/>
      <c r="AQ1576" s="264"/>
      <c r="AR1576" s="439"/>
      <c r="AS1576" s="264"/>
      <c r="AT1576" s="264"/>
    </row>
    <row r="1577" spans="13:46" customFormat="1" ht="11.25" customHeight="1">
      <c r="M1577" s="539" t="s">
        <v>1874</v>
      </c>
      <c r="N1577" s="489" t="s">
        <v>783</v>
      </c>
      <c r="O1577" s="198" t="s">
        <v>857</v>
      </c>
      <c r="AC1577" s="264"/>
      <c r="AD1577" s="264"/>
      <c r="AE1577" s="264"/>
      <c r="AF1577" s="283"/>
      <c r="AG1577" s="510"/>
      <c r="AH1577" s="510"/>
      <c r="AI1577" s="264"/>
      <c r="AJ1577" s="264"/>
      <c r="AK1577" s="264"/>
      <c r="AL1577" s="263">
        <f t="shared" ref="AL1577:AL1601" si="55">IF(AL1621=0,0,AL1665/AL1621*1000)</f>
        <v>0</v>
      </c>
      <c r="AM1577" s="205"/>
      <c r="AN1577" s="205"/>
      <c r="AO1577" s="264"/>
      <c r="AP1577" s="264"/>
      <c r="AQ1577" s="264"/>
      <c r="AR1577" s="439" t="s">
        <v>1456</v>
      </c>
      <c r="AS1577" s="264"/>
      <c r="AT1577" s="264"/>
    </row>
    <row r="1578" spans="13:46" customFormat="1" ht="11.25" customHeight="1">
      <c r="M1578" s="539" t="s">
        <v>1875</v>
      </c>
      <c r="N1578" s="490" t="s">
        <v>823</v>
      </c>
      <c r="O1578" s="198" t="s">
        <v>857</v>
      </c>
      <c r="AC1578" s="264"/>
      <c r="AD1578" s="264"/>
      <c r="AE1578" s="264"/>
      <c r="AF1578" s="283"/>
      <c r="AG1578" s="510"/>
      <c r="AH1578" s="510"/>
      <c r="AI1578" s="264"/>
      <c r="AJ1578" s="264"/>
      <c r="AK1578" s="264"/>
      <c r="AL1578" s="263">
        <f t="shared" si="55"/>
        <v>0</v>
      </c>
      <c r="AM1578" s="205"/>
      <c r="AN1578" s="205"/>
      <c r="AO1578" s="264"/>
      <c r="AP1578" s="264"/>
      <c r="AQ1578" s="264"/>
      <c r="AR1578" s="439" t="s">
        <v>1457</v>
      </c>
      <c r="AS1578" s="264"/>
      <c r="AT1578" s="264"/>
    </row>
    <row r="1579" spans="13:46" customFormat="1" ht="11.25" customHeight="1">
      <c r="M1579" s="539" t="s">
        <v>1876</v>
      </c>
      <c r="N1579" s="484" t="s">
        <v>827</v>
      </c>
      <c r="O1579" s="198" t="s">
        <v>857</v>
      </c>
      <c r="AC1579" s="264"/>
      <c r="AD1579" s="264"/>
      <c r="AE1579" s="264"/>
      <c r="AF1579" s="283"/>
      <c r="AG1579" s="510"/>
      <c r="AH1579" s="510"/>
      <c r="AI1579" s="264"/>
      <c r="AJ1579" s="264"/>
      <c r="AK1579" s="264"/>
      <c r="AL1579" s="263">
        <f t="shared" si="55"/>
        <v>0</v>
      </c>
      <c r="AM1579" s="263">
        <f>IF(AM1623=0,0,AM1667/AM1623*1000)</f>
        <v>0</v>
      </c>
      <c r="AN1579" s="263">
        <f>IF(AN1623=0,0,AN1667/AN1623*1000)</f>
        <v>0</v>
      </c>
      <c r="AO1579" s="264"/>
      <c r="AP1579" s="264"/>
      <c r="AQ1579" s="264"/>
      <c r="AR1579" s="439" t="s">
        <v>1458</v>
      </c>
      <c r="AS1579" s="264"/>
      <c r="AT1579" s="264"/>
    </row>
    <row r="1580" spans="13:46" customFormat="1" ht="11.25" customHeight="1">
      <c r="M1580" s="539" t="s">
        <v>1877</v>
      </c>
      <c r="N1580" s="491" t="s">
        <v>1432</v>
      </c>
      <c r="O1580" s="198" t="s">
        <v>857</v>
      </c>
      <c r="AC1580" s="264"/>
      <c r="AD1580" s="264"/>
      <c r="AE1580" s="264"/>
      <c r="AF1580" s="283"/>
      <c r="AG1580" s="510"/>
      <c r="AH1580" s="510"/>
      <c r="AI1580" s="264"/>
      <c r="AJ1580" s="264"/>
      <c r="AK1580" s="264"/>
      <c r="AL1580" s="263">
        <f t="shared" si="55"/>
        <v>0</v>
      </c>
      <c r="AM1580" s="205"/>
      <c r="AN1580" s="205"/>
      <c r="AO1580" s="264"/>
      <c r="AP1580" s="264"/>
      <c r="AQ1580" s="264"/>
      <c r="AR1580" s="439" t="s">
        <v>1459</v>
      </c>
      <c r="AS1580" s="264"/>
      <c r="AT1580" s="264"/>
    </row>
    <row r="1581" spans="13:46" customFormat="1" ht="11.25" customHeight="1">
      <c r="M1581" s="539" t="s">
        <v>1878</v>
      </c>
      <c r="N1581" s="491" t="s">
        <v>1433</v>
      </c>
      <c r="O1581" s="198" t="s">
        <v>857</v>
      </c>
      <c r="AC1581" s="264"/>
      <c r="AD1581" s="264"/>
      <c r="AE1581" s="264"/>
      <c r="AF1581" s="283"/>
      <c r="AG1581" s="510"/>
      <c r="AH1581" s="510"/>
      <c r="AI1581" s="264"/>
      <c r="AJ1581" s="264"/>
      <c r="AK1581" s="264"/>
      <c r="AL1581" s="263">
        <f t="shared" si="55"/>
        <v>0</v>
      </c>
      <c r="AM1581" s="205"/>
      <c r="AN1581" s="205"/>
      <c r="AO1581" s="264"/>
      <c r="AP1581" s="264"/>
      <c r="AQ1581" s="264"/>
      <c r="AR1581" s="439" t="s">
        <v>1460</v>
      </c>
      <c r="AS1581" s="264"/>
      <c r="AT1581" s="264"/>
    </row>
    <row r="1582" spans="13:46" customFormat="1" ht="11.25" customHeight="1">
      <c r="M1582" s="539" t="s">
        <v>1879</v>
      </c>
      <c r="N1582" s="491" t="s">
        <v>1434</v>
      </c>
      <c r="O1582" s="198" t="s">
        <v>857</v>
      </c>
      <c r="AC1582" s="264"/>
      <c r="AD1582" s="264"/>
      <c r="AE1582" s="264"/>
      <c r="AF1582" s="283"/>
      <c r="AG1582" s="510"/>
      <c r="AH1582" s="510"/>
      <c r="AI1582" s="264"/>
      <c r="AJ1582" s="264"/>
      <c r="AK1582" s="264"/>
      <c r="AL1582" s="263">
        <f t="shared" si="55"/>
        <v>0</v>
      </c>
      <c r="AM1582" s="205"/>
      <c r="AN1582" s="205"/>
      <c r="AO1582" s="264"/>
      <c r="AP1582" s="264"/>
      <c r="AQ1582" s="264"/>
      <c r="AR1582" s="439" t="s">
        <v>1461</v>
      </c>
      <c r="AS1582" s="264"/>
      <c r="AT1582" s="264"/>
    </row>
    <row r="1583" spans="13:46" customFormat="1" ht="11.25" customHeight="1">
      <c r="M1583" s="539" t="s">
        <v>1880</v>
      </c>
      <c r="N1583" s="491" t="s">
        <v>1435</v>
      </c>
      <c r="O1583" s="198" t="s">
        <v>857</v>
      </c>
      <c r="AC1583" s="264"/>
      <c r="AD1583" s="264"/>
      <c r="AE1583" s="264"/>
      <c r="AF1583" s="283"/>
      <c r="AG1583" s="510"/>
      <c r="AH1583" s="510"/>
      <c r="AI1583" s="264"/>
      <c r="AJ1583" s="264"/>
      <c r="AK1583" s="264"/>
      <c r="AL1583" s="263">
        <f t="shared" si="55"/>
        <v>0</v>
      </c>
      <c r="AM1583" s="205"/>
      <c r="AN1583" s="205"/>
      <c r="AO1583" s="264"/>
      <c r="AP1583" s="264"/>
      <c r="AQ1583" s="264"/>
      <c r="AR1583" s="439" t="s">
        <v>1462</v>
      </c>
      <c r="AS1583" s="264"/>
      <c r="AT1583" s="264"/>
    </row>
    <row r="1584" spans="13:46" customFormat="1" ht="11.25" customHeight="1">
      <c r="M1584" s="539" t="s">
        <v>1881</v>
      </c>
      <c r="N1584" s="485" t="s">
        <v>825</v>
      </c>
      <c r="O1584" s="198" t="s">
        <v>857</v>
      </c>
      <c r="AC1584" s="264"/>
      <c r="AD1584" s="264"/>
      <c r="AE1584" s="264"/>
      <c r="AF1584" s="283"/>
      <c r="AG1584" s="510"/>
      <c r="AH1584" s="510"/>
      <c r="AI1584" s="264"/>
      <c r="AJ1584" s="264"/>
      <c r="AK1584" s="264"/>
      <c r="AL1584" s="263">
        <f t="shared" si="55"/>
        <v>0</v>
      </c>
      <c r="AM1584" s="263">
        <f>IF(AM1628=0,0,AM1672/AM1628*1000)</f>
        <v>0</v>
      </c>
      <c r="AN1584" s="263">
        <f>IF(AN1628=0,0,AN1672/AN1628*1000)</f>
        <v>0</v>
      </c>
      <c r="AO1584" s="264"/>
      <c r="AP1584" s="264"/>
      <c r="AQ1584" s="264"/>
      <c r="AR1584" s="439" t="s">
        <v>1467</v>
      </c>
      <c r="AS1584" s="264"/>
      <c r="AT1584" s="264"/>
    </row>
    <row r="1585" spans="13:46" customFormat="1" ht="11.25" customHeight="1">
      <c r="M1585" s="539" t="s">
        <v>2172</v>
      </c>
      <c r="N1585" s="492" t="s">
        <v>1436</v>
      </c>
      <c r="O1585" s="198" t="s">
        <v>857</v>
      </c>
      <c r="AC1585" s="264"/>
      <c r="AD1585" s="264"/>
      <c r="AE1585" s="264"/>
      <c r="AF1585" s="283"/>
      <c r="AG1585" s="510"/>
      <c r="AH1585" s="510"/>
      <c r="AI1585" s="264"/>
      <c r="AJ1585" s="264"/>
      <c r="AK1585" s="264"/>
      <c r="AL1585" s="263">
        <f t="shared" si="55"/>
        <v>0</v>
      </c>
      <c r="AM1585" s="205"/>
      <c r="AN1585" s="205"/>
      <c r="AO1585" s="264"/>
      <c r="AP1585" s="264"/>
      <c r="AQ1585" s="264"/>
      <c r="AR1585" s="439" t="s">
        <v>2160</v>
      </c>
      <c r="AS1585" s="264"/>
      <c r="AT1585" s="264"/>
    </row>
    <row r="1586" spans="13:46" customFormat="1" ht="11.25" customHeight="1">
      <c r="M1586" s="539" t="s">
        <v>2153</v>
      </c>
      <c r="N1586" s="492" t="s">
        <v>1437</v>
      </c>
      <c r="O1586" s="198" t="s">
        <v>857</v>
      </c>
      <c r="AC1586" s="264"/>
      <c r="AD1586" s="264"/>
      <c r="AE1586" s="264"/>
      <c r="AF1586" s="283"/>
      <c r="AG1586" s="510"/>
      <c r="AH1586" s="510"/>
      <c r="AI1586" s="264"/>
      <c r="AJ1586" s="264"/>
      <c r="AK1586" s="264"/>
      <c r="AL1586" s="263">
        <f t="shared" si="55"/>
        <v>0</v>
      </c>
      <c r="AM1586" s="205"/>
      <c r="AN1586" s="205"/>
      <c r="AO1586" s="264"/>
      <c r="AP1586" s="264"/>
      <c r="AQ1586" s="264"/>
      <c r="AR1586" s="439" t="s">
        <v>2141</v>
      </c>
      <c r="AS1586" s="264"/>
      <c r="AT1586" s="264"/>
    </row>
    <row r="1587" spans="13:46" customFormat="1" ht="11.25" customHeight="1">
      <c r="M1587" s="539" t="s">
        <v>2134</v>
      </c>
      <c r="N1587" s="492" t="s">
        <v>1438</v>
      </c>
      <c r="O1587" s="198" t="s">
        <v>857</v>
      </c>
      <c r="AC1587" s="264"/>
      <c r="AD1587" s="264"/>
      <c r="AE1587" s="264"/>
      <c r="AF1587" s="283"/>
      <c r="AG1587" s="510"/>
      <c r="AH1587" s="510"/>
      <c r="AI1587" s="264"/>
      <c r="AJ1587" s="264"/>
      <c r="AK1587" s="264"/>
      <c r="AL1587" s="263">
        <f t="shared" si="55"/>
        <v>0</v>
      </c>
      <c r="AM1587" s="205"/>
      <c r="AN1587" s="205"/>
      <c r="AO1587" s="264"/>
      <c r="AP1587" s="264"/>
      <c r="AQ1587" s="264"/>
      <c r="AR1587" s="439" t="s">
        <v>2121</v>
      </c>
      <c r="AS1587" s="264"/>
      <c r="AT1587" s="264"/>
    </row>
    <row r="1588" spans="13:46" customFormat="1" ht="11.25" customHeight="1">
      <c r="M1588" s="539" t="s">
        <v>1882</v>
      </c>
      <c r="N1588" s="492" t="s">
        <v>1439</v>
      </c>
      <c r="O1588" s="198" t="s">
        <v>857</v>
      </c>
      <c r="AC1588" s="264"/>
      <c r="AD1588" s="264"/>
      <c r="AE1588" s="264"/>
      <c r="AF1588" s="283"/>
      <c r="AG1588" s="510"/>
      <c r="AH1588" s="510"/>
      <c r="AI1588" s="264"/>
      <c r="AJ1588" s="264"/>
      <c r="AK1588" s="264"/>
      <c r="AL1588" s="263">
        <f t="shared" si="55"/>
        <v>0</v>
      </c>
      <c r="AM1588" s="205"/>
      <c r="AN1588" s="205"/>
      <c r="AO1588" s="264"/>
      <c r="AP1588" s="264"/>
      <c r="AQ1588" s="264"/>
      <c r="AR1588" s="439" t="s">
        <v>1468</v>
      </c>
      <c r="AS1588" s="264"/>
      <c r="AT1588" s="264"/>
    </row>
    <row r="1589" spans="13:46" customFormat="1" ht="11.25" customHeight="1">
      <c r="M1589" s="539" t="s">
        <v>1883</v>
      </c>
      <c r="N1589" s="492" t="s">
        <v>1440</v>
      </c>
      <c r="O1589" s="198" t="s">
        <v>857</v>
      </c>
      <c r="AC1589" s="264"/>
      <c r="AD1589" s="264"/>
      <c r="AE1589" s="264"/>
      <c r="AF1589" s="283"/>
      <c r="AG1589" s="510"/>
      <c r="AH1589" s="510"/>
      <c r="AI1589" s="264"/>
      <c r="AJ1589" s="264"/>
      <c r="AK1589" s="264"/>
      <c r="AL1589" s="263">
        <f t="shared" si="55"/>
        <v>0</v>
      </c>
      <c r="AM1589" s="205"/>
      <c r="AN1589" s="205"/>
      <c r="AO1589" s="264"/>
      <c r="AP1589" s="264"/>
      <c r="AQ1589" s="264"/>
      <c r="AR1589" s="439" t="s">
        <v>1469</v>
      </c>
      <c r="AS1589" s="264"/>
      <c r="AT1589" s="264"/>
    </row>
    <row r="1590" spans="13:46" customFormat="1" ht="11.25" customHeight="1">
      <c r="M1590" s="539" t="s">
        <v>1884</v>
      </c>
      <c r="N1590" s="492" t="s">
        <v>1441</v>
      </c>
      <c r="O1590" s="198" t="s">
        <v>857</v>
      </c>
      <c r="AC1590" s="264"/>
      <c r="AD1590" s="264"/>
      <c r="AE1590" s="264"/>
      <c r="AF1590" s="283"/>
      <c r="AG1590" s="510"/>
      <c r="AH1590" s="510"/>
      <c r="AI1590" s="264"/>
      <c r="AJ1590" s="264"/>
      <c r="AK1590" s="264"/>
      <c r="AL1590" s="263">
        <f t="shared" si="55"/>
        <v>0</v>
      </c>
      <c r="AM1590" s="205"/>
      <c r="AN1590" s="205"/>
      <c r="AO1590" s="264"/>
      <c r="AP1590" s="264"/>
      <c r="AQ1590" s="264"/>
      <c r="AR1590" s="439" t="s">
        <v>1470</v>
      </c>
      <c r="AS1590" s="264"/>
      <c r="AT1590" s="264"/>
    </row>
    <row r="1591" spans="13:46" customFormat="1" ht="11.25" customHeight="1">
      <c r="M1591" s="539" t="s">
        <v>1885</v>
      </c>
      <c r="N1591" s="493" t="s">
        <v>826</v>
      </c>
      <c r="O1591" s="198" t="s">
        <v>857</v>
      </c>
      <c r="AC1591" s="264"/>
      <c r="AD1591" s="264"/>
      <c r="AE1591" s="264"/>
      <c r="AF1591" s="283"/>
      <c r="AG1591" s="510"/>
      <c r="AH1591" s="510"/>
      <c r="AI1591" s="264"/>
      <c r="AJ1591" s="264"/>
      <c r="AK1591" s="264"/>
      <c r="AL1591" s="263">
        <f t="shared" si="55"/>
        <v>0</v>
      </c>
      <c r="AM1591" s="205"/>
      <c r="AN1591" s="205"/>
      <c r="AO1591" s="264"/>
      <c r="AP1591" s="264"/>
      <c r="AQ1591" s="264"/>
      <c r="AR1591" s="439" t="s">
        <v>1471</v>
      </c>
      <c r="AS1591" s="264"/>
      <c r="AT1591" s="264"/>
    </row>
    <row r="1592" spans="13:46" customFormat="1" ht="11.25" customHeight="1">
      <c r="M1592" s="539" t="s">
        <v>1886</v>
      </c>
      <c r="N1592" s="486" t="s">
        <v>817</v>
      </c>
      <c r="O1592" s="198" t="s">
        <v>857</v>
      </c>
      <c r="AC1592" s="264"/>
      <c r="AD1592" s="264"/>
      <c r="AE1592" s="264"/>
      <c r="AF1592" s="283"/>
      <c r="AG1592" s="510"/>
      <c r="AH1592" s="510"/>
      <c r="AI1592" s="264"/>
      <c r="AJ1592" s="264"/>
      <c r="AK1592" s="264"/>
      <c r="AL1592" s="263">
        <f t="shared" si="55"/>
        <v>0</v>
      </c>
      <c r="AM1592" s="263">
        <f>IF(AM1636=0,0,AM1680/AM1636*1000)</f>
        <v>0</v>
      </c>
      <c r="AN1592" s="263">
        <f>IF(AN1636=0,0,AN1680/AN1636*1000)</f>
        <v>0</v>
      </c>
      <c r="AO1592" s="264"/>
      <c r="AP1592" s="264"/>
      <c r="AQ1592" s="264"/>
      <c r="AR1592" s="439" t="s">
        <v>1472</v>
      </c>
      <c r="AS1592" s="264"/>
      <c r="AT1592" s="264"/>
    </row>
    <row r="1593" spans="13:46" customFormat="1" ht="11.25" customHeight="1">
      <c r="M1593" s="539" t="s">
        <v>1887</v>
      </c>
      <c r="N1593" s="494" t="s">
        <v>1442</v>
      </c>
      <c r="O1593" s="198" t="s">
        <v>857</v>
      </c>
      <c r="AC1593" s="264"/>
      <c r="AD1593" s="264"/>
      <c r="AE1593" s="264"/>
      <c r="AF1593" s="283"/>
      <c r="AG1593" s="510"/>
      <c r="AH1593" s="510"/>
      <c r="AI1593" s="264"/>
      <c r="AJ1593" s="264"/>
      <c r="AK1593" s="264"/>
      <c r="AL1593" s="263">
        <f t="shared" si="55"/>
        <v>0</v>
      </c>
      <c r="AM1593" s="205"/>
      <c r="AN1593" s="205"/>
      <c r="AO1593" s="264"/>
      <c r="AP1593" s="264"/>
      <c r="AQ1593" s="264"/>
      <c r="AR1593" s="439" t="s">
        <v>1473</v>
      </c>
      <c r="AS1593" s="264"/>
      <c r="AT1593" s="264"/>
    </row>
    <row r="1594" spans="13:46" customFormat="1" ht="11.25" customHeight="1">
      <c r="M1594" s="539" t="s">
        <v>1888</v>
      </c>
      <c r="N1594" s="494" t="s">
        <v>1443</v>
      </c>
      <c r="O1594" s="198" t="s">
        <v>857</v>
      </c>
      <c r="AC1594" s="264"/>
      <c r="AD1594" s="264"/>
      <c r="AE1594" s="264"/>
      <c r="AF1594" s="283"/>
      <c r="AG1594" s="510"/>
      <c r="AH1594" s="510"/>
      <c r="AI1594" s="264"/>
      <c r="AJ1594" s="264"/>
      <c r="AK1594" s="264"/>
      <c r="AL1594" s="263">
        <f t="shared" si="55"/>
        <v>0</v>
      </c>
      <c r="AM1594" s="205"/>
      <c r="AN1594" s="205"/>
      <c r="AO1594" s="264"/>
      <c r="AP1594" s="264"/>
      <c r="AQ1594" s="264"/>
      <c r="AR1594" s="439" t="s">
        <v>1474</v>
      </c>
      <c r="AS1594" s="264"/>
      <c r="AT1594" s="264"/>
    </row>
    <row r="1595" spans="13:46" customFormat="1" ht="11.25" customHeight="1">
      <c r="M1595" s="539" t="s">
        <v>1889</v>
      </c>
      <c r="N1595" s="494" t="s">
        <v>1444</v>
      </c>
      <c r="O1595" s="198" t="s">
        <v>857</v>
      </c>
      <c r="AC1595" s="264"/>
      <c r="AD1595" s="264"/>
      <c r="AE1595" s="264"/>
      <c r="AF1595" s="283"/>
      <c r="AG1595" s="510"/>
      <c r="AH1595" s="510"/>
      <c r="AI1595" s="264"/>
      <c r="AJ1595" s="264"/>
      <c r="AK1595" s="264"/>
      <c r="AL1595" s="263">
        <f t="shared" si="55"/>
        <v>0</v>
      </c>
      <c r="AM1595" s="205"/>
      <c r="AN1595" s="205"/>
      <c r="AO1595" s="264"/>
      <c r="AP1595" s="264"/>
      <c r="AQ1595" s="264"/>
      <c r="AR1595" s="439" t="s">
        <v>1475</v>
      </c>
      <c r="AS1595" s="264"/>
      <c r="AT1595" s="264"/>
    </row>
    <row r="1596" spans="13:46" customFormat="1" ht="11.25" customHeight="1">
      <c r="M1596" s="539" t="s">
        <v>1890</v>
      </c>
      <c r="N1596" s="494" t="s">
        <v>1445</v>
      </c>
      <c r="O1596" s="198" t="s">
        <v>857</v>
      </c>
      <c r="AC1596" s="264"/>
      <c r="AD1596" s="264"/>
      <c r="AE1596" s="264"/>
      <c r="AF1596" s="283"/>
      <c r="AG1596" s="510"/>
      <c r="AH1596" s="510"/>
      <c r="AI1596" s="264"/>
      <c r="AJ1596" s="264"/>
      <c r="AK1596" s="264"/>
      <c r="AL1596" s="263">
        <f t="shared" si="55"/>
        <v>0</v>
      </c>
      <c r="AM1596" s="205"/>
      <c r="AN1596" s="205"/>
      <c r="AO1596" s="264"/>
      <c r="AP1596" s="264"/>
      <c r="AQ1596" s="264"/>
      <c r="AR1596" s="439" t="s">
        <v>1487</v>
      </c>
      <c r="AS1596" s="264"/>
      <c r="AT1596" s="264"/>
    </row>
    <row r="1597" spans="13:46" customFormat="1" ht="11.25" customHeight="1">
      <c r="M1597" s="539" t="s">
        <v>1891</v>
      </c>
      <c r="N1597" s="494" t="s">
        <v>1446</v>
      </c>
      <c r="O1597" s="198" t="s">
        <v>857</v>
      </c>
      <c r="AC1597" s="264"/>
      <c r="AD1597" s="264"/>
      <c r="AE1597" s="264"/>
      <c r="AF1597" s="283"/>
      <c r="AG1597" s="510"/>
      <c r="AH1597" s="510"/>
      <c r="AI1597" s="264"/>
      <c r="AJ1597" s="264"/>
      <c r="AK1597" s="264"/>
      <c r="AL1597" s="263">
        <f t="shared" si="55"/>
        <v>0</v>
      </c>
      <c r="AM1597" s="205"/>
      <c r="AN1597" s="205"/>
      <c r="AO1597" s="264"/>
      <c r="AP1597" s="264"/>
      <c r="AQ1597" s="264"/>
      <c r="AR1597" s="439" t="s">
        <v>1486</v>
      </c>
      <c r="AS1597" s="264"/>
      <c r="AT1597" s="264"/>
    </row>
    <row r="1598" spans="13:46" customFormat="1" ht="11.25" customHeight="1">
      <c r="M1598" s="539" t="s">
        <v>1892</v>
      </c>
      <c r="N1598" s="494" t="s">
        <v>1447</v>
      </c>
      <c r="O1598" s="198" t="s">
        <v>857</v>
      </c>
      <c r="AC1598" s="264"/>
      <c r="AD1598" s="264"/>
      <c r="AE1598" s="264"/>
      <c r="AF1598" s="283"/>
      <c r="AG1598" s="510"/>
      <c r="AH1598" s="510"/>
      <c r="AI1598" s="264"/>
      <c r="AJ1598" s="264"/>
      <c r="AK1598" s="264"/>
      <c r="AL1598" s="263">
        <f t="shared" si="55"/>
        <v>0</v>
      </c>
      <c r="AM1598" s="205"/>
      <c r="AN1598" s="205"/>
      <c r="AO1598" s="264"/>
      <c r="AP1598" s="264"/>
      <c r="AQ1598" s="264"/>
      <c r="AR1598" s="439" t="s">
        <v>1485</v>
      </c>
      <c r="AS1598" s="264"/>
      <c r="AT1598" s="264"/>
    </row>
    <row r="1599" spans="13:46" customFormat="1" ht="11.25" customHeight="1">
      <c r="M1599" s="539" t="s">
        <v>1893</v>
      </c>
      <c r="N1599" s="494" t="s">
        <v>1448</v>
      </c>
      <c r="O1599" s="198" t="s">
        <v>857</v>
      </c>
      <c r="AC1599" s="264"/>
      <c r="AD1599" s="264"/>
      <c r="AE1599" s="264"/>
      <c r="AF1599" s="283"/>
      <c r="AG1599" s="510"/>
      <c r="AH1599" s="510"/>
      <c r="AI1599" s="264"/>
      <c r="AJ1599" s="264"/>
      <c r="AK1599" s="264"/>
      <c r="AL1599" s="263">
        <f t="shared" si="55"/>
        <v>0</v>
      </c>
      <c r="AM1599" s="205"/>
      <c r="AN1599" s="205"/>
      <c r="AO1599" s="264"/>
      <c r="AP1599" s="264"/>
      <c r="AQ1599" s="264"/>
      <c r="AR1599" s="439" t="s">
        <v>1484</v>
      </c>
      <c r="AS1599" s="264"/>
      <c r="AT1599" s="264"/>
    </row>
    <row r="1600" spans="13:46" customFormat="1" ht="11.25" customHeight="1">
      <c r="M1600" s="539" t="s">
        <v>1894</v>
      </c>
      <c r="N1600" s="494" t="s">
        <v>1449</v>
      </c>
      <c r="O1600" s="198" t="s">
        <v>857</v>
      </c>
      <c r="AC1600" s="264"/>
      <c r="AD1600" s="264"/>
      <c r="AE1600" s="264"/>
      <c r="AF1600" s="283"/>
      <c r="AG1600" s="510"/>
      <c r="AH1600" s="510"/>
      <c r="AI1600" s="264"/>
      <c r="AJ1600" s="264"/>
      <c r="AK1600" s="264"/>
      <c r="AL1600" s="263">
        <f t="shared" si="55"/>
        <v>0</v>
      </c>
      <c r="AM1600" s="205"/>
      <c r="AN1600" s="205"/>
      <c r="AO1600" s="264"/>
      <c r="AP1600" s="264"/>
      <c r="AQ1600" s="264"/>
      <c r="AR1600" s="439" t="s">
        <v>1483</v>
      </c>
      <c r="AS1600" s="264"/>
      <c r="AT1600" s="264"/>
    </row>
    <row r="1601" spans="13:46" customFormat="1" ht="11.25" customHeight="1">
      <c r="M1601" s="539" t="s">
        <v>1895</v>
      </c>
      <c r="N1601" s="494" t="s">
        <v>1450</v>
      </c>
      <c r="O1601" s="198" t="s">
        <v>857</v>
      </c>
      <c r="AC1601" s="264"/>
      <c r="AD1601" s="264"/>
      <c r="AE1601" s="264"/>
      <c r="AF1601" s="283"/>
      <c r="AG1601" s="510"/>
      <c r="AH1601" s="510"/>
      <c r="AI1601" s="264"/>
      <c r="AJ1601" s="264"/>
      <c r="AK1601" s="264"/>
      <c r="AL1601" s="263">
        <f t="shared" si="55"/>
        <v>0</v>
      </c>
      <c r="AM1601" s="205"/>
      <c r="AN1601" s="205"/>
      <c r="AO1601" s="264"/>
      <c r="AP1601" s="264"/>
      <c r="AQ1601" s="264"/>
      <c r="AR1601" s="439" t="s">
        <v>1488</v>
      </c>
      <c r="AS1601" s="264"/>
      <c r="AT1601" s="264"/>
    </row>
    <row r="1602" spans="13:46" customFormat="1" ht="11.25" customHeight="1">
      <c r="M1602" s="540"/>
      <c r="N1602" s="508"/>
      <c r="O1602" s="509"/>
      <c r="AC1602" s="264"/>
      <c r="AD1602" s="264"/>
      <c r="AE1602" s="264"/>
      <c r="AF1602" s="283"/>
      <c r="AG1602" s="510"/>
      <c r="AH1602" s="510"/>
      <c r="AI1602" s="264"/>
      <c r="AJ1602" s="264"/>
      <c r="AK1602" s="264"/>
      <c r="AL1602" s="283"/>
      <c r="AM1602" s="510"/>
      <c r="AN1602" s="510"/>
      <c r="AO1602" s="264"/>
      <c r="AP1602" s="264"/>
      <c r="AQ1602" s="264"/>
      <c r="AR1602" s="439"/>
      <c r="AS1602" s="264"/>
      <c r="AT1602" s="264"/>
    </row>
    <row r="1603" spans="13:46" customFormat="1" ht="11.25" customHeight="1">
      <c r="M1603" s="540"/>
      <c r="N1603" s="508"/>
      <c r="O1603" s="509"/>
      <c r="AC1603" s="264"/>
      <c r="AD1603" s="264"/>
      <c r="AE1603" s="264"/>
      <c r="AF1603" s="283"/>
      <c r="AG1603" s="510"/>
      <c r="AH1603" s="510"/>
      <c r="AI1603" s="264"/>
      <c r="AJ1603" s="264"/>
      <c r="AK1603" s="264"/>
      <c r="AL1603" s="283"/>
      <c r="AM1603" s="510"/>
      <c r="AN1603" s="510"/>
      <c r="AO1603" s="264"/>
      <c r="AP1603" s="264"/>
      <c r="AQ1603" s="264"/>
      <c r="AR1603" s="439"/>
      <c r="AS1603" s="264"/>
      <c r="AT1603" s="264"/>
    </row>
    <row r="1604" spans="13:46" customFormat="1" ht="11.25" customHeight="1">
      <c r="M1604" s="539" t="s">
        <v>1896</v>
      </c>
      <c r="N1604" s="495" t="s">
        <v>1451</v>
      </c>
      <c r="O1604" s="198" t="s">
        <v>857</v>
      </c>
      <c r="AC1604" s="264"/>
      <c r="AD1604" s="264"/>
      <c r="AE1604" s="264"/>
      <c r="AF1604" s="283"/>
      <c r="AG1604" s="510"/>
      <c r="AH1604" s="510"/>
      <c r="AI1604" s="264"/>
      <c r="AJ1604" s="264"/>
      <c r="AK1604" s="264"/>
      <c r="AL1604" s="263">
        <f t="shared" ref="AL1604:AL1610" si="56">IF(AL1648=0,0,AL1692/AL1648*1000)</f>
        <v>0</v>
      </c>
      <c r="AM1604" s="205"/>
      <c r="AN1604" s="205"/>
      <c r="AO1604" s="264"/>
      <c r="AP1604" s="264"/>
      <c r="AQ1604" s="264"/>
      <c r="AR1604" s="439" t="s">
        <v>1489</v>
      </c>
      <c r="AS1604" s="264"/>
      <c r="AT1604" s="264"/>
    </row>
    <row r="1605" spans="13:46" customFormat="1" ht="11.25" customHeight="1">
      <c r="M1605" s="539" t="s">
        <v>1897</v>
      </c>
      <c r="N1605" s="496" t="s">
        <v>828</v>
      </c>
      <c r="O1605" s="198" t="s">
        <v>857</v>
      </c>
      <c r="AC1605" s="264"/>
      <c r="AD1605" s="264"/>
      <c r="AE1605" s="264"/>
      <c r="AF1605" s="283"/>
      <c r="AG1605" s="510"/>
      <c r="AH1605" s="510"/>
      <c r="AI1605" s="264"/>
      <c r="AJ1605" s="264"/>
      <c r="AK1605" s="264"/>
      <c r="AL1605" s="263">
        <f t="shared" si="56"/>
        <v>0</v>
      </c>
      <c r="AM1605" s="205"/>
      <c r="AN1605" s="205"/>
      <c r="AO1605" s="264"/>
      <c r="AP1605" s="264"/>
      <c r="AQ1605" s="264"/>
      <c r="AR1605" s="439" t="s">
        <v>1476</v>
      </c>
      <c r="AS1605" s="264"/>
      <c r="AT1605" s="264"/>
    </row>
    <row r="1606" spans="13:46" customFormat="1" ht="11.25" customHeight="1">
      <c r="M1606" s="539" t="s">
        <v>1898</v>
      </c>
      <c r="N1606" s="497" t="s">
        <v>854</v>
      </c>
      <c r="O1606" s="198" t="s">
        <v>857</v>
      </c>
      <c r="AC1606" s="264"/>
      <c r="AD1606" s="264"/>
      <c r="AE1606" s="264"/>
      <c r="AF1606" s="283"/>
      <c r="AG1606" s="510"/>
      <c r="AH1606" s="510"/>
      <c r="AI1606" s="264"/>
      <c r="AJ1606" s="264"/>
      <c r="AK1606" s="264"/>
      <c r="AL1606" s="263">
        <f t="shared" si="56"/>
        <v>0</v>
      </c>
      <c r="AM1606" s="205"/>
      <c r="AN1606" s="205"/>
      <c r="AO1606" s="264"/>
      <c r="AP1606" s="264"/>
      <c r="AQ1606" s="264"/>
      <c r="AR1606" s="439" t="s">
        <v>1477</v>
      </c>
      <c r="AS1606" s="264"/>
      <c r="AT1606" s="264"/>
    </row>
    <row r="1607" spans="13:46" customFormat="1" ht="11.25" customHeight="1">
      <c r="M1607" s="539" t="s">
        <v>1899</v>
      </c>
      <c r="N1607" s="498" t="s">
        <v>333</v>
      </c>
      <c r="O1607" s="198" t="s">
        <v>857</v>
      </c>
      <c r="AC1607" s="264"/>
      <c r="AD1607" s="264"/>
      <c r="AE1607" s="264"/>
      <c r="AF1607" s="283"/>
      <c r="AG1607" s="510"/>
      <c r="AH1607" s="510"/>
      <c r="AI1607" s="264"/>
      <c r="AJ1607" s="264"/>
      <c r="AK1607" s="264"/>
      <c r="AL1607" s="263">
        <f t="shared" si="56"/>
        <v>0</v>
      </c>
      <c r="AM1607" s="205"/>
      <c r="AN1607" s="205"/>
      <c r="AO1607" s="264"/>
      <c r="AP1607" s="264"/>
      <c r="AQ1607" s="264"/>
      <c r="AR1607" s="439" t="s">
        <v>1478</v>
      </c>
      <c r="AS1607" s="264"/>
      <c r="AT1607" s="264"/>
    </row>
    <row r="1608" spans="13:46" customFormat="1" ht="11.25" customHeight="1">
      <c r="M1608" s="539" t="s">
        <v>1900</v>
      </c>
      <c r="N1608" s="499" t="s">
        <v>334</v>
      </c>
      <c r="O1608" s="198" t="s">
        <v>857</v>
      </c>
      <c r="AC1608" s="264"/>
      <c r="AD1608" s="264"/>
      <c r="AE1608" s="264"/>
      <c r="AF1608" s="283"/>
      <c r="AG1608" s="510"/>
      <c r="AH1608" s="510"/>
      <c r="AI1608" s="264"/>
      <c r="AJ1608" s="264"/>
      <c r="AK1608" s="264"/>
      <c r="AL1608" s="263">
        <f t="shared" si="56"/>
        <v>0</v>
      </c>
      <c r="AM1608" s="205"/>
      <c r="AN1608" s="205"/>
      <c r="AO1608" s="264"/>
      <c r="AP1608" s="264"/>
      <c r="AQ1608" s="264"/>
      <c r="AR1608" s="439" t="s">
        <v>1480</v>
      </c>
      <c r="AS1608" s="264"/>
      <c r="AT1608" s="264"/>
    </row>
    <row r="1609" spans="13:46" customFormat="1" ht="11.25" customHeight="1">
      <c r="M1609" s="539" t="s">
        <v>1901</v>
      </c>
      <c r="N1609" s="500" t="s">
        <v>335</v>
      </c>
      <c r="O1609" s="198" t="s">
        <v>857</v>
      </c>
      <c r="AC1609" s="264"/>
      <c r="AD1609" s="264"/>
      <c r="AE1609" s="264"/>
      <c r="AF1609" s="283"/>
      <c r="AG1609" s="510"/>
      <c r="AH1609" s="510"/>
      <c r="AI1609" s="264"/>
      <c r="AJ1609" s="264"/>
      <c r="AK1609" s="264"/>
      <c r="AL1609" s="263">
        <f t="shared" si="56"/>
        <v>0</v>
      </c>
      <c r="AM1609" s="205"/>
      <c r="AN1609" s="205"/>
      <c r="AO1609" s="264"/>
      <c r="AP1609" s="264"/>
      <c r="AQ1609" s="264"/>
      <c r="AR1609" s="439" t="s">
        <v>1479</v>
      </c>
      <c r="AS1609" s="264"/>
      <c r="AT1609" s="264"/>
    </row>
    <row r="1610" spans="13:46" customFormat="1" ht="11.25" customHeight="1">
      <c r="M1610" s="539" t="s">
        <v>1902</v>
      </c>
      <c r="N1610" s="489" t="s">
        <v>336</v>
      </c>
      <c r="O1610" s="198" t="s">
        <v>857</v>
      </c>
      <c r="AC1610" s="264"/>
      <c r="AD1610" s="264"/>
      <c r="AE1610" s="264"/>
      <c r="AF1610" s="283"/>
      <c r="AG1610" s="510"/>
      <c r="AH1610" s="510"/>
      <c r="AI1610" s="264"/>
      <c r="AJ1610" s="264"/>
      <c r="AK1610" s="264"/>
      <c r="AL1610" s="263">
        <f t="shared" si="56"/>
        <v>0</v>
      </c>
      <c r="AM1610" s="205"/>
      <c r="AN1610" s="205"/>
      <c r="AO1610" s="264"/>
      <c r="AP1610" s="264"/>
      <c r="AQ1610" s="264"/>
      <c r="AR1610" s="439" t="s">
        <v>1481</v>
      </c>
      <c r="AS1610" s="264"/>
      <c r="AT1610" s="264"/>
    </row>
    <row r="1611" spans="13:46" customFormat="1" ht="11.25" customHeight="1">
      <c r="M1611" s="540"/>
      <c r="N1611" s="508"/>
      <c r="O1611" s="509"/>
      <c r="AC1611" s="264"/>
      <c r="AD1611" s="264"/>
      <c r="AE1611" s="264"/>
      <c r="AF1611" s="283"/>
      <c r="AG1611" s="510"/>
      <c r="AH1611" s="510"/>
      <c r="AI1611" s="264"/>
      <c r="AJ1611" s="264"/>
      <c r="AK1611" s="264"/>
      <c r="AL1611" s="283"/>
      <c r="AM1611" s="510"/>
      <c r="AN1611" s="510"/>
      <c r="AO1611" s="264"/>
      <c r="AP1611" s="264"/>
      <c r="AQ1611" s="264"/>
      <c r="AR1611" s="439"/>
      <c r="AS1611" s="264"/>
      <c r="AT1611" s="264"/>
    </row>
    <row r="1612" spans="13:46" customFormat="1" ht="11.25" customHeight="1">
      <c r="M1612" s="538" t="s">
        <v>1813</v>
      </c>
      <c r="N1612" s="511" t="s">
        <v>759</v>
      </c>
      <c r="O1612" s="198"/>
      <c r="AC1612" s="264"/>
      <c r="AD1612" s="264"/>
      <c r="AE1612" s="264"/>
      <c r="AF1612" s="283"/>
      <c r="AG1612" s="510"/>
      <c r="AH1612" s="510"/>
      <c r="AI1612" s="264"/>
      <c r="AJ1612" s="264"/>
      <c r="AK1612" s="264"/>
      <c r="AL1612" s="257"/>
      <c r="AM1612" s="257"/>
      <c r="AN1612" s="257"/>
      <c r="AO1612" s="264"/>
      <c r="AP1612" s="264"/>
      <c r="AQ1612" s="264"/>
      <c r="AR1612" s="119"/>
      <c r="AS1612" s="264"/>
      <c r="AT1612" s="264"/>
    </row>
    <row r="1613" spans="13:46" customFormat="1" ht="11.25" customHeight="1">
      <c r="M1613" s="540"/>
      <c r="N1613" s="508"/>
      <c r="O1613" s="509"/>
      <c r="AC1613" s="264"/>
      <c r="AD1613" s="264"/>
      <c r="AE1613" s="264"/>
      <c r="AF1613" s="283"/>
      <c r="AG1613" s="510"/>
      <c r="AH1613" s="510"/>
      <c r="AI1613" s="264"/>
      <c r="AJ1613" s="264"/>
      <c r="AK1613" s="264"/>
      <c r="AL1613" s="283"/>
      <c r="AM1613" s="510"/>
      <c r="AN1613" s="510"/>
      <c r="AO1613" s="264"/>
      <c r="AP1613" s="264"/>
      <c r="AQ1613" s="264"/>
      <c r="AR1613" s="439"/>
      <c r="AS1613" s="264"/>
      <c r="AT1613" s="264"/>
    </row>
    <row r="1614" spans="13:46" customFormat="1" ht="11.25" customHeight="1">
      <c r="M1614" s="540"/>
      <c r="N1614" s="508"/>
      <c r="O1614" s="509"/>
      <c r="AC1614" s="264"/>
      <c r="AD1614" s="264"/>
      <c r="AE1614" s="264"/>
      <c r="AF1614" s="283"/>
      <c r="AG1614" s="510"/>
      <c r="AH1614" s="510"/>
      <c r="AI1614" s="264"/>
      <c r="AJ1614" s="264"/>
      <c r="AK1614" s="264"/>
      <c r="AL1614" s="283"/>
      <c r="AM1614" s="510"/>
      <c r="AN1614" s="510"/>
      <c r="AO1614" s="264"/>
      <c r="AP1614" s="264"/>
      <c r="AQ1614" s="264"/>
      <c r="AR1614" s="439"/>
      <c r="AS1614" s="264"/>
      <c r="AT1614" s="264"/>
    </row>
    <row r="1615" spans="13:46" customFormat="1" ht="11.25" customHeight="1">
      <c r="M1615" s="540"/>
      <c r="N1615" s="508"/>
      <c r="O1615" s="509"/>
      <c r="AC1615" s="264"/>
      <c r="AD1615" s="264"/>
      <c r="AE1615" s="264"/>
      <c r="AF1615" s="283"/>
      <c r="AG1615" s="510"/>
      <c r="AH1615" s="510"/>
      <c r="AI1615" s="264"/>
      <c r="AJ1615" s="264"/>
      <c r="AK1615" s="264"/>
      <c r="AL1615" s="283"/>
      <c r="AM1615" s="510"/>
      <c r="AN1615" s="510"/>
      <c r="AO1615" s="264"/>
      <c r="AP1615" s="264"/>
      <c r="AQ1615" s="264"/>
      <c r="AR1615" s="439"/>
      <c r="AS1615" s="264"/>
      <c r="AT1615" s="264"/>
    </row>
    <row r="1616" spans="13:46" customFormat="1" ht="11.25" customHeight="1">
      <c r="M1616" s="540"/>
      <c r="N1616" s="508"/>
      <c r="O1616" s="509"/>
      <c r="AC1616" s="264"/>
      <c r="AD1616" s="264"/>
      <c r="AE1616" s="264"/>
      <c r="AF1616" s="283"/>
      <c r="AG1616" s="510"/>
      <c r="AH1616" s="510"/>
      <c r="AI1616" s="264"/>
      <c r="AJ1616" s="264"/>
      <c r="AK1616" s="264"/>
      <c r="AL1616" s="283"/>
      <c r="AM1616" s="510"/>
      <c r="AN1616" s="510"/>
      <c r="AO1616" s="264"/>
      <c r="AP1616" s="264"/>
      <c r="AQ1616" s="264"/>
      <c r="AR1616" s="439"/>
      <c r="AS1616" s="264"/>
      <c r="AT1616" s="264"/>
    </row>
    <row r="1617" spans="13:46" customFormat="1" ht="11.25" customHeight="1">
      <c r="M1617" s="540"/>
      <c r="N1617" s="508"/>
      <c r="O1617" s="509"/>
      <c r="AC1617" s="264"/>
      <c r="AD1617" s="264"/>
      <c r="AE1617" s="264"/>
      <c r="AF1617" s="283"/>
      <c r="AG1617" s="510"/>
      <c r="AH1617" s="510"/>
      <c r="AI1617" s="264"/>
      <c r="AJ1617" s="264"/>
      <c r="AK1617" s="264"/>
      <c r="AL1617" s="283"/>
      <c r="AM1617" s="510"/>
      <c r="AN1617" s="510"/>
      <c r="AO1617" s="264"/>
      <c r="AP1617" s="264"/>
      <c r="AQ1617" s="264"/>
      <c r="AR1617" s="439"/>
      <c r="AS1617" s="264"/>
      <c r="AT1617" s="264"/>
    </row>
    <row r="1618" spans="13:46" customFormat="1" ht="11.25" customHeight="1">
      <c r="M1618" s="540"/>
      <c r="N1618" s="508"/>
      <c r="O1618" s="509"/>
      <c r="AC1618" s="264"/>
      <c r="AD1618" s="264"/>
      <c r="AE1618" s="264"/>
      <c r="AF1618" s="283"/>
      <c r="AG1618" s="510"/>
      <c r="AH1618" s="510"/>
      <c r="AI1618" s="264"/>
      <c r="AJ1618" s="264"/>
      <c r="AK1618" s="264"/>
      <c r="AL1618" s="283"/>
      <c r="AM1618" s="510"/>
      <c r="AN1618" s="510"/>
      <c r="AO1618" s="264"/>
      <c r="AP1618" s="264"/>
      <c r="AQ1618" s="264"/>
      <c r="AR1618" s="439"/>
      <c r="AS1618" s="264"/>
      <c r="AT1618" s="264"/>
    </row>
    <row r="1619" spans="13:46" customFormat="1" ht="11.25" customHeight="1">
      <c r="M1619" s="540"/>
      <c r="N1619" s="508"/>
      <c r="O1619" s="509"/>
      <c r="AC1619" s="264"/>
      <c r="AD1619" s="264"/>
      <c r="AE1619" s="264"/>
      <c r="AF1619" s="283"/>
      <c r="AG1619" s="510"/>
      <c r="AH1619" s="510"/>
      <c r="AI1619" s="264"/>
      <c r="AJ1619" s="264"/>
      <c r="AK1619" s="264"/>
      <c r="AL1619" s="283"/>
      <c r="AM1619" s="510"/>
      <c r="AN1619" s="510"/>
      <c r="AO1619" s="264"/>
      <c r="AP1619" s="264"/>
      <c r="AQ1619" s="264"/>
      <c r="AR1619" s="439"/>
      <c r="AS1619" s="264"/>
      <c r="AT1619" s="264"/>
    </row>
    <row r="1620" spans="13:46" customFormat="1" ht="11.25" customHeight="1">
      <c r="M1620" s="540"/>
      <c r="N1620" s="508"/>
      <c r="O1620" s="509"/>
      <c r="AC1620" s="264"/>
      <c r="AD1620" s="264"/>
      <c r="AE1620" s="264"/>
      <c r="AF1620" s="283"/>
      <c r="AG1620" s="510"/>
      <c r="AH1620" s="510"/>
      <c r="AI1620" s="264"/>
      <c r="AJ1620" s="264"/>
      <c r="AK1620" s="264"/>
      <c r="AL1620" s="283"/>
      <c r="AM1620" s="510"/>
      <c r="AN1620" s="510"/>
      <c r="AO1620" s="264"/>
      <c r="AP1620" s="264"/>
      <c r="AQ1620" s="264"/>
      <c r="AR1620" s="439"/>
      <c r="AS1620" s="264"/>
      <c r="AT1620" s="264"/>
    </row>
    <row r="1621" spans="13:46" customFormat="1" ht="11.25" customHeight="1">
      <c r="M1621" s="539" t="s">
        <v>1903</v>
      </c>
      <c r="N1621" s="489" t="s">
        <v>783</v>
      </c>
      <c r="O1621" s="198" t="s">
        <v>864</v>
      </c>
      <c r="AC1621" s="264"/>
      <c r="AD1621" s="264"/>
      <c r="AE1621" s="264"/>
      <c r="AF1621" s="283"/>
      <c r="AG1621" s="510"/>
      <c r="AH1621" s="510"/>
      <c r="AI1621" s="264"/>
      <c r="AJ1621" s="264"/>
      <c r="AK1621" s="264"/>
      <c r="AL1621" s="263">
        <f t="shared" ref="AL1621:AL1645" si="57">AM1621+AN1621</f>
        <v>0</v>
      </c>
      <c r="AM1621" s="205"/>
      <c r="AN1621" s="205"/>
      <c r="AO1621" s="264"/>
      <c r="AP1621" s="264"/>
      <c r="AQ1621" s="264"/>
      <c r="AR1621" s="439" t="s">
        <v>1456</v>
      </c>
      <c r="AS1621" s="264"/>
      <c r="AT1621" s="264"/>
    </row>
    <row r="1622" spans="13:46" customFormat="1" ht="11.25" customHeight="1">
      <c r="M1622" s="539" t="s">
        <v>1904</v>
      </c>
      <c r="N1622" s="490" t="s">
        <v>823</v>
      </c>
      <c r="O1622" s="198" t="s">
        <v>864</v>
      </c>
      <c r="AC1622" s="264"/>
      <c r="AD1622" s="264"/>
      <c r="AE1622" s="264"/>
      <c r="AF1622" s="283"/>
      <c r="AG1622" s="510"/>
      <c r="AH1622" s="510"/>
      <c r="AI1622" s="264"/>
      <c r="AJ1622" s="264"/>
      <c r="AK1622" s="264"/>
      <c r="AL1622" s="263">
        <f t="shared" si="57"/>
        <v>0</v>
      </c>
      <c r="AM1622" s="205"/>
      <c r="AN1622" s="205"/>
      <c r="AO1622" s="264"/>
      <c r="AP1622" s="264"/>
      <c r="AQ1622" s="264"/>
      <c r="AR1622" s="439" t="s">
        <v>1457</v>
      </c>
      <c r="AS1622" s="264"/>
      <c r="AT1622" s="264"/>
    </row>
    <row r="1623" spans="13:46" customFormat="1" ht="11.25" customHeight="1">
      <c r="M1623" s="539" t="s">
        <v>1905</v>
      </c>
      <c r="N1623" s="484" t="s">
        <v>827</v>
      </c>
      <c r="O1623" s="198" t="s">
        <v>864</v>
      </c>
      <c r="AC1623" s="264"/>
      <c r="AD1623" s="264"/>
      <c r="AE1623" s="264"/>
      <c r="AF1623" s="283"/>
      <c r="AG1623" s="510"/>
      <c r="AH1623" s="510"/>
      <c r="AI1623" s="264"/>
      <c r="AJ1623" s="264"/>
      <c r="AK1623" s="264"/>
      <c r="AL1623" s="263">
        <f t="shared" si="57"/>
        <v>0</v>
      </c>
      <c r="AM1623" s="191">
        <f>SUM(AM1624:AM1627)</f>
        <v>0</v>
      </c>
      <c r="AN1623" s="191">
        <f>SUM(AN1624:AN1627)</f>
        <v>0</v>
      </c>
      <c r="AO1623" s="264"/>
      <c r="AP1623" s="264"/>
      <c r="AQ1623" s="264"/>
      <c r="AR1623" s="439" t="s">
        <v>1458</v>
      </c>
      <c r="AS1623" s="264"/>
      <c r="AT1623" s="264"/>
    </row>
    <row r="1624" spans="13:46" customFormat="1" ht="11.25" customHeight="1">
      <c r="M1624" s="539" t="s">
        <v>1906</v>
      </c>
      <c r="N1624" s="491" t="s">
        <v>1432</v>
      </c>
      <c r="O1624" s="198" t="s">
        <v>864</v>
      </c>
      <c r="AC1624" s="264"/>
      <c r="AD1624" s="264"/>
      <c r="AE1624" s="264"/>
      <c r="AF1624" s="283"/>
      <c r="AG1624" s="510"/>
      <c r="AH1624" s="510"/>
      <c r="AI1624" s="264"/>
      <c r="AJ1624" s="264"/>
      <c r="AK1624" s="264"/>
      <c r="AL1624" s="263">
        <f t="shared" si="57"/>
        <v>0</v>
      </c>
      <c r="AM1624" s="205"/>
      <c r="AN1624" s="205"/>
      <c r="AO1624" s="264"/>
      <c r="AP1624" s="264"/>
      <c r="AQ1624" s="264"/>
      <c r="AR1624" s="439" t="s">
        <v>1459</v>
      </c>
      <c r="AS1624" s="264"/>
      <c r="AT1624" s="264"/>
    </row>
    <row r="1625" spans="13:46" customFormat="1" ht="11.25" customHeight="1">
      <c r="M1625" s="539" t="s">
        <v>1907</v>
      </c>
      <c r="N1625" s="491" t="s">
        <v>1433</v>
      </c>
      <c r="O1625" s="198" t="s">
        <v>864</v>
      </c>
      <c r="AC1625" s="264"/>
      <c r="AD1625" s="264"/>
      <c r="AE1625" s="264"/>
      <c r="AF1625" s="283"/>
      <c r="AG1625" s="510"/>
      <c r="AH1625" s="510"/>
      <c r="AI1625" s="264"/>
      <c r="AJ1625" s="264"/>
      <c r="AK1625" s="264"/>
      <c r="AL1625" s="263">
        <f t="shared" si="57"/>
        <v>0</v>
      </c>
      <c r="AM1625" s="205"/>
      <c r="AN1625" s="205"/>
      <c r="AO1625" s="264"/>
      <c r="AP1625" s="264"/>
      <c r="AQ1625" s="264"/>
      <c r="AR1625" s="439" t="s">
        <v>1460</v>
      </c>
      <c r="AS1625" s="264"/>
      <c r="AT1625" s="264"/>
    </row>
    <row r="1626" spans="13:46" customFormat="1" ht="11.25" customHeight="1">
      <c r="M1626" s="539" t="s">
        <v>1908</v>
      </c>
      <c r="N1626" s="491" t="s">
        <v>1434</v>
      </c>
      <c r="O1626" s="198" t="s">
        <v>864</v>
      </c>
      <c r="AC1626" s="264"/>
      <c r="AD1626" s="264"/>
      <c r="AE1626" s="264"/>
      <c r="AF1626" s="283"/>
      <c r="AG1626" s="510"/>
      <c r="AH1626" s="510"/>
      <c r="AI1626" s="264"/>
      <c r="AJ1626" s="264"/>
      <c r="AK1626" s="264"/>
      <c r="AL1626" s="263">
        <f t="shared" si="57"/>
        <v>0</v>
      </c>
      <c r="AM1626" s="205"/>
      <c r="AN1626" s="205"/>
      <c r="AO1626" s="264"/>
      <c r="AP1626" s="264"/>
      <c r="AQ1626" s="264"/>
      <c r="AR1626" s="439" t="s">
        <v>1461</v>
      </c>
      <c r="AS1626" s="264"/>
      <c r="AT1626" s="264"/>
    </row>
    <row r="1627" spans="13:46" customFormat="1" ht="11.25" customHeight="1">
      <c r="M1627" s="539" t="s">
        <v>1909</v>
      </c>
      <c r="N1627" s="491" t="s">
        <v>1435</v>
      </c>
      <c r="O1627" s="198" t="s">
        <v>864</v>
      </c>
      <c r="AC1627" s="264"/>
      <c r="AD1627" s="264"/>
      <c r="AE1627" s="264"/>
      <c r="AF1627" s="283"/>
      <c r="AG1627" s="510"/>
      <c r="AH1627" s="510"/>
      <c r="AI1627" s="264"/>
      <c r="AJ1627" s="264"/>
      <c r="AK1627" s="264"/>
      <c r="AL1627" s="263">
        <f t="shared" si="57"/>
        <v>0</v>
      </c>
      <c r="AM1627" s="205"/>
      <c r="AN1627" s="205"/>
      <c r="AO1627" s="264"/>
      <c r="AP1627" s="264"/>
      <c r="AQ1627" s="264"/>
      <c r="AR1627" s="439" t="s">
        <v>1462</v>
      </c>
      <c r="AS1627" s="264"/>
      <c r="AT1627" s="264"/>
    </row>
    <row r="1628" spans="13:46" customFormat="1" ht="11.25" customHeight="1">
      <c r="M1628" s="539" t="s">
        <v>1910</v>
      </c>
      <c r="N1628" s="485" t="s">
        <v>825</v>
      </c>
      <c r="O1628" s="198" t="s">
        <v>864</v>
      </c>
      <c r="AC1628" s="264"/>
      <c r="AD1628" s="264"/>
      <c r="AE1628" s="264"/>
      <c r="AF1628" s="283"/>
      <c r="AG1628" s="510"/>
      <c r="AH1628" s="510"/>
      <c r="AI1628" s="264"/>
      <c r="AJ1628" s="264"/>
      <c r="AK1628" s="264"/>
      <c r="AL1628" s="263">
        <f t="shared" si="57"/>
        <v>0</v>
      </c>
      <c r="AM1628" s="191">
        <f>SUM(AM1629:AM1634)</f>
        <v>0</v>
      </c>
      <c r="AN1628" s="191">
        <f>SUM(AN1629:AN1634)</f>
        <v>0</v>
      </c>
      <c r="AO1628" s="264"/>
      <c r="AP1628" s="264"/>
      <c r="AQ1628" s="264"/>
      <c r="AR1628" s="439" t="s">
        <v>1467</v>
      </c>
      <c r="AS1628" s="264"/>
      <c r="AT1628" s="264"/>
    </row>
    <row r="1629" spans="13:46" customFormat="1" ht="11.25" customHeight="1">
      <c r="M1629" s="539" t="s">
        <v>2173</v>
      </c>
      <c r="N1629" s="492" t="s">
        <v>1436</v>
      </c>
      <c r="O1629" s="198" t="s">
        <v>864</v>
      </c>
      <c r="AC1629" s="264"/>
      <c r="AD1629" s="264"/>
      <c r="AE1629" s="264"/>
      <c r="AF1629" s="283"/>
      <c r="AG1629" s="510"/>
      <c r="AH1629" s="510"/>
      <c r="AI1629" s="264"/>
      <c r="AJ1629" s="264"/>
      <c r="AK1629" s="264"/>
      <c r="AL1629" s="263">
        <f t="shared" si="57"/>
        <v>0</v>
      </c>
      <c r="AM1629" s="205"/>
      <c r="AN1629" s="205"/>
      <c r="AO1629" s="264"/>
      <c r="AP1629" s="264"/>
      <c r="AQ1629" s="264"/>
      <c r="AR1629" s="439" t="s">
        <v>2160</v>
      </c>
      <c r="AS1629" s="264"/>
      <c r="AT1629" s="264"/>
    </row>
    <row r="1630" spans="13:46" customFormat="1" ht="11.25" customHeight="1">
      <c r="M1630" s="539" t="s">
        <v>2154</v>
      </c>
      <c r="N1630" s="492" t="s">
        <v>1437</v>
      </c>
      <c r="O1630" s="198" t="s">
        <v>864</v>
      </c>
      <c r="AC1630" s="264"/>
      <c r="AD1630" s="264"/>
      <c r="AE1630" s="264"/>
      <c r="AF1630" s="283"/>
      <c r="AG1630" s="510"/>
      <c r="AH1630" s="510"/>
      <c r="AI1630" s="264"/>
      <c r="AJ1630" s="264"/>
      <c r="AK1630" s="264"/>
      <c r="AL1630" s="263">
        <f t="shared" si="57"/>
        <v>0</v>
      </c>
      <c r="AM1630" s="205"/>
      <c r="AN1630" s="205"/>
      <c r="AO1630" s="264"/>
      <c r="AP1630" s="264"/>
      <c r="AQ1630" s="264"/>
      <c r="AR1630" s="439" t="s">
        <v>2141</v>
      </c>
      <c r="AS1630" s="264"/>
      <c r="AT1630" s="264"/>
    </row>
    <row r="1631" spans="13:46" customFormat="1" ht="11.25" customHeight="1">
      <c r="M1631" s="539" t="s">
        <v>2135</v>
      </c>
      <c r="N1631" s="492" t="s">
        <v>1438</v>
      </c>
      <c r="O1631" s="198" t="s">
        <v>864</v>
      </c>
      <c r="AC1631" s="264"/>
      <c r="AD1631" s="264"/>
      <c r="AE1631" s="264"/>
      <c r="AF1631" s="283"/>
      <c r="AG1631" s="510"/>
      <c r="AH1631" s="510"/>
      <c r="AI1631" s="264"/>
      <c r="AJ1631" s="264"/>
      <c r="AK1631" s="264"/>
      <c r="AL1631" s="263">
        <f t="shared" si="57"/>
        <v>0</v>
      </c>
      <c r="AM1631" s="205"/>
      <c r="AN1631" s="205"/>
      <c r="AO1631" s="264"/>
      <c r="AP1631" s="264"/>
      <c r="AQ1631" s="264"/>
      <c r="AR1631" s="439" t="s">
        <v>2121</v>
      </c>
      <c r="AS1631" s="264"/>
      <c r="AT1631" s="264"/>
    </row>
    <row r="1632" spans="13:46" customFormat="1" ht="11.25" customHeight="1">
      <c r="M1632" s="539" t="s">
        <v>1911</v>
      </c>
      <c r="N1632" s="492" t="s">
        <v>1439</v>
      </c>
      <c r="O1632" s="198" t="s">
        <v>864</v>
      </c>
      <c r="AC1632" s="264"/>
      <c r="AD1632" s="264"/>
      <c r="AE1632" s="264"/>
      <c r="AF1632" s="283"/>
      <c r="AG1632" s="510"/>
      <c r="AH1632" s="510"/>
      <c r="AI1632" s="264"/>
      <c r="AJ1632" s="264"/>
      <c r="AK1632" s="264"/>
      <c r="AL1632" s="263">
        <f t="shared" si="57"/>
        <v>0</v>
      </c>
      <c r="AM1632" s="205"/>
      <c r="AN1632" s="205"/>
      <c r="AO1632" s="264"/>
      <c r="AP1632" s="264"/>
      <c r="AQ1632" s="264"/>
      <c r="AR1632" s="439" t="s">
        <v>1468</v>
      </c>
      <c r="AS1632" s="264"/>
      <c r="AT1632" s="264"/>
    </row>
    <row r="1633" spans="13:46" customFormat="1" ht="11.25" customHeight="1">
      <c r="M1633" s="539" t="s">
        <v>1912</v>
      </c>
      <c r="N1633" s="492" t="s">
        <v>1440</v>
      </c>
      <c r="O1633" s="198" t="s">
        <v>864</v>
      </c>
      <c r="AC1633" s="264"/>
      <c r="AD1633" s="264"/>
      <c r="AE1633" s="264"/>
      <c r="AF1633" s="283"/>
      <c r="AG1633" s="510"/>
      <c r="AH1633" s="510"/>
      <c r="AI1633" s="264"/>
      <c r="AJ1633" s="264"/>
      <c r="AK1633" s="264"/>
      <c r="AL1633" s="263">
        <f t="shared" si="57"/>
        <v>0</v>
      </c>
      <c r="AM1633" s="205"/>
      <c r="AN1633" s="205"/>
      <c r="AO1633" s="264"/>
      <c r="AP1633" s="264"/>
      <c r="AQ1633" s="264"/>
      <c r="AR1633" s="439" t="s">
        <v>1469</v>
      </c>
      <c r="AS1633" s="264"/>
      <c r="AT1633" s="264"/>
    </row>
    <row r="1634" spans="13:46" customFormat="1" ht="11.25" customHeight="1">
      <c r="M1634" s="539" t="s">
        <v>1913</v>
      </c>
      <c r="N1634" s="492" t="s">
        <v>1441</v>
      </c>
      <c r="O1634" s="198" t="s">
        <v>864</v>
      </c>
      <c r="AC1634" s="264"/>
      <c r="AD1634" s="264"/>
      <c r="AE1634" s="264"/>
      <c r="AF1634" s="283"/>
      <c r="AG1634" s="510"/>
      <c r="AH1634" s="510"/>
      <c r="AI1634" s="264"/>
      <c r="AJ1634" s="264"/>
      <c r="AK1634" s="264"/>
      <c r="AL1634" s="263">
        <f t="shared" si="57"/>
        <v>0</v>
      </c>
      <c r="AM1634" s="205"/>
      <c r="AN1634" s="205"/>
      <c r="AO1634" s="264"/>
      <c r="AP1634" s="264"/>
      <c r="AQ1634" s="264"/>
      <c r="AR1634" s="439" t="s">
        <v>1470</v>
      </c>
      <c r="AS1634" s="264"/>
      <c r="AT1634" s="264"/>
    </row>
    <row r="1635" spans="13:46" customFormat="1" ht="11.25" customHeight="1">
      <c r="M1635" s="539" t="s">
        <v>1914</v>
      </c>
      <c r="N1635" s="493" t="s">
        <v>826</v>
      </c>
      <c r="O1635" s="198" t="s">
        <v>864</v>
      </c>
      <c r="AC1635" s="264"/>
      <c r="AD1635" s="264"/>
      <c r="AE1635" s="264"/>
      <c r="AF1635" s="283"/>
      <c r="AG1635" s="510"/>
      <c r="AH1635" s="510"/>
      <c r="AI1635" s="264"/>
      <c r="AJ1635" s="264"/>
      <c r="AK1635" s="264"/>
      <c r="AL1635" s="263">
        <f t="shared" si="57"/>
        <v>0</v>
      </c>
      <c r="AM1635" s="205"/>
      <c r="AN1635" s="205"/>
      <c r="AO1635" s="264"/>
      <c r="AP1635" s="264"/>
      <c r="AQ1635" s="264"/>
      <c r="AR1635" s="439" t="s">
        <v>1471</v>
      </c>
      <c r="AS1635" s="264"/>
      <c r="AT1635" s="264"/>
    </row>
    <row r="1636" spans="13:46" customFormat="1" ht="11.25" customHeight="1">
      <c r="M1636" s="539" t="s">
        <v>1915</v>
      </c>
      <c r="N1636" s="486" t="s">
        <v>817</v>
      </c>
      <c r="O1636" s="198" t="s">
        <v>864</v>
      </c>
      <c r="AC1636" s="264"/>
      <c r="AD1636" s="264"/>
      <c r="AE1636" s="264"/>
      <c r="AF1636" s="283"/>
      <c r="AG1636" s="510"/>
      <c r="AH1636" s="510"/>
      <c r="AI1636" s="264"/>
      <c r="AJ1636" s="264"/>
      <c r="AK1636" s="264"/>
      <c r="AL1636" s="263">
        <f t="shared" si="57"/>
        <v>0</v>
      </c>
      <c r="AM1636" s="191">
        <f>SUM(AM1637:AM1645)</f>
        <v>0</v>
      </c>
      <c r="AN1636" s="191">
        <f>SUM(AN1637:AN1645)</f>
        <v>0</v>
      </c>
      <c r="AO1636" s="264"/>
      <c r="AP1636" s="264"/>
      <c r="AQ1636" s="264"/>
      <c r="AR1636" s="439" t="s">
        <v>1472</v>
      </c>
      <c r="AS1636" s="264"/>
      <c r="AT1636" s="264"/>
    </row>
    <row r="1637" spans="13:46" customFormat="1" ht="11.25" customHeight="1">
      <c r="M1637" s="539" t="s">
        <v>1916</v>
      </c>
      <c r="N1637" s="494" t="s">
        <v>1442</v>
      </c>
      <c r="O1637" s="198" t="s">
        <v>864</v>
      </c>
      <c r="AC1637" s="264"/>
      <c r="AD1637" s="264"/>
      <c r="AE1637" s="264"/>
      <c r="AF1637" s="283"/>
      <c r="AG1637" s="510"/>
      <c r="AH1637" s="510"/>
      <c r="AI1637" s="264"/>
      <c r="AJ1637" s="264"/>
      <c r="AK1637" s="264"/>
      <c r="AL1637" s="263">
        <f t="shared" si="57"/>
        <v>0</v>
      </c>
      <c r="AM1637" s="205"/>
      <c r="AN1637" s="205"/>
      <c r="AO1637" s="264"/>
      <c r="AP1637" s="264"/>
      <c r="AQ1637" s="264"/>
      <c r="AR1637" s="439" t="s">
        <v>1473</v>
      </c>
      <c r="AS1637" s="264"/>
      <c r="AT1637" s="264"/>
    </row>
    <row r="1638" spans="13:46" customFormat="1" ht="11.25" customHeight="1">
      <c r="M1638" s="539" t="s">
        <v>1917</v>
      </c>
      <c r="N1638" s="494" t="s">
        <v>1443</v>
      </c>
      <c r="O1638" s="198" t="s">
        <v>864</v>
      </c>
      <c r="AC1638" s="264"/>
      <c r="AD1638" s="264"/>
      <c r="AE1638" s="264"/>
      <c r="AF1638" s="283"/>
      <c r="AG1638" s="510"/>
      <c r="AH1638" s="510"/>
      <c r="AI1638" s="264"/>
      <c r="AJ1638" s="264"/>
      <c r="AK1638" s="264"/>
      <c r="AL1638" s="263">
        <f t="shared" si="57"/>
        <v>0</v>
      </c>
      <c r="AM1638" s="205"/>
      <c r="AN1638" s="205"/>
      <c r="AO1638" s="264"/>
      <c r="AP1638" s="264"/>
      <c r="AQ1638" s="264"/>
      <c r="AR1638" s="439" t="s">
        <v>1474</v>
      </c>
      <c r="AS1638" s="264"/>
      <c r="AT1638" s="264"/>
    </row>
    <row r="1639" spans="13:46" customFormat="1" ht="11.25" customHeight="1">
      <c r="M1639" s="539" t="s">
        <v>1918</v>
      </c>
      <c r="N1639" s="494" t="s">
        <v>1444</v>
      </c>
      <c r="O1639" s="198" t="s">
        <v>864</v>
      </c>
      <c r="AC1639" s="264"/>
      <c r="AD1639" s="264"/>
      <c r="AE1639" s="264"/>
      <c r="AF1639" s="283"/>
      <c r="AG1639" s="510"/>
      <c r="AH1639" s="510"/>
      <c r="AI1639" s="264"/>
      <c r="AJ1639" s="264"/>
      <c r="AK1639" s="264"/>
      <c r="AL1639" s="263">
        <f t="shared" si="57"/>
        <v>0</v>
      </c>
      <c r="AM1639" s="205"/>
      <c r="AN1639" s="205"/>
      <c r="AO1639" s="264"/>
      <c r="AP1639" s="264"/>
      <c r="AQ1639" s="264"/>
      <c r="AR1639" s="439" t="s">
        <v>1475</v>
      </c>
      <c r="AS1639" s="264"/>
      <c r="AT1639" s="264"/>
    </row>
    <row r="1640" spans="13:46" customFormat="1" ht="11.25" customHeight="1">
      <c r="M1640" s="539" t="s">
        <v>1919</v>
      </c>
      <c r="N1640" s="494" t="s">
        <v>1445</v>
      </c>
      <c r="O1640" s="198" t="s">
        <v>864</v>
      </c>
      <c r="AC1640" s="264"/>
      <c r="AD1640" s="264"/>
      <c r="AE1640" s="264"/>
      <c r="AF1640" s="283"/>
      <c r="AG1640" s="510"/>
      <c r="AH1640" s="510"/>
      <c r="AI1640" s="264"/>
      <c r="AJ1640" s="264"/>
      <c r="AK1640" s="264"/>
      <c r="AL1640" s="263">
        <f t="shared" si="57"/>
        <v>0</v>
      </c>
      <c r="AM1640" s="205"/>
      <c r="AN1640" s="205"/>
      <c r="AO1640" s="264"/>
      <c r="AP1640" s="264"/>
      <c r="AQ1640" s="264"/>
      <c r="AR1640" s="439" t="s">
        <v>1487</v>
      </c>
      <c r="AS1640" s="264"/>
      <c r="AT1640" s="264"/>
    </row>
    <row r="1641" spans="13:46" customFormat="1" ht="11.25" customHeight="1">
      <c r="M1641" s="539" t="s">
        <v>1920</v>
      </c>
      <c r="N1641" s="494" t="s">
        <v>1446</v>
      </c>
      <c r="O1641" s="198" t="s">
        <v>864</v>
      </c>
      <c r="AC1641" s="264"/>
      <c r="AD1641" s="264"/>
      <c r="AE1641" s="264"/>
      <c r="AF1641" s="283"/>
      <c r="AG1641" s="510"/>
      <c r="AH1641" s="510"/>
      <c r="AI1641" s="264"/>
      <c r="AJ1641" s="264"/>
      <c r="AK1641" s="264"/>
      <c r="AL1641" s="263">
        <f t="shared" si="57"/>
        <v>0</v>
      </c>
      <c r="AM1641" s="205"/>
      <c r="AN1641" s="205"/>
      <c r="AO1641" s="264"/>
      <c r="AP1641" s="264"/>
      <c r="AQ1641" s="264"/>
      <c r="AR1641" s="439" t="s">
        <v>1486</v>
      </c>
      <c r="AS1641" s="264"/>
      <c r="AT1641" s="264"/>
    </row>
    <row r="1642" spans="13:46" customFormat="1" ht="11.25" customHeight="1">
      <c r="M1642" s="539" t="s">
        <v>1921</v>
      </c>
      <c r="N1642" s="494" t="s">
        <v>1447</v>
      </c>
      <c r="O1642" s="198" t="s">
        <v>864</v>
      </c>
      <c r="AC1642" s="264"/>
      <c r="AD1642" s="264"/>
      <c r="AE1642" s="264"/>
      <c r="AF1642" s="283"/>
      <c r="AG1642" s="510"/>
      <c r="AH1642" s="510"/>
      <c r="AI1642" s="264"/>
      <c r="AJ1642" s="264"/>
      <c r="AK1642" s="264"/>
      <c r="AL1642" s="263">
        <f t="shared" si="57"/>
        <v>0</v>
      </c>
      <c r="AM1642" s="205"/>
      <c r="AN1642" s="205"/>
      <c r="AO1642" s="264"/>
      <c r="AP1642" s="264"/>
      <c r="AQ1642" s="264"/>
      <c r="AR1642" s="439" t="s">
        <v>1485</v>
      </c>
      <c r="AS1642" s="264"/>
      <c r="AT1642" s="264"/>
    </row>
    <row r="1643" spans="13:46" customFormat="1" ht="11.25" customHeight="1">
      <c r="M1643" s="539" t="s">
        <v>1922</v>
      </c>
      <c r="N1643" s="494" t="s">
        <v>1448</v>
      </c>
      <c r="O1643" s="198" t="s">
        <v>864</v>
      </c>
      <c r="AC1643" s="264"/>
      <c r="AD1643" s="264"/>
      <c r="AE1643" s="264"/>
      <c r="AF1643" s="283"/>
      <c r="AG1643" s="510"/>
      <c r="AH1643" s="510"/>
      <c r="AI1643" s="264"/>
      <c r="AJ1643" s="264"/>
      <c r="AK1643" s="264"/>
      <c r="AL1643" s="263">
        <f t="shared" si="57"/>
        <v>0</v>
      </c>
      <c r="AM1643" s="205"/>
      <c r="AN1643" s="205"/>
      <c r="AO1643" s="264"/>
      <c r="AP1643" s="264"/>
      <c r="AQ1643" s="264"/>
      <c r="AR1643" s="439" t="s">
        <v>1484</v>
      </c>
      <c r="AS1643" s="264"/>
      <c r="AT1643" s="264"/>
    </row>
    <row r="1644" spans="13:46" customFormat="1" ht="11.25" customHeight="1">
      <c r="M1644" s="539" t="s">
        <v>1923</v>
      </c>
      <c r="N1644" s="494" t="s">
        <v>1449</v>
      </c>
      <c r="O1644" s="198" t="s">
        <v>864</v>
      </c>
      <c r="AC1644" s="264"/>
      <c r="AD1644" s="264"/>
      <c r="AE1644" s="264"/>
      <c r="AF1644" s="283"/>
      <c r="AG1644" s="510"/>
      <c r="AH1644" s="510"/>
      <c r="AI1644" s="264"/>
      <c r="AJ1644" s="264"/>
      <c r="AK1644" s="264"/>
      <c r="AL1644" s="263">
        <f t="shared" si="57"/>
        <v>0</v>
      </c>
      <c r="AM1644" s="205"/>
      <c r="AN1644" s="205"/>
      <c r="AO1644" s="264"/>
      <c r="AP1644" s="264"/>
      <c r="AQ1644" s="264"/>
      <c r="AR1644" s="439" t="s">
        <v>1483</v>
      </c>
      <c r="AS1644" s="264"/>
      <c r="AT1644" s="264"/>
    </row>
    <row r="1645" spans="13:46" customFormat="1" ht="11.25" customHeight="1">
      <c r="M1645" s="539" t="s">
        <v>1924</v>
      </c>
      <c r="N1645" s="494" t="s">
        <v>1450</v>
      </c>
      <c r="O1645" s="198" t="s">
        <v>864</v>
      </c>
      <c r="AC1645" s="264"/>
      <c r="AD1645" s="264"/>
      <c r="AE1645" s="264"/>
      <c r="AF1645" s="283"/>
      <c r="AG1645" s="510"/>
      <c r="AH1645" s="510"/>
      <c r="AI1645" s="264"/>
      <c r="AJ1645" s="264"/>
      <c r="AK1645" s="264"/>
      <c r="AL1645" s="263">
        <f t="shared" si="57"/>
        <v>0</v>
      </c>
      <c r="AM1645" s="205"/>
      <c r="AN1645" s="205"/>
      <c r="AO1645" s="264"/>
      <c r="AP1645" s="264"/>
      <c r="AQ1645" s="264"/>
      <c r="AR1645" s="439" t="s">
        <v>1488</v>
      </c>
      <c r="AS1645" s="264"/>
      <c r="AT1645" s="264"/>
    </row>
    <row r="1646" spans="13:46" customFormat="1" ht="11.25" customHeight="1">
      <c r="M1646" s="540"/>
      <c r="N1646" s="508"/>
      <c r="O1646" s="509"/>
      <c r="AC1646" s="264"/>
      <c r="AD1646" s="264"/>
      <c r="AE1646" s="264"/>
      <c r="AF1646" s="283"/>
      <c r="AG1646" s="510"/>
      <c r="AH1646" s="510"/>
      <c r="AI1646" s="264"/>
      <c r="AJ1646" s="264"/>
      <c r="AK1646" s="264"/>
      <c r="AL1646" s="283"/>
      <c r="AM1646" s="510"/>
      <c r="AN1646" s="510"/>
      <c r="AO1646" s="264"/>
      <c r="AP1646" s="264"/>
      <c r="AQ1646" s="264"/>
      <c r="AR1646" s="439"/>
      <c r="AS1646" s="264"/>
      <c r="AT1646" s="264"/>
    </row>
    <row r="1647" spans="13:46" customFormat="1" ht="11.25" customHeight="1">
      <c r="M1647" s="540"/>
      <c r="N1647" s="508"/>
      <c r="O1647" s="509"/>
      <c r="AC1647" s="264"/>
      <c r="AD1647" s="264"/>
      <c r="AE1647" s="264"/>
      <c r="AF1647" s="283"/>
      <c r="AG1647" s="510"/>
      <c r="AH1647" s="510"/>
      <c r="AI1647" s="264"/>
      <c r="AJ1647" s="264"/>
      <c r="AK1647" s="264"/>
      <c r="AL1647" s="283"/>
      <c r="AM1647" s="510"/>
      <c r="AN1647" s="510"/>
      <c r="AO1647" s="264"/>
      <c r="AP1647" s="264"/>
      <c r="AQ1647" s="264"/>
      <c r="AR1647" s="439"/>
      <c r="AS1647" s="264"/>
      <c r="AT1647" s="264"/>
    </row>
    <row r="1648" spans="13:46" customFormat="1" ht="11.25" customHeight="1">
      <c r="M1648" s="539" t="s">
        <v>1925</v>
      </c>
      <c r="N1648" s="495" t="s">
        <v>1451</v>
      </c>
      <c r="O1648" s="198" t="s">
        <v>864</v>
      </c>
      <c r="AC1648" s="264"/>
      <c r="AD1648" s="264"/>
      <c r="AE1648" s="264"/>
      <c r="AF1648" s="283"/>
      <c r="AG1648" s="510"/>
      <c r="AH1648" s="510"/>
      <c r="AI1648" s="264"/>
      <c r="AJ1648" s="264"/>
      <c r="AK1648" s="264"/>
      <c r="AL1648" s="263">
        <f t="shared" ref="AL1648:AL1654" si="58">AM1648+AN1648</f>
        <v>0</v>
      </c>
      <c r="AM1648" s="205"/>
      <c r="AN1648" s="205"/>
      <c r="AO1648" s="264"/>
      <c r="AP1648" s="264"/>
      <c r="AQ1648" s="264"/>
      <c r="AR1648" s="439" t="s">
        <v>1489</v>
      </c>
      <c r="AS1648" s="264"/>
      <c r="AT1648" s="264"/>
    </row>
    <row r="1649" spans="13:46" customFormat="1" ht="11.25" customHeight="1">
      <c r="M1649" s="539" t="s">
        <v>1926</v>
      </c>
      <c r="N1649" s="496" t="s">
        <v>828</v>
      </c>
      <c r="O1649" s="198" t="s">
        <v>864</v>
      </c>
      <c r="AC1649" s="264"/>
      <c r="AD1649" s="264"/>
      <c r="AE1649" s="264"/>
      <c r="AF1649" s="283"/>
      <c r="AG1649" s="510"/>
      <c r="AH1649" s="510"/>
      <c r="AI1649" s="264"/>
      <c r="AJ1649" s="264"/>
      <c r="AK1649" s="264"/>
      <c r="AL1649" s="263">
        <f t="shared" si="58"/>
        <v>0</v>
      </c>
      <c r="AM1649" s="205"/>
      <c r="AN1649" s="205"/>
      <c r="AO1649" s="264"/>
      <c r="AP1649" s="264"/>
      <c r="AQ1649" s="264"/>
      <c r="AR1649" s="439" t="s">
        <v>1476</v>
      </c>
      <c r="AS1649" s="264"/>
      <c r="AT1649" s="264"/>
    </row>
    <row r="1650" spans="13:46" customFormat="1" ht="11.25" customHeight="1">
      <c r="M1650" s="539" t="s">
        <v>1927</v>
      </c>
      <c r="N1650" s="497" t="s">
        <v>854</v>
      </c>
      <c r="O1650" s="198" t="s">
        <v>864</v>
      </c>
      <c r="AC1650" s="264"/>
      <c r="AD1650" s="264"/>
      <c r="AE1650" s="264"/>
      <c r="AF1650" s="283"/>
      <c r="AG1650" s="510"/>
      <c r="AH1650" s="510"/>
      <c r="AI1650" s="264"/>
      <c r="AJ1650" s="264"/>
      <c r="AK1650" s="264"/>
      <c r="AL1650" s="263">
        <f t="shared" si="58"/>
        <v>0</v>
      </c>
      <c r="AM1650" s="205"/>
      <c r="AN1650" s="205"/>
      <c r="AO1650" s="264"/>
      <c r="AP1650" s="264"/>
      <c r="AQ1650" s="264"/>
      <c r="AR1650" s="439" t="s">
        <v>1477</v>
      </c>
      <c r="AS1650" s="264"/>
      <c r="AT1650" s="264"/>
    </row>
    <row r="1651" spans="13:46" customFormat="1" ht="11.25" customHeight="1">
      <c r="M1651" s="539" t="s">
        <v>1928</v>
      </c>
      <c r="N1651" s="498" t="s">
        <v>333</v>
      </c>
      <c r="O1651" s="198" t="s">
        <v>864</v>
      </c>
      <c r="AC1651" s="264"/>
      <c r="AD1651" s="264"/>
      <c r="AE1651" s="264"/>
      <c r="AF1651" s="283"/>
      <c r="AG1651" s="510"/>
      <c r="AH1651" s="510"/>
      <c r="AI1651" s="264"/>
      <c r="AJ1651" s="264"/>
      <c r="AK1651" s="264"/>
      <c r="AL1651" s="263">
        <f t="shared" si="58"/>
        <v>0</v>
      </c>
      <c r="AM1651" s="205"/>
      <c r="AN1651" s="205"/>
      <c r="AO1651" s="264"/>
      <c r="AP1651" s="264"/>
      <c r="AQ1651" s="264"/>
      <c r="AR1651" s="439" t="s">
        <v>1478</v>
      </c>
      <c r="AS1651" s="264"/>
      <c r="AT1651" s="264"/>
    </row>
    <row r="1652" spans="13:46" customFormat="1" ht="11.25" customHeight="1">
      <c r="M1652" s="539" t="s">
        <v>1929</v>
      </c>
      <c r="N1652" s="499" t="s">
        <v>334</v>
      </c>
      <c r="O1652" s="198" t="s">
        <v>864</v>
      </c>
      <c r="AC1652" s="264"/>
      <c r="AD1652" s="264"/>
      <c r="AE1652" s="264"/>
      <c r="AF1652" s="283"/>
      <c r="AG1652" s="510"/>
      <c r="AH1652" s="510"/>
      <c r="AI1652" s="264"/>
      <c r="AJ1652" s="264"/>
      <c r="AK1652" s="264"/>
      <c r="AL1652" s="263">
        <f t="shared" si="58"/>
        <v>0</v>
      </c>
      <c r="AM1652" s="205"/>
      <c r="AN1652" s="205"/>
      <c r="AO1652" s="264"/>
      <c r="AP1652" s="264"/>
      <c r="AQ1652" s="264"/>
      <c r="AR1652" s="439" t="s">
        <v>1480</v>
      </c>
      <c r="AS1652" s="264"/>
      <c r="AT1652" s="264"/>
    </row>
    <row r="1653" spans="13:46" customFormat="1" ht="11.25" customHeight="1">
      <c r="M1653" s="539" t="s">
        <v>1930</v>
      </c>
      <c r="N1653" s="500" t="s">
        <v>335</v>
      </c>
      <c r="O1653" s="198" t="s">
        <v>864</v>
      </c>
      <c r="AC1653" s="264"/>
      <c r="AD1653" s="264"/>
      <c r="AE1653" s="264"/>
      <c r="AF1653" s="283"/>
      <c r="AG1653" s="510"/>
      <c r="AH1653" s="510"/>
      <c r="AI1653" s="264"/>
      <c r="AJ1653" s="264"/>
      <c r="AK1653" s="264"/>
      <c r="AL1653" s="263">
        <f t="shared" si="58"/>
        <v>0</v>
      </c>
      <c r="AM1653" s="205"/>
      <c r="AN1653" s="205"/>
      <c r="AO1653" s="264"/>
      <c r="AP1653" s="264"/>
      <c r="AQ1653" s="264"/>
      <c r="AR1653" s="439" t="s">
        <v>1479</v>
      </c>
      <c r="AS1653" s="264"/>
      <c r="AT1653" s="264"/>
    </row>
    <row r="1654" spans="13:46" customFormat="1" ht="11.25" customHeight="1">
      <c r="M1654" s="539" t="s">
        <v>1931</v>
      </c>
      <c r="N1654" s="489" t="s">
        <v>336</v>
      </c>
      <c r="O1654" s="198" t="s">
        <v>864</v>
      </c>
      <c r="AC1654" s="264"/>
      <c r="AD1654" s="264"/>
      <c r="AE1654" s="264"/>
      <c r="AF1654" s="283"/>
      <c r="AG1654" s="510"/>
      <c r="AH1654" s="510"/>
      <c r="AI1654" s="264"/>
      <c r="AJ1654" s="264"/>
      <c r="AK1654" s="264"/>
      <c r="AL1654" s="263">
        <f t="shared" si="58"/>
        <v>0</v>
      </c>
      <c r="AM1654" s="205"/>
      <c r="AN1654" s="205"/>
      <c r="AO1654" s="264"/>
      <c r="AP1654" s="264"/>
      <c r="AQ1654" s="264"/>
      <c r="AR1654" s="439" t="s">
        <v>1481</v>
      </c>
      <c r="AS1654" s="264"/>
      <c r="AT1654" s="264"/>
    </row>
    <row r="1655" spans="13:46" customFormat="1" ht="11.25" customHeight="1">
      <c r="M1655" s="540"/>
      <c r="N1655" s="508"/>
      <c r="O1655" s="509"/>
      <c r="AC1655" s="264"/>
      <c r="AD1655" s="264"/>
      <c r="AE1655" s="264"/>
      <c r="AF1655" s="283"/>
      <c r="AG1655" s="510"/>
      <c r="AH1655" s="510"/>
      <c r="AI1655" s="264"/>
      <c r="AJ1655" s="264"/>
      <c r="AK1655" s="264"/>
      <c r="AL1655" s="283"/>
      <c r="AM1655" s="510"/>
      <c r="AN1655" s="510"/>
      <c r="AO1655" s="264"/>
      <c r="AP1655" s="264"/>
      <c r="AQ1655" s="264"/>
      <c r="AR1655" s="439"/>
      <c r="AS1655" s="264"/>
      <c r="AT1655" s="264"/>
    </row>
    <row r="1656" spans="13:46" customFormat="1" ht="11.25" customHeight="1">
      <c r="M1656" s="538" t="s">
        <v>2022</v>
      </c>
      <c r="N1656" s="511" t="s">
        <v>760</v>
      </c>
      <c r="O1656" s="198" t="s">
        <v>196</v>
      </c>
      <c r="AC1656" s="264"/>
      <c r="AD1656" s="264"/>
      <c r="AE1656" s="264"/>
      <c r="AF1656" s="280">
        <f>SUM(AF1657,AF1661:AF1666,AF1667,AF1672,AF1679,AF1680,AF1692:AF1698)</f>
        <v>0</v>
      </c>
      <c r="AG1656" s="280">
        <f>SUM(AG1657,AG1661:AG1666,AG1667,AG1672,AG1679,AG1680,AG1692:AG1698)</f>
        <v>0</v>
      </c>
      <c r="AH1656" s="280">
        <f>SUM(AH1657,AH1661:AH1666,AH1667,AH1672,AH1679,AH1680,AH1692:AH1698)</f>
        <v>0</v>
      </c>
      <c r="AI1656" s="264"/>
      <c r="AJ1656" s="264"/>
      <c r="AK1656" s="264"/>
      <c r="AL1656" s="280">
        <f>SUM(AL1657,AL1661:AL1666,AL1667,AL1672,AL1679,AL1680,AL1692:AL1698)</f>
        <v>0</v>
      </c>
      <c r="AM1656" s="280">
        <f>SUM(AM1657,AM1661:AM1666,AM1667,AM1672,AM1679,AM1680,AM1692:AM1698)</f>
        <v>0</v>
      </c>
      <c r="AN1656" s="280">
        <f>SUM(AN1657,AN1661:AN1666,AN1667,AN1672,AN1679,AN1680,AN1692:AN1698)</f>
        <v>0</v>
      </c>
      <c r="AO1656" s="264"/>
      <c r="AP1656" s="264"/>
      <c r="AQ1656" s="264"/>
      <c r="AR1656" s="119"/>
      <c r="AS1656" s="264"/>
      <c r="AT1656" s="264"/>
    </row>
    <row r="1657" spans="13:46" customFormat="1" ht="11.25" customHeight="1">
      <c r="M1657" s="540"/>
      <c r="N1657" s="508"/>
      <c r="O1657" s="509"/>
      <c r="AC1657" s="264"/>
      <c r="AD1657" s="264"/>
      <c r="AE1657" s="264"/>
      <c r="AF1657" s="283"/>
      <c r="AG1657" s="510"/>
      <c r="AH1657" s="510"/>
      <c r="AI1657" s="264"/>
      <c r="AJ1657" s="264"/>
      <c r="AK1657" s="264"/>
      <c r="AL1657" s="283"/>
      <c r="AM1657" s="510"/>
      <c r="AN1657" s="510"/>
      <c r="AO1657" s="264"/>
      <c r="AP1657" s="264"/>
      <c r="AQ1657" s="264"/>
      <c r="AR1657" s="439"/>
      <c r="AS1657" s="264"/>
      <c r="AT1657" s="264"/>
    </row>
    <row r="1658" spans="13:46" customFormat="1" ht="11.25" customHeight="1">
      <c r="M1658" s="540"/>
      <c r="N1658" s="508"/>
      <c r="O1658" s="509"/>
      <c r="AC1658" s="264"/>
      <c r="AD1658" s="264"/>
      <c r="AE1658" s="264"/>
      <c r="AF1658" s="257"/>
      <c r="AG1658" s="257"/>
      <c r="AH1658" s="257"/>
      <c r="AI1658" s="264"/>
      <c r="AJ1658" s="264"/>
      <c r="AK1658" s="264"/>
      <c r="AL1658" s="283"/>
      <c r="AM1658" s="510"/>
      <c r="AN1658" s="510"/>
      <c r="AO1658" s="264"/>
      <c r="AP1658" s="264"/>
      <c r="AQ1658" s="264"/>
      <c r="AR1658" s="439"/>
      <c r="AS1658" s="264"/>
      <c r="AT1658" s="264"/>
    </row>
    <row r="1659" spans="13:46" customFormat="1" ht="11.25" customHeight="1">
      <c r="M1659" s="540"/>
      <c r="N1659" s="508"/>
      <c r="O1659" s="509"/>
      <c r="AC1659" s="264"/>
      <c r="AD1659" s="264"/>
      <c r="AE1659" s="264"/>
      <c r="AF1659" s="257"/>
      <c r="AG1659" s="257"/>
      <c r="AH1659" s="257"/>
      <c r="AI1659" s="264"/>
      <c r="AJ1659" s="264"/>
      <c r="AK1659" s="264"/>
      <c r="AL1659" s="283"/>
      <c r="AM1659" s="510"/>
      <c r="AN1659" s="510"/>
      <c r="AO1659" s="264"/>
      <c r="AP1659" s="264"/>
      <c r="AQ1659" s="264"/>
      <c r="AR1659" s="439"/>
      <c r="AS1659" s="264"/>
      <c r="AT1659" s="264"/>
    </row>
    <row r="1660" spans="13:46" customFormat="1" ht="11.25" customHeight="1">
      <c r="M1660" s="540"/>
      <c r="N1660" s="508"/>
      <c r="O1660" s="509"/>
      <c r="AC1660" s="264"/>
      <c r="AD1660" s="264"/>
      <c r="AE1660" s="264"/>
      <c r="AF1660" s="257"/>
      <c r="AG1660" s="257"/>
      <c r="AH1660" s="257"/>
      <c r="AI1660" s="264"/>
      <c r="AJ1660" s="264"/>
      <c r="AK1660" s="264"/>
      <c r="AL1660" s="283"/>
      <c r="AM1660" s="510"/>
      <c r="AN1660" s="510"/>
      <c r="AO1660" s="264"/>
      <c r="AP1660" s="264"/>
      <c r="AQ1660" s="264"/>
      <c r="AR1660" s="439"/>
      <c r="AS1660" s="264"/>
      <c r="AT1660" s="264"/>
    </row>
    <row r="1661" spans="13:46" customFormat="1" ht="11.25" customHeight="1">
      <c r="M1661" s="540"/>
      <c r="N1661" s="508"/>
      <c r="O1661" s="509"/>
      <c r="AC1661" s="264"/>
      <c r="AD1661" s="264"/>
      <c r="AE1661" s="264"/>
      <c r="AF1661" s="257"/>
      <c r="AG1661" s="257"/>
      <c r="AH1661" s="257"/>
      <c r="AI1661" s="264"/>
      <c r="AJ1661" s="264"/>
      <c r="AK1661" s="264"/>
      <c r="AL1661" s="283"/>
      <c r="AM1661" s="510"/>
      <c r="AN1661" s="510"/>
      <c r="AO1661" s="264"/>
      <c r="AP1661" s="264"/>
      <c r="AQ1661" s="264"/>
      <c r="AR1661" s="439"/>
      <c r="AS1661" s="264"/>
      <c r="AT1661" s="264"/>
    </row>
    <row r="1662" spans="13:46" customFormat="1" ht="11.25" customHeight="1">
      <c r="M1662" s="540"/>
      <c r="N1662" s="508"/>
      <c r="O1662" s="509"/>
      <c r="AC1662" s="264"/>
      <c r="AD1662" s="264"/>
      <c r="AE1662" s="264"/>
      <c r="AF1662" s="257"/>
      <c r="AG1662" s="257"/>
      <c r="AH1662" s="257"/>
      <c r="AI1662" s="264"/>
      <c r="AJ1662" s="264"/>
      <c r="AK1662" s="264"/>
      <c r="AL1662" s="283"/>
      <c r="AM1662" s="510"/>
      <c r="AN1662" s="510"/>
      <c r="AO1662" s="264"/>
      <c r="AP1662" s="264"/>
      <c r="AQ1662" s="264"/>
      <c r="AR1662" s="439"/>
      <c r="AS1662" s="264"/>
      <c r="AT1662" s="264"/>
    </row>
    <row r="1663" spans="13:46" customFormat="1" ht="11.25" customHeight="1">
      <c r="M1663" s="540"/>
      <c r="N1663" s="508"/>
      <c r="O1663" s="509"/>
      <c r="AC1663" s="264"/>
      <c r="AD1663" s="264"/>
      <c r="AE1663" s="264"/>
      <c r="AF1663" s="257"/>
      <c r="AG1663" s="257"/>
      <c r="AH1663" s="257"/>
      <c r="AI1663" s="264"/>
      <c r="AJ1663" s="264"/>
      <c r="AK1663" s="264"/>
      <c r="AL1663" s="283"/>
      <c r="AM1663" s="510"/>
      <c r="AN1663" s="510"/>
      <c r="AO1663" s="264"/>
      <c r="AP1663" s="264"/>
      <c r="AQ1663" s="264"/>
      <c r="AR1663" s="439"/>
      <c r="AS1663" s="264"/>
      <c r="AT1663" s="264"/>
    </row>
    <row r="1664" spans="13:46" customFormat="1" ht="11.25" customHeight="1">
      <c r="M1664" s="540"/>
      <c r="N1664" s="508"/>
      <c r="O1664" s="509"/>
      <c r="AC1664" s="264"/>
      <c r="AD1664" s="264"/>
      <c r="AE1664" s="264"/>
      <c r="AF1664" s="257"/>
      <c r="AG1664" s="257"/>
      <c r="AH1664" s="257"/>
      <c r="AI1664" s="264"/>
      <c r="AJ1664" s="264"/>
      <c r="AK1664" s="264"/>
      <c r="AL1664" s="283"/>
      <c r="AM1664" s="510"/>
      <c r="AN1664" s="510"/>
      <c r="AO1664" s="264"/>
      <c r="AP1664" s="264"/>
      <c r="AQ1664" s="264"/>
      <c r="AR1664" s="439"/>
      <c r="AS1664" s="264"/>
      <c r="AT1664" s="264"/>
    </row>
    <row r="1665" spans="13:46" customFormat="1" ht="11.25" customHeight="1">
      <c r="M1665" s="539" t="s">
        <v>2023</v>
      </c>
      <c r="N1665" s="489" t="s">
        <v>783</v>
      </c>
      <c r="O1665" s="198" t="s">
        <v>196</v>
      </c>
      <c r="AC1665" s="264"/>
      <c r="AD1665" s="264"/>
      <c r="AE1665" s="264"/>
      <c r="AF1665" s="257"/>
      <c r="AG1665" s="257"/>
      <c r="AH1665" s="257"/>
      <c r="AI1665" s="264"/>
      <c r="AJ1665" s="264"/>
      <c r="AK1665" s="264"/>
      <c r="AL1665" s="263">
        <f t="shared" ref="AL1665:AL1689" si="59">AM1665+AN1665</f>
        <v>0</v>
      </c>
      <c r="AM1665" s="263">
        <f t="shared" ref="AM1665:AN1679" si="60">AM1577*AM1621/1000</f>
        <v>0</v>
      </c>
      <c r="AN1665" s="263">
        <f t="shared" si="60"/>
        <v>0</v>
      </c>
      <c r="AO1665" s="264"/>
      <c r="AP1665" s="264"/>
      <c r="AQ1665" s="264"/>
      <c r="AR1665" s="439" t="s">
        <v>1456</v>
      </c>
      <c r="AS1665" s="264"/>
      <c r="AT1665" s="264"/>
    </row>
    <row r="1666" spans="13:46" customFormat="1" ht="11.25" customHeight="1">
      <c r="M1666" s="539" t="s">
        <v>2024</v>
      </c>
      <c r="N1666" s="490" t="s">
        <v>823</v>
      </c>
      <c r="O1666" s="198" t="s">
        <v>196</v>
      </c>
      <c r="AC1666" s="264"/>
      <c r="AD1666" s="264"/>
      <c r="AE1666" s="264"/>
      <c r="AF1666" s="257"/>
      <c r="AG1666" s="257"/>
      <c r="AH1666" s="257"/>
      <c r="AI1666" s="264"/>
      <c r="AJ1666" s="264"/>
      <c r="AK1666" s="264"/>
      <c r="AL1666" s="263">
        <f t="shared" si="59"/>
        <v>0</v>
      </c>
      <c r="AM1666" s="263">
        <f t="shared" si="60"/>
        <v>0</v>
      </c>
      <c r="AN1666" s="263">
        <f t="shared" si="60"/>
        <v>0</v>
      </c>
      <c r="AO1666" s="264"/>
      <c r="AP1666" s="264"/>
      <c r="AQ1666" s="264"/>
      <c r="AR1666" s="439" t="s">
        <v>1457</v>
      </c>
      <c r="AS1666" s="264"/>
      <c r="AT1666" s="264"/>
    </row>
    <row r="1667" spans="13:46" customFormat="1" ht="11.25" customHeight="1">
      <c r="M1667" s="539" t="s">
        <v>2025</v>
      </c>
      <c r="N1667" s="484" t="s">
        <v>827</v>
      </c>
      <c r="O1667" s="198" t="s">
        <v>196</v>
      </c>
      <c r="AC1667" s="264"/>
      <c r="AD1667" s="264"/>
      <c r="AE1667" s="264"/>
      <c r="AF1667" s="257"/>
      <c r="AG1667" s="257"/>
      <c r="AH1667" s="257"/>
      <c r="AI1667" s="264"/>
      <c r="AJ1667" s="264"/>
      <c r="AK1667" s="264"/>
      <c r="AL1667" s="263">
        <f t="shared" si="59"/>
        <v>0</v>
      </c>
      <c r="AM1667" s="191">
        <f>SUM(AM1668:AM1671)</f>
        <v>0</v>
      </c>
      <c r="AN1667" s="191">
        <f>SUM(AN1668:AN1671)</f>
        <v>0</v>
      </c>
      <c r="AO1667" s="264"/>
      <c r="AP1667" s="264"/>
      <c r="AQ1667" s="264"/>
      <c r="AR1667" s="439" t="s">
        <v>1458</v>
      </c>
      <c r="AS1667" s="264"/>
      <c r="AT1667" s="264"/>
    </row>
    <row r="1668" spans="13:46" customFormat="1" ht="11.25" customHeight="1">
      <c r="M1668" s="539" t="s">
        <v>2026</v>
      </c>
      <c r="N1668" s="491" t="s">
        <v>1432</v>
      </c>
      <c r="O1668" s="198" t="s">
        <v>196</v>
      </c>
      <c r="AC1668" s="264"/>
      <c r="AD1668" s="264"/>
      <c r="AE1668" s="264"/>
      <c r="AF1668" s="257"/>
      <c r="AG1668" s="257"/>
      <c r="AH1668" s="257"/>
      <c r="AI1668" s="264"/>
      <c r="AJ1668" s="264"/>
      <c r="AK1668" s="264"/>
      <c r="AL1668" s="263">
        <f t="shared" si="59"/>
        <v>0</v>
      </c>
      <c r="AM1668" s="263">
        <f t="shared" si="60"/>
        <v>0</v>
      </c>
      <c r="AN1668" s="263">
        <f t="shared" si="60"/>
        <v>0</v>
      </c>
      <c r="AO1668" s="264"/>
      <c r="AP1668" s="264"/>
      <c r="AQ1668" s="264"/>
      <c r="AR1668" s="439" t="s">
        <v>1459</v>
      </c>
      <c r="AS1668" s="264"/>
      <c r="AT1668" s="264"/>
    </row>
    <row r="1669" spans="13:46" customFormat="1" ht="11.25" customHeight="1">
      <c r="M1669" s="539" t="s">
        <v>2027</v>
      </c>
      <c r="N1669" s="491" t="s">
        <v>1433</v>
      </c>
      <c r="O1669" s="198" t="s">
        <v>196</v>
      </c>
      <c r="AC1669" s="264"/>
      <c r="AD1669" s="264"/>
      <c r="AE1669" s="264"/>
      <c r="AF1669" s="257"/>
      <c r="AG1669" s="257"/>
      <c r="AH1669" s="257"/>
      <c r="AI1669" s="264"/>
      <c r="AJ1669" s="264"/>
      <c r="AK1669" s="264"/>
      <c r="AL1669" s="263">
        <f t="shared" si="59"/>
        <v>0</v>
      </c>
      <c r="AM1669" s="263">
        <f t="shared" si="60"/>
        <v>0</v>
      </c>
      <c r="AN1669" s="263">
        <f t="shared" si="60"/>
        <v>0</v>
      </c>
      <c r="AO1669" s="264"/>
      <c r="AP1669" s="264"/>
      <c r="AQ1669" s="264"/>
      <c r="AR1669" s="439" t="s">
        <v>1460</v>
      </c>
      <c r="AS1669" s="264"/>
      <c r="AT1669" s="264"/>
    </row>
    <row r="1670" spans="13:46" customFormat="1" ht="11.25" customHeight="1">
      <c r="M1670" s="539" t="s">
        <v>2028</v>
      </c>
      <c r="N1670" s="491" t="s">
        <v>1434</v>
      </c>
      <c r="O1670" s="198" t="s">
        <v>196</v>
      </c>
      <c r="AC1670" s="264"/>
      <c r="AD1670" s="264"/>
      <c r="AE1670" s="264"/>
      <c r="AF1670" s="257"/>
      <c r="AG1670" s="257"/>
      <c r="AH1670" s="257"/>
      <c r="AI1670" s="264"/>
      <c r="AJ1670" s="264"/>
      <c r="AK1670" s="264"/>
      <c r="AL1670" s="263">
        <f t="shared" si="59"/>
        <v>0</v>
      </c>
      <c r="AM1670" s="263">
        <f t="shared" si="60"/>
        <v>0</v>
      </c>
      <c r="AN1670" s="263">
        <f t="shared" si="60"/>
        <v>0</v>
      </c>
      <c r="AO1670" s="264"/>
      <c r="AP1670" s="264"/>
      <c r="AQ1670" s="264"/>
      <c r="AR1670" s="439" t="s">
        <v>1461</v>
      </c>
      <c r="AS1670" s="264"/>
      <c r="AT1670" s="264"/>
    </row>
    <row r="1671" spans="13:46" customFormat="1" ht="11.25" customHeight="1">
      <c r="M1671" s="539" t="s">
        <v>2029</v>
      </c>
      <c r="N1671" s="491" t="s">
        <v>1435</v>
      </c>
      <c r="O1671" s="198" t="s">
        <v>196</v>
      </c>
      <c r="AC1671" s="264"/>
      <c r="AD1671" s="264"/>
      <c r="AE1671" s="264"/>
      <c r="AF1671" s="257"/>
      <c r="AG1671" s="257"/>
      <c r="AH1671" s="257"/>
      <c r="AI1671" s="264"/>
      <c r="AJ1671" s="264"/>
      <c r="AK1671" s="264"/>
      <c r="AL1671" s="263">
        <f t="shared" si="59"/>
        <v>0</v>
      </c>
      <c r="AM1671" s="263">
        <f t="shared" si="60"/>
        <v>0</v>
      </c>
      <c r="AN1671" s="263">
        <f t="shared" si="60"/>
        <v>0</v>
      </c>
      <c r="AO1671" s="264"/>
      <c r="AP1671" s="264"/>
      <c r="AQ1671" s="264"/>
      <c r="AR1671" s="439" t="s">
        <v>1462</v>
      </c>
      <c r="AS1671" s="264"/>
      <c r="AT1671" s="264"/>
    </row>
    <row r="1672" spans="13:46" customFormat="1" ht="11.25" customHeight="1">
      <c r="M1672" s="539" t="s">
        <v>2030</v>
      </c>
      <c r="N1672" s="485" t="s">
        <v>825</v>
      </c>
      <c r="O1672" s="198" t="s">
        <v>196</v>
      </c>
      <c r="AC1672" s="264"/>
      <c r="AD1672" s="264"/>
      <c r="AE1672" s="264"/>
      <c r="AF1672" s="257"/>
      <c r="AG1672" s="257"/>
      <c r="AH1672" s="257"/>
      <c r="AI1672" s="264"/>
      <c r="AJ1672" s="264"/>
      <c r="AK1672" s="264"/>
      <c r="AL1672" s="263">
        <f t="shared" si="59"/>
        <v>0</v>
      </c>
      <c r="AM1672" s="191">
        <f>SUM(AM1673:AM1678)</f>
        <v>0</v>
      </c>
      <c r="AN1672" s="191">
        <f>SUM(AN1673:AN1678)</f>
        <v>0</v>
      </c>
      <c r="AO1672" s="264"/>
      <c r="AP1672" s="264"/>
      <c r="AQ1672" s="264"/>
      <c r="AR1672" s="439" t="s">
        <v>1467</v>
      </c>
      <c r="AS1672" s="264"/>
      <c r="AT1672" s="264"/>
    </row>
    <row r="1673" spans="13:46" customFormat="1" ht="11.25" customHeight="1">
      <c r="M1673" s="539" t="s">
        <v>2174</v>
      </c>
      <c r="N1673" s="492" t="s">
        <v>1436</v>
      </c>
      <c r="O1673" s="198" t="s">
        <v>196</v>
      </c>
      <c r="AC1673" s="264"/>
      <c r="AD1673" s="264"/>
      <c r="AE1673" s="264"/>
      <c r="AF1673" s="257"/>
      <c r="AG1673" s="257"/>
      <c r="AH1673" s="257"/>
      <c r="AI1673" s="264"/>
      <c r="AJ1673" s="264"/>
      <c r="AK1673" s="264"/>
      <c r="AL1673" s="263">
        <f t="shared" si="59"/>
        <v>0</v>
      </c>
      <c r="AM1673" s="263">
        <f t="shared" si="60"/>
        <v>0</v>
      </c>
      <c r="AN1673" s="263">
        <f t="shared" si="60"/>
        <v>0</v>
      </c>
      <c r="AO1673" s="264"/>
      <c r="AP1673" s="264"/>
      <c r="AQ1673" s="264"/>
      <c r="AR1673" s="439" t="s">
        <v>2160</v>
      </c>
      <c r="AS1673" s="264"/>
      <c r="AT1673" s="264"/>
    </row>
    <row r="1674" spans="13:46" customFormat="1" ht="11.25" customHeight="1">
      <c r="M1674" s="539" t="s">
        <v>2155</v>
      </c>
      <c r="N1674" s="492" t="s">
        <v>1437</v>
      </c>
      <c r="O1674" s="198" t="s">
        <v>196</v>
      </c>
      <c r="AC1674" s="264"/>
      <c r="AD1674" s="264"/>
      <c r="AE1674" s="264"/>
      <c r="AF1674" s="257"/>
      <c r="AG1674" s="257"/>
      <c r="AH1674" s="257"/>
      <c r="AI1674" s="264"/>
      <c r="AJ1674" s="264"/>
      <c r="AK1674" s="264"/>
      <c r="AL1674" s="263">
        <f t="shared" si="59"/>
        <v>0</v>
      </c>
      <c r="AM1674" s="263">
        <f t="shared" si="60"/>
        <v>0</v>
      </c>
      <c r="AN1674" s="263">
        <f t="shared" si="60"/>
        <v>0</v>
      </c>
      <c r="AO1674" s="264"/>
      <c r="AP1674" s="264"/>
      <c r="AQ1674" s="264"/>
      <c r="AR1674" s="439" t="s">
        <v>2141</v>
      </c>
      <c r="AS1674" s="264"/>
      <c r="AT1674" s="264"/>
    </row>
    <row r="1675" spans="13:46" customFormat="1" ht="11.25" customHeight="1">
      <c r="M1675" s="539" t="s">
        <v>2136</v>
      </c>
      <c r="N1675" s="492" t="s">
        <v>1438</v>
      </c>
      <c r="O1675" s="198" t="s">
        <v>196</v>
      </c>
      <c r="AC1675" s="264"/>
      <c r="AD1675" s="264"/>
      <c r="AE1675" s="264"/>
      <c r="AF1675" s="257"/>
      <c r="AG1675" s="257"/>
      <c r="AH1675" s="257"/>
      <c r="AI1675" s="264"/>
      <c r="AJ1675" s="264"/>
      <c r="AK1675" s="264"/>
      <c r="AL1675" s="263">
        <f t="shared" si="59"/>
        <v>0</v>
      </c>
      <c r="AM1675" s="263">
        <f t="shared" si="60"/>
        <v>0</v>
      </c>
      <c r="AN1675" s="263">
        <f t="shared" si="60"/>
        <v>0</v>
      </c>
      <c r="AO1675" s="264"/>
      <c r="AP1675" s="264"/>
      <c r="AQ1675" s="264"/>
      <c r="AR1675" s="439" t="s">
        <v>2121</v>
      </c>
      <c r="AS1675" s="264"/>
      <c r="AT1675" s="264"/>
    </row>
    <row r="1676" spans="13:46" customFormat="1" ht="11.25" customHeight="1">
      <c r="M1676" s="539" t="s">
        <v>2031</v>
      </c>
      <c r="N1676" s="492" t="s">
        <v>1439</v>
      </c>
      <c r="O1676" s="198" t="s">
        <v>196</v>
      </c>
      <c r="AC1676" s="264"/>
      <c r="AD1676" s="264"/>
      <c r="AE1676" s="264"/>
      <c r="AF1676" s="257"/>
      <c r="AG1676" s="257"/>
      <c r="AH1676" s="257"/>
      <c r="AI1676" s="264"/>
      <c r="AJ1676" s="264"/>
      <c r="AK1676" s="264"/>
      <c r="AL1676" s="263">
        <f t="shared" si="59"/>
        <v>0</v>
      </c>
      <c r="AM1676" s="263">
        <f t="shared" si="60"/>
        <v>0</v>
      </c>
      <c r="AN1676" s="263">
        <f t="shared" si="60"/>
        <v>0</v>
      </c>
      <c r="AO1676" s="264"/>
      <c r="AP1676" s="264"/>
      <c r="AQ1676" s="264"/>
      <c r="AR1676" s="439" t="s">
        <v>1468</v>
      </c>
      <c r="AS1676" s="264"/>
      <c r="AT1676" s="264"/>
    </row>
    <row r="1677" spans="13:46" customFormat="1" ht="11.25" customHeight="1">
      <c r="M1677" s="539" t="s">
        <v>2032</v>
      </c>
      <c r="N1677" s="492" t="s">
        <v>1440</v>
      </c>
      <c r="O1677" s="198" t="s">
        <v>196</v>
      </c>
      <c r="AC1677" s="264"/>
      <c r="AD1677" s="264"/>
      <c r="AE1677" s="264"/>
      <c r="AF1677" s="257"/>
      <c r="AG1677" s="257"/>
      <c r="AH1677" s="257"/>
      <c r="AI1677" s="264"/>
      <c r="AJ1677" s="264"/>
      <c r="AK1677" s="264"/>
      <c r="AL1677" s="263">
        <f t="shared" si="59"/>
        <v>0</v>
      </c>
      <c r="AM1677" s="263">
        <f t="shared" si="60"/>
        <v>0</v>
      </c>
      <c r="AN1677" s="263">
        <f t="shared" si="60"/>
        <v>0</v>
      </c>
      <c r="AO1677" s="264"/>
      <c r="AP1677" s="264"/>
      <c r="AQ1677" s="264"/>
      <c r="AR1677" s="439" t="s">
        <v>1469</v>
      </c>
      <c r="AS1677" s="264"/>
      <c r="AT1677" s="264"/>
    </row>
    <row r="1678" spans="13:46" customFormat="1" ht="11.25" customHeight="1">
      <c r="M1678" s="539" t="s">
        <v>2033</v>
      </c>
      <c r="N1678" s="492" t="s">
        <v>1441</v>
      </c>
      <c r="O1678" s="198" t="s">
        <v>196</v>
      </c>
      <c r="AC1678" s="264"/>
      <c r="AD1678" s="264"/>
      <c r="AE1678" s="264"/>
      <c r="AF1678" s="257"/>
      <c r="AG1678" s="257"/>
      <c r="AH1678" s="257"/>
      <c r="AI1678" s="264"/>
      <c r="AJ1678" s="264"/>
      <c r="AK1678" s="264"/>
      <c r="AL1678" s="263">
        <f t="shared" si="59"/>
        <v>0</v>
      </c>
      <c r="AM1678" s="263">
        <f t="shared" si="60"/>
        <v>0</v>
      </c>
      <c r="AN1678" s="263">
        <f t="shared" si="60"/>
        <v>0</v>
      </c>
      <c r="AO1678" s="264"/>
      <c r="AP1678" s="264"/>
      <c r="AQ1678" s="264"/>
      <c r="AR1678" s="439" t="s">
        <v>1470</v>
      </c>
      <c r="AS1678" s="264"/>
      <c r="AT1678" s="264"/>
    </row>
    <row r="1679" spans="13:46" customFormat="1" ht="11.25" customHeight="1">
      <c r="M1679" s="539" t="s">
        <v>2034</v>
      </c>
      <c r="N1679" s="493" t="s">
        <v>826</v>
      </c>
      <c r="O1679" s="198" t="s">
        <v>196</v>
      </c>
      <c r="AC1679" s="264"/>
      <c r="AD1679" s="264"/>
      <c r="AE1679" s="264"/>
      <c r="AF1679" s="257"/>
      <c r="AG1679" s="257"/>
      <c r="AH1679" s="257"/>
      <c r="AI1679" s="264"/>
      <c r="AJ1679" s="264"/>
      <c r="AK1679" s="264"/>
      <c r="AL1679" s="263">
        <f t="shared" si="59"/>
        <v>0</v>
      </c>
      <c r="AM1679" s="263">
        <f t="shared" si="60"/>
        <v>0</v>
      </c>
      <c r="AN1679" s="263">
        <f t="shared" si="60"/>
        <v>0</v>
      </c>
      <c r="AO1679" s="264"/>
      <c r="AP1679" s="264"/>
      <c r="AQ1679" s="264"/>
      <c r="AR1679" s="439" t="s">
        <v>1471</v>
      </c>
      <c r="AS1679" s="264"/>
      <c r="AT1679" s="264"/>
    </row>
    <row r="1680" spans="13:46" customFormat="1" ht="11.25" customHeight="1">
      <c r="M1680" s="539" t="s">
        <v>2035</v>
      </c>
      <c r="N1680" s="486" t="s">
        <v>817</v>
      </c>
      <c r="O1680" s="198" t="s">
        <v>196</v>
      </c>
      <c r="AC1680" s="264"/>
      <c r="AD1680" s="264"/>
      <c r="AE1680" s="264"/>
      <c r="AF1680" s="257"/>
      <c r="AG1680" s="257"/>
      <c r="AH1680" s="257"/>
      <c r="AI1680" s="264"/>
      <c r="AJ1680" s="264"/>
      <c r="AK1680" s="264"/>
      <c r="AL1680" s="263">
        <f t="shared" si="59"/>
        <v>0</v>
      </c>
      <c r="AM1680" s="191">
        <f>SUM(AM1681:AM1689)</f>
        <v>0</v>
      </c>
      <c r="AN1680" s="191">
        <f>SUM(AN1681:AN1689)</f>
        <v>0</v>
      </c>
      <c r="AO1680" s="264"/>
      <c r="AP1680" s="264"/>
      <c r="AQ1680" s="264"/>
      <c r="AR1680" s="439" t="s">
        <v>1472</v>
      </c>
      <c r="AS1680" s="264"/>
      <c r="AT1680" s="264"/>
    </row>
    <row r="1681" spans="13:46" customFormat="1" ht="11.25" customHeight="1">
      <c r="M1681" s="539" t="s">
        <v>2036</v>
      </c>
      <c r="N1681" s="494" t="s">
        <v>1442</v>
      </c>
      <c r="O1681" s="198" t="s">
        <v>196</v>
      </c>
      <c r="AC1681" s="264"/>
      <c r="AD1681" s="264"/>
      <c r="AE1681" s="264"/>
      <c r="AF1681" s="257"/>
      <c r="AG1681" s="257"/>
      <c r="AH1681" s="257"/>
      <c r="AI1681" s="264"/>
      <c r="AJ1681" s="264"/>
      <c r="AK1681" s="264"/>
      <c r="AL1681" s="263">
        <f t="shared" si="59"/>
        <v>0</v>
      </c>
      <c r="AM1681" s="263">
        <f t="shared" ref="AM1681:AN1689" si="61">AM1593*AM1637/1000</f>
        <v>0</v>
      </c>
      <c r="AN1681" s="263">
        <f t="shared" si="61"/>
        <v>0</v>
      </c>
      <c r="AO1681" s="264"/>
      <c r="AP1681" s="264"/>
      <c r="AQ1681" s="264"/>
      <c r="AR1681" s="439" t="s">
        <v>1473</v>
      </c>
      <c r="AS1681" s="264"/>
      <c r="AT1681" s="264"/>
    </row>
    <row r="1682" spans="13:46" customFormat="1" ht="11.25" customHeight="1">
      <c r="M1682" s="539" t="s">
        <v>2037</v>
      </c>
      <c r="N1682" s="494" t="s">
        <v>1443</v>
      </c>
      <c r="O1682" s="198" t="s">
        <v>196</v>
      </c>
      <c r="AC1682" s="264"/>
      <c r="AD1682" s="264"/>
      <c r="AE1682" s="264"/>
      <c r="AF1682" s="257"/>
      <c r="AG1682" s="257"/>
      <c r="AH1682" s="257"/>
      <c r="AI1682" s="264"/>
      <c r="AJ1682" s="264"/>
      <c r="AK1682" s="264"/>
      <c r="AL1682" s="263">
        <f t="shared" si="59"/>
        <v>0</v>
      </c>
      <c r="AM1682" s="263">
        <f t="shared" si="61"/>
        <v>0</v>
      </c>
      <c r="AN1682" s="263">
        <f t="shared" si="61"/>
        <v>0</v>
      </c>
      <c r="AO1682" s="264"/>
      <c r="AP1682" s="264"/>
      <c r="AQ1682" s="264"/>
      <c r="AR1682" s="439" t="s">
        <v>1474</v>
      </c>
      <c r="AS1682" s="264"/>
      <c r="AT1682" s="264"/>
    </row>
    <row r="1683" spans="13:46" customFormat="1" ht="11.25" customHeight="1">
      <c r="M1683" s="539" t="s">
        <v>2038</v>
      </c>
      <c r="N1683" s="494" t="s">
        <v>1444</v>
      </c>
      <c r="O1683" s="198" t="s">
        <v>196</v>
      </c>
      <c r="AC1683" s="264"/>
      <c r="AD1683" s="264"/>
      <c r="AE1683" s="264"/>
      <c r="AF1683" s="257"/>
      <c r="AG1683" s="257"/>
      <c r="AH1683" s="257"/>
      <c r="AI1683" s="264"/>
      <c r="AJ1683" s="264"/>
      <c r="AK1683" s="264"/>
      <c r="AL1683" s="263">
        <f t="shared" si="59"/>
        <v>0</v>
      </c>
      <c r="AM1683" s="263">
        <f t="shared" si="61"/>
        <v>0</v>
      </c>
      <c r="AN1683" s="263">
        <f t="shared" si="61"/>
        <v>0</v>
      </c>
      <c r="AO1683" s="264"/>
      <c r="AP1683" s="264"/>
      <c r="AQ1683" s="264"/>
      <c r="AR1683" s="439" t="s">
        <v>1475</v>
      </c>
      <c r="AS1683" s="264"/>
      <c r="AT1683" s="264"/>
    </row>
    <row r="1684" spans="13:46" customFormat="1" ht="11.25" customHeight="1">
      <c r="M1684" s="539" t="s">
        <v>2039</v>
      </c>
      <c r="N1684" s="494" t="s">
        <v>1445</v>
      </c>
      <c r="O1684" s="198" t="s">
        <v>196</v>
      </c>
      <c r="AC1684" s="264"/>
      <c r="AD1684" s="264"/>
      <c r="AE1684" s="264"/>
      <c r="AF1684" s="257"/>
      <c r="AG1684" s="257"/>
      <c r="AH1684" s="257"/>
      <c r="AI1684" s="264"/>
      <c r="AJ1684" s="264"/>
      <c r="AK1684" s="264"/>
      <c r="AL1684" s="263">
        <f t="shared" si="59"/>
        <v>0</v>
      </c>
      <c r="AM1684" s="263">
        <f t="shared" si="61"/>
        <v>0</v>
      </c>
      <c r="AN1684" s="263">
        <f t="shared" si="61"/>
        <v>0</v>
      </c>
      <c r="AO1684" s="264"/>
      <c r="AP1684" s="264"/>
      <c r="AQ1684" s="264"/>
      <c r="AR1684" s="439" t="s">
        <v>1487</v>
      </c>
      <c r="AS1684" s="264"/>
      <c r="AT1684" s="264"/>
    </row>
    <row r="1685" spans="13:46" customFormat="1" ht="11.25" customHeight="1">
      <c r="M1685" s="539" t="s">
        <v>2040</v>
      </c>
      <c r="N1685" s="494" t="s">
        <v>1446</v>
      </c>
      <c r="O1685" s="198" t="s">
        <v>196</v>
      </c>
      <c r="AC1685" s="264"/>
      <c r="AD1685" s="264"/>
      <c r="AE1685" s="264"/>
      <c r="AF1685" s="257"/>
      <c r="AG1685" s="257"/>
      <c r="AH1685" s="257"/>
      <c r="AI1685" s="264"/>
      <c r="AJ1685" s="264"/>
      <c r="AK1685" s="264"/>
      <c r="AL1685" s="263">
        <f t="shared" si="59"/>
        <v>0</v>
      </c>
      <c r="AM1685" s="263">
        <f t="shared" si="61"/>
        <v>0</v>
      </c>
      <c r="AN1685" s="263">
        <f t="shared" si="61"/>
        <v>0</v>
      </c>
      <c r="AO1685" s="264"/>
      <c r="AP1685" s="264"/>
      <c r="AQ1685" s="264"/>
      <c r="AR1685" s="439" t="s">
        <v>1486</v>
      </c>
      <c r="AS1685" s="264"/>
      <c r="AT1685" s="264"/>
    </row>
    <row r="1686" spans="13:46" customFormat="1" ht="11.25" customHeight="1">
      <c r="M1686" s="539" t="s">
        <v>2041</v>
      </c>
      <c r="N1686" s="494" t="s">
        <v>1447</v>
      </c>
      <c r="O1686" s="198" t="s">
        <v>196</v>
      </c>
      <c r="AC1686" s="264"/>
      <c r="AD1686" s="264"/>
      <c r="AE1686" s="264"/>
      <c r="AF1686" s="257"/>
      <c r="AG1686" s="257"/>
      <c r="AH1686" s="257"/>
      <c r="AI1686" s="264"/>
      <c r="AJ1686" s="264"/>
      <c r="AK1686" s="264"/>
      <c r="AL1686" s="263">
        <f t="shared" si="59"/>
        <v>0</v>
      </c>
      <c r="AM1686" s="263">
        <f t="shared" si="61"/>
        <v>0</v>
      </c>
      <c r="AN1686" s="263">
        <f t="shared" si="61"/>
        <v>0</v>
      </c>
      <c r="AO1686" s="264"/>
      <c r="AP1686" s="264"/>
      <c r="AQ1686" s="264"/>
      <c r="AR1686" s="439" t="s">
        <v>1485</v>
      </c>
      <c r="AS1686" s="264"/>
      <c r="AT1686" s="264"/>
    </row>
    <row r="1687" spans="13:46" customFormat="1" ht="11.25" customHeight="1">
      <c r="M1687" s="539" t="s">
        <v>2042</v>
      </c>
      <c r="N1687" s="494" t="s">
        <v>1448</v>
      </c>
      <c r="O1687" s="198" t="s">
        <v>196</v>
      </c>
      <c r="AC1687" s="264"/>
      <c r="AD1687" s="264"/>
      <c r="AE1687" s="264"/>
      <c r="AF1687" s="257"/>
      <c r="AG1687" s="257"/>
      <c r="AH1687" s="257"/>
      <c r="AI1687" s="264"/>
      <c r="AJ1687" s="264"/>
      <c r="AK1687" s="264"/>
      <c r="AL1687" s="263">
        <f t="shared" si="59"/>
        <v>0</v>
      </c>
      <c r="AM1687" s="263">
        <f t="shared" si="61"/>
        <v>0</v>
      </c>
      <c r="AN1687" s="263">
        <f t="shared" si="61"/>
        <v>0</v>
      </c>
      <c r="AO1687" s="264"/>
      <c r="AP1687" s="264"/>
      <c r="AQ1687" s="264"/>
      <c r="AR1687" s="439" t="s">
        <v>1484</v>
      </c>
      <c r="AS1687" s="264"/>
      <c r="AT1687" s="264"/>
    </row>
    <row r="1688" spans="13:46" customFormat="1" ht="11.25" customHeight="1">
      <c r="M1688" s="539" t="s">
        <v>2043</v>
      </c>
      <c r="N1688" s="494" t="s">
        <v>1449</v>
      </c>
      <c r="O1688" s="198" t="s">
        <v>196</v>
      </c>
      <c r="AC1688" s="264"/>
      <c r="AD1688" s="264"/>
      <c r="AE1688" s="264"/>
      <c r="AF1688" s="257"/>
      <c r="AG1688" s="257"/>
      <c r="AH1688" s="257"/>
      <c r="AI1688" s="264"/>
      <c r="AJ1688" s="264"/>
      <c r="AK1688" s="264"/>
      <c r="AL1688" s="263">
        <f t="shared" si="59"/>
        <v>0</v>
      </c>
      <c r="AM1688" s="263">
        <f t="shared" si="61"/>
        <v>0</v>
      </c>
      <c r="AN1688" s="263">
        <f t="shared" si="61"/>
        <v>0</v>
      </c>
      <c r="AO1688" s="264"/>
      <c r="AP1688" s="264"/>
      <c r="AQ1688" s="264"/>
      <c r="AR1688" s="439" t="s">
        <v>1483</v>
      </c>
      <c r="AS1688" s="264"/>
      <c r="AT1688" s="264"/>
    </row>
    <row r="1689" spans="13:46" customFormat="1" ht="11.25" customHeight="1">
      <c r="M1689" s="539" t="s">
        <v>2044</v>
      </c>
      <c r="N1689" s="494" t="s">
        <v>1450</v>
      </c>
      <c r="O1689" s="198" t="s">
        <v>196</v>
      </c>
      <c r="AC1689" s="264"/>
      <c r="AD1689" s="264"/>
      <c r="AE1689" s="264"/>
      <c r="AF1689" s="257"/>
      <c r="AG1689" s="257"/>
      <c r="AH1689" s="257"/>
      <c r="AI1689" s="264"/>
      <c r="AJ1689" s="264"/>
      <c r="AK1689" s="264"/>
      <c r="AL1689" s="263">
        <f t="shared" si="59"/>
        <v>0</v>
      </c>
      <c r="AM1689" s="263">
        <f t="shared" si="61"/>
        <v>0</v>
      </c>
      <c r="AN1689" s="263">
        <f t="shared" si="61"/>
        <v>0</v>
      </c>
      <c r="AO1689" s="264"/>
      <c r="AP1689" s="264"/>
      <c r="AQ1689" s="264"/>
      <c r="AR1689" s="439" t="s">
        <v>1488</v>
      </c>
      <c r="AS1689" s="264"/>
      <c r="AT1689" s="264"/>
    </row>
    <row r="1690" spans="13:46" customFormat="1" ht="11.25" customHeight="1">
      <c r="M1690" s="540"/>
      <c r="N1690" s="508"/>
      <c r="O1690" s="509"/>
      <c r="AC1690" s="264"/>
      <c r="AD1690" s="264"/>
      <c r="AE1690" s="264"/>
      <c r="AF1690" s="257"/>
      <c r="AG1690" s="257"/>
      <c r="AH1690" s="257"/>
      <c r="AI1690" s="264"/>
      <c r="AJ1690" s="264"/>
      <c r="AK1690" s="264"/>
      <c r="AL1690" s="283"/>
      <c r="AM1690" s="510"/>
      <c r="AN1690" s="510"/>
      <c r="AO1690" s="264"/>
      <c r="AP1690" s="264"/>
      <c r="AQ1690" s="264"/>
      <c r="AR1690" s="439"/>
      <c r="AS1690" s="264"/>
      <c r="AT1690" s="264"/>
    </row>
    <row r="1691" spans="13:46" customFormat="1" ht="11.25" customHeight="1">
      <c r="M1691" s="540"/>
      <c r="N1691" s="508"/>
      <c r="O1691" s="509"/>
      <c r="AC1691" s="264"/>
      <c r="AD1691" s="264"/>
      <c r="AE1691" s="264"/>
      <c r="AF1691" s="257"/>
      <c r="AG1691" s="257"/>
      <c r="AH1691" s="257"/>
      <c r="AI1691" s="264"/>
      <c r="AJ1691" s="264"/>
      <c r="AK1691" s="264"/>
      <c r="AL1691" s="283"/>
      <c r="AM1691" s="510"/>
      <c r="AN1691" s="510"/>
      <c r="AO1691" s="264"/>
      <c r="AP1691" s="264"/>
      <c r="AQ1691" s="264"/>
      <c r="AR1691" s="439"/>
      <c r="AS1691" s="264"/>
      <c r="AT1691" s="264"/>
    </row>
    <row r="1692" spans="13:46" customFormat="1" ht="11.25" customHeight="1">
      <c r="M1692" s="539" t="s">
        <v>2045</v>
      </c>
      <c r="N1692" s="495" t="s">
        <v>1451</v>
      </c>
      <c r="O1692" s="198" t="s">
        <v>196</v>
      </c>
      <c r="AC1692" s="264"/>
      <c r="AD1692" s="264"/>
      <c r="AE1692" s="264"/>
      <c r="AF1692" s="257"/>
      <c r="AG1692" s="257"/>
      <c r="AH1692" s="257"/>
      <c r="AI1692" s="264"/>
      <c r="AJ1692" s="264"/>
      <c r="AK1692" s="264"/>
      <c r="AL1692" s="263">
        <f t="shared" ref="AL1692:AL1698" si="62">AM1692+AN1692</f>
        <v>0</v>
      </c>
      <c r="AM1692" s="263">
        <f t="shared" ref="AM1692:AN1698" si="63">AM1604*AM1648/1000</f>
        <v>0</v>
      </c>
      <c r="AN1692" s="263">
        <f t="shared" si="63"/>
        <v>0</v>
      </c>
      <c r="AO1692" s="264"/>
      <c r="AP1692" s="264"/>
      <c r="AQ1692" s="264"/>
      <c r="AR1692" s="439" t="s">
        <v>1489</v>
      </c>
      <c r="AS1692" s="264"/>
      <c r="AT1692" s="264"/>
    </row>
    <row r="1693" spans="13:46" customFormat="1" ht="11.25" customHeight="1">
      <c r="M1693" s="539" t="s">
        <v>2046</v>
      </c>
      <c r="N1693" s="496" t="s">
        <v>828</v>
      </c>
      <c r="O1693" s="198" t="s">
        <v>196</v>
      </c>
      <c r="AC1693" s="264"/>
      <c r="AD1693" s="264"/>
      <c r="AE1693" s="264"/>
      <c r="AF1693" s="257"/>
      <c r="AG1693" s="257"/>
      <c r="AH1693" s="257"/>
      <c r="AI1693" s="264"/>
      <c r="AJ1693" s="264"/>
      <c r="AK1693" s="264"/>
      <c r="AL1693" s="263">
        <f t="shared" si="62"/>
        <v>0</v>
      </c>
      <c r="AM1693" s="263">
        <f t="shared" si="63"/>
        <v>0</v>
      </c>
      <c r="AN1693" s="263">
        <f t="shared" si="63"/>
        <v>0</v>
      </c>
      <c r="AO1693" s="264"/>
      <c r="AP1693" s="264"/>
      <c r="AQ1693" s="264"/>
      <c r="AR1693" s="439" t="s">
        <v>1476</v>
      </c>
      <c r="AS1693" s="264"/>
      <c r="AT1693" s="264"/>
    </row>
    <row r="1694" spans="13:46" customFormat="1" ht="11.25" customHeight="1">
      <c r="M1694" s="539" t="s">
        <v>2047</v>
      </c>
      <c r="N1694" s="497" t="s">
        <v>854</v>
      </c>
      <c r="O1694" s="198" t="s">
        <v>196</v>
      </c>
      <c r="AC1694" s="264"/>
      <c r="AD1694" s="264"/>
      <c r="AE1694" s="264"/>
      <c r="AF1694" s="257"/>
      <c r="AG1694" s="257"/>
      <c r="AH1694" s="257"/>
      <c r="AI1694" s="264"/>
      <c r="AJ1694" s="264"/>
      <c r="AK1694" s="264"/>
      <c r="AL1694" s="263">
        <f t="shared" si="62"/>
        <v>0</v>
      </c>
      <c r="AM1694" s="263">
        <f t="shared" si="63"/>
        <v>0</v>
      </c>
      <c r="AN1694" s="263">
        <f t="shared" si="63"/>
        <v>0</v>
      </c>
      <c r="AO1694" s="264"/>
      <c r="AP1694" s="264"/>
      <c r="AQ1694" s="264"/>
      <c r="AR1694" s="439" t="s">
        <v>1477</v>
      </c>
      <c r="AS1694" s="264"/>
      <c r="AT1694" s="264"/>
    </row>
    <row r="1695" spans="13:46" customFormat="1" ht="11.25" customHeight="1">
      <c r="M1695" s="539" t="s">
        <v>2048</v>
      </c>
      <c r="N1695" s="498" t="s">
        <v>333</v>
      </c>
      <c r="O1695" s="198" t="s">
        <v>196</v>
      </c>
      <c r="AC1695" s="264"/>
      <c r="AD1695" s="264"/>
      <c r="AE1695" s="264"/>
      <c r="AF1695" s="257"/>
      <c r="AG1695" s="257"/>
      <c r="AH1695" s="257"/>
      <c r="AI1695" s="264"/>
      <c r="AJ1695" s="264"/>
      <c r="AK1695" s="264"/>
      <c r="AL1695" s="263">
        <f t="shared" si="62"/>
        <v>0</v>
      </c>
      <c r="AM1695" s="263">
        <f t="shared" si="63"/>
        <v>0</v>
      </c>
      <c r="AN1695" s="263">
        <f t="shared" si="63"/>
        <v>0</v>
      </c>
      <c r="AO1695" s="264"/>
      <c r="AP1695" s="264"/>
      <c r="AQ1695" s="264"/>
      <c r="AR1695" s="439" t="s">
        <v>1478</v>
      </c>
      <c r="AS1695" s="264"/>
      <c r="AT1695" s="264"/>
    </row>
    <row r="1696" spans="13:46" customFormat="1" ht="11.25" customHeight="1">
      <c r="M1696" s="539" t="s">
        <v>2049</v>
      </c>
      <c r="N1696" s="499" t="s">
        <v>334</v>
      </c>
      <c r="O1696" s="198" t="s">
        <v>196</v>
      </c>
      <c r="AC1696" s="264"/>
      <c r="AD1696" s="264"/>
      <c r="AE1696" s="264"/>
      <c r="AF1696" s="257"/>
      <c r="AG1696" s="257"/>
      <c r="AH1696" s="257"/>
      <c r="AI1696" s="264"/>
      <c r="AJ1696" s="264"/>
      <c r="AK1696" s="264"/>
      <c r="AL1696" s="263">
        <f t="shared" si="62"/>
        <v>0</v>
      </c>
      <c r="AM1696" s="263">
        <f t="shared" si="63"/>
        <v>0</v>
      </c>
      <c r="AN1696" s="263">
        <f t="shared" si="63"/>
        <v>0</v>
      </c>
      <c r="AO1696" s="264"/>
      <c r="AP1696" s="264"/>
      <c r="AQ1696" s="264"/>
      <c r="AR1696" s="439" t="s">
        <v>1480</v>
      </c>
      <c r="AS1696" s="264"/>
      <c r="AT1696" s="264"/>
    </row>
    <row r="1697" spans="13:46" customFormat="1" ht="11.25" customHeight="1">
      <c r="M1697" s="539" t="s">
        <v>2050</v>
      </c>
      <c r="N1697" s="500" t="s">
        <v>335</v>
      </c>
      <c r="O1697" s="198" t="s">
        <v>196</v>
      </c>
      <c r="AC1697" s="264"/>
      <c r="AD1697" s="264"/>
      <c r="AE1697" s="264"/>
      <c r="AF1697" s="257"/>
      <c r="AG1697" s="257"/>
      <c r="AH1697" s="257"/>
      <c r="AI1697" s="264"/>
      <c r="AJ1697" s="264"/>
      <c r="AK1697" s="264"/>
      <c r="AL1697" s="263">
        <f t="shared" si="62"/>
        <v>0</v>
      </c>
      <c r="AM1697" s="263">
        <f t="shared" si="63"/>
        <v>0</v>
      </c>
      <c r="AN1697" s="263">
        <f t="shared" si="63"/>
        <v>0</v>
      </c>
      <c r="AO1697" s="264"/>
      <c r="AP1697" s="264"/>
      <c r="AQ1697" s="264"/>
      <c r="AR1697" s="439" t="s">
        <v>1479</v>
      </c>
      <c r="AS1697" s="264"/>
      <c r="AT1697" s="264"/>
    </row>
    <row r="1698" spans="13:46" customFormat="1" ht="11.25" customHeight="1">
      <c r="M1698" s="539" t="s">
        <v>2051</v>
      </c>
      <c r="N1698" s="489" t="s">
        <v>336</v>
      </c>
      <c r="O1698" s="198" t="s">
        <v>196</v>
      </c>
      <c r="AC1698" s="264"/>
      <c r="AD1698" s="264"/>
      <c r="AE1698" s="264"/>
      <c r="AF1698" s="257"/>
      <c r="AG1698" s="257"/>
      <c r="AH1698" s="257"/>
      <c r="AI1698" s="264"/>
      <c r="AJ1698" s="264"/>
      <c r="AK1698" s="264"/>
      <c r="AL1698" s="263">
        <f t="shared" si="62"/>
        <v>0</v>
      </c>
      <c r="AM1698" s="263">
        <f t="shared" si="63"/>
        <v>0</v>
      </c>
      <c r="AN1698" s="263">
        <f t="shared" si="63"/>
        <v>0</v>
      </c>
      <c r="AO1698" s="264"/>
      <c r="AP1698" s="264"/>
      <c r="AQ1698" s="264"/>
      <c r="AR1698" s="439" t="s">
        <v>1481</v>
      </c>
      <c r="AS1698" s="264"/>
      <c r="AT1698" s="264"/>
    </row>
    <row r="1699" spans="13:46" customFormat="1" ht="11.25" customHeight="1">
      <c r="M1699" s="540"/>
      <c r="N1699" s="508"/>
      <c r="O1699" s="509"/>
      <c r="AC1699" s="264"/>
      <c r="AD1699" s="264"/>
      <c r="AE1699" s="264"/>
      <c r="AF1699" s="257"/>
      <c r="AG1699" s="257"/>
      <c r="AH1699" s="257"/>
      <c r="AI1699" s="264"/>
      <c r="AJ1699" s="264"/>
      <c r="AK1699" s="264"/>
      <c r="AL1699" s="283"/>
      <c r="AM1699" s="510"/>
      <c r="AN1699" s="510"/>
      <c r="AO1699" s="264"/>
      <c r="AP1699" s="264"/>
      <c r="AQ1699" s="264"/>
      <c r="AR1699" s="439"/>
      <c r="AS1699" s="264"/>
      <c r="AT1699" s="264"/>
    </row>
    <row r="1700" spans="13:46" customFormat="1" ht="11.25" customHeight="1">
      <c r="M1700" s="538" t="s">
        <v>1815</v>
      </c>
      <c r="N1700" s="511" t="s">
        <v>761</v>
      </c>
      <c r="O1700" s="198"/>
      <c r="AC1700" s="264"/>
      <c r="AD1700" s="264"/>
      <c r="AE1700" s="264"/>
      <c r="AF1700" s="257"/>
      <c r="AG1700" s="257"/>
      <c r="AH1700" s="257"/>
      <c r="AI1700" s="264"/>
      <c r="AJ1700" s="264"/>
      <c r="AK1700" s="264"/>
      <c r="AL1700" s="257"/>
      <c r="AM1700" s="257"/>
      <c r="AN1700" s="257"/>
      <c r="AO1700" s="264"/>
      <c r="AP1700" s="264"/>
      <c r="AQ1700" s="264"/>
      <c r="AR1700" s="119"/>
      <c r="AS1700" s="264"/>
      <c r="AT1700" s="264"/>
    </row>
    <row r="1701" spans="13:46" customFormat="1" ht="11.25" customHeight="1">
      <c r="M1701" s="540"/>
      <c r="N1701" s="508"/>
      <c r="O1701" s="509"/>
      <c r="AC1701" s="264"/>
      <c r="AD1701" s="264"/>
      <c r="AE1701" s="264"/>
      <c r="AF1701" s="283"/>
      <c r="AG1701" s="510"/>
      <c r="AH1701" s="510"/>
      <c r="AI1701" s="264"/>
      <c r="AJ1701" s="264"/>
      <c r="AK1701" s="264"/>
      <c r="AL1701" s="283"/>
      <c r="AM1701" s="510"/>
      <c r="AN1701" s="510"/>
      <c r="AO1701" s="264"/>
      <c r="AP1701" s="264"/>
      <c r="AQ1701" s="264"/>
      <c r="AR1701" s="439"/>
      <c r="AS1701" s="264"/>
      <c r="AT1701" s="264"/>
    </row>
    <row r="1702" spans="13:46" customFormat="1" ht="11.25" customHeight="1">
      <c r="M1702" s="540"/>
      <c r="N1702" s="508"/>
      <c r="O1702" s="509"/>
      <c r="AC1702" s="264"/>
      <c r="AD1702" s="264"/>
      <c r="AE1702" s="264"/>
      <c r="AF1702" s="283"/>
      <c r="AG1702" s="510"/>
      <c r="AH1702" s="510"/>
      <c r="AI1702" s="264"/>
      <c r="AJ1702" s="264"/>
      <c r="AK1702" s="264"/>
      <c r="AL1702" s="283"/>
      <c r="AM1702" s="510"/>
      <c r="AN1702" s="510"/>
      <c r="AO1702" s="264"/>
      <c r="AP1702" s="264"/>
      <c r="AQ1702" s="264"/>
      <c r="AR1702" s="439"/>
      <c r="AS1702" s="264"/>
      <c r="AT1702" s="264"/>
    </row>
    <row r="1703" spans="13:46" customFormat="1" ht="11.25" customHeight="1">
      <c r="M1703" s="540"/>
      <c r="N1703" s="508"/>
      <c r="O1703" s="509"/>
      <c r="AC1703" s="264"/>
      <c r="AD1703" s="264"/>
      <c r="AE1703" s="264"/>
      <c r="AF1703" s="283"/>
      <c r="AG1703" s="510"/>
      <c r="AH1703" s="510"/>
      <c r="AI1703" s="264"/>
      <c r="AJ1703" s="264"/>
      <c r="AK1703" s="264"/>
      <c r="AL1703" s="283"/>
      <c r="AM1703" s="510"/>
      <c r="AN1703" s="510"/>
      <c r="AO1703" s="264"/>
      <c r="AP1703" s="264"/>
      <c r="AQ1703" s="264"/>
      <c r="AR1703" s="439"/>
      <c r="AS1703" s="264"/>
      <c r="AT1703" s="264"/>
    </row>
    <row r="1704" spans="13:46" customFormat="1" ht="11.25" customHeight="1">
      <c r="M1704" s="540"/>
      <c r="N1704" s="508"/>
      <c r="O1704" s="509"/>
      <c r="AC1704" s="264"/>
      <c r="AD1704" s="264"/>
      <c r="AE1704" s="264"/>
      <c r="AF1704" s="283"/>
      <c r="AG1704" s="510"/>
      <c r="AH1704" s="510"/>
      <c r="AI1704" s="264"/>
      <c r="AJ1704" s="264"/>
      <c r="AK1704" s="264"/>
      <c r="AL1704" s="283"/>
      <c r="AM1704" s="510"/>
      <c r="AN1704" s="510"/>
      <c r="AO1704" s="264"/>
      <c r="AP1704" s="264"/>
      <c r="AQ1704" s="264"/>
      <c r="AR1704" s="439"/>
      <c r="AS1704" s="264"/>
      <c r="AT1704" s="264"/>
    </row>
    <row r="1705" spans="13:46" customFormat="1" ht="11.25" customHeight="1">
      <c r="M1705" s="540"/>
      <c r="N1705" s="508"/>
      <c r="O1705" s="509"/>
      <c r="AC1705" s="264"/>
      <c r="AD1705" s="264"/>
      <c r="AE1705" s="264"/>
      <c r="AF1705" s="283"/>
      <c r="AG1705" s="510"/>
      <c r="AH1705" s="510"/>
      <c r="AI1705" s="264"/>
      <c r="AJ1705" s="264"/>
      <c r="AK1705" s="264"/>
      <c r="AL1705" s="283"/>
      <c r="AM1705" s="510"/>
      <c r="AN1705" s="510"/>
      <c r="AO1705" s="264"/>
      <c r="AP1705" s="264"/>
      <c r="AQ1705" s="264"/>
      <c r="AR1705" s="439"/>
      <c r="AS1705" s="264"/>
      <c r="AT1705" s="264"/>
    </row>
    <row r="1706" spans="13:46" customFormat="1" ht="11.25" customHeight="1">
      <c r="M1706" s="540"/>
      <c r="N1706" s="508"/>
      <c r="O1706" s="509"/>
      <c r="AC1706" s="264"/>
      <c r="AD1706" s="264"/>
      <c r="AE1706" s="264"/>
      <c r="AF1706" s="283"/>
      <c r="AG1706" s="510"/>
      <c r="AH1706" s="510"/>
      <c r="AI1706" s="264"/>
      <c r="AJ1706" s="264"/>
      <c r="AK1706" s="264"/>
      <c r="AL1706" s="283"/>
      <c r="AM1706" s="510"/>
      <c r="AN1706" s="510"/>
      <c r="AO1706" s="264"/>
      <c r="AP1706" s="264"/>
      <c r="AQ1706" s="264"/>
      <c r="AR1706" s="439"/>
      <c r="AS1706" s="264"/>
      <c r="AT1706" s="264"/>
    </row>
    <row r="1707" spans="13:46" customFormat="1" ht="11.25" customHeight="1">
      <c r="M1707" s="540"/>
      <c r="N1707" s="508"/>
      <c r="O1707" s="509"/>
      <c r="AC1707" s="264"/>
      <c r="AD1707" s="264"/>
      <c r="AE1707" s="264"/>
      <c r="AF1707" s="283"/>
      <c r="AG1707" s="510"/>
      <c r="AH1707" s="510"/>
      <c r="AI1707" s="264"/>
      <c r="AJ1707" s="264"/>
      <c r="AK1707" s="264"/>
      <c r="AL1707" s="283"/>
      <c r="AM1707" s="510"/>
      <c r="AN1707" s="510"/>
      <c r="AO1707" s="264"/>
      <c r="AP1707" s="264"/>
      <c r="AQ1707" s="264"/>
      <c r="AR1707" s="439"/>
      <c r="AS1707" s="264"/>
      <c r="AT1707" s="264"/>
    </row>
    <row r="1708" spans="13:46" customFormat="1" ht="11.25" customHeight="1">
      <c r="M1708" s="540"/>
      <c r="N1708" s="508"/>
      <c r="O1708" s="509"/>
      <c r="AC1708" s="264"/>
      <c r="AD1708" s="264"/>
      <c r="AE1708" s="264"/>
      <c r="AF1708" s="283"/>
      <c r="AG1708" s="510"/>
      <c r="AH1708" s="510"/>
      <c r="AI1708" s="264"/>
      <c r="AJ1708" s="264"/>
      <c r="AK1708" s="264"/>
      <c r="AL1708" s="283"/>
      <c r="AM1708" s="510"/>
      <c r="AN1708" s="510"/>
      <c r="AO1708" s="264"/>
      <c r="AP1708" s="264"/>
      <c r="AQ1708" s="264"/>
      <c r="AR1708" s="439"/>
      <c r="AS1708" s="264"/>
      <c r="AT1708" s="264"/>
    </row>
    <row r="1709" spans="13:46" customFormat="1" ht="11.25" customHeight="1">
      <c r="M1709" s="539" t="s">
        <v>1932</v>
      </c>
      <c r="N1709" s="489" t="s">
        <v>783</v>
      </c>
      <c r="O1709" s="198" t="s">
        <v>857</v>
      </c>
      <c r="AC1709" s="264"/>
      <c r="AD1709" s="264"/>
      <c r="AE1709" s="264"/>
      <c r="AF1709" s="283"/>
      <c r="AG1709" s="510"/>
      <c r="AH1709" s="510"/>
      <c r="AI1709" s="264"/>
      <c r="AJ1709" s="264"/>
      <c r="AK1709" s="264"/>
      <c r="AL1709" s="263">
        <f t="shared" ref="AL1709:AL1733" si="64">IF(AL1753=0,0,AL1797/AL1753*1000)</f>
        <v>0</v>
      </c>
      <c r="AM1709" s="205"/>
      <c r="AN1709" s="205"/>
      <c r="AO1709" s="264"/>
      <c r="AP1709" s="264"/>
      <c r="AQ1709" s="264"/>
      <c r="AR1709" s="439" t="s">
        <v>1456</v>
      </c>
      <c r="AS1709" s="264"/>
      <c r="AT1709" s="264"/>
    </row>
    <row r="1710" spans="13:46" customFormat="1" ht="11.25" customHeight="1">
      <c r="M1710" s="539" t="s">
        <v>1933</v>
      </c>
      <c r="N1710" s="490" t="s">
        <v>823</v>
      </c>
      <c r="O1710" s="198" t="s">
        <v>857</v>
      </c>
      <c r="AC1710" s="264"/>
      <c r="AD1710" s="264"/>
      <c r="AE1710" s="264"/>
      <c r="AF1710" s="283"/>
      <c r="AG1710" s="510"/>
      <c r="AH1710" s="510"/>
      <c r="AI1710" s="264"/>
      <c r="AJ1710" s="264"/>
      <c r="AK1710" s="264"/>
      <c r="AL1710" s="263">
        <f t="shared" si="64"/>
        <v>0</v>
      </c>
      <c r="AM1710" s="205"/>
      <c r="AN1710" s="205"/>
      <c r="AO1710" s="264"/>
      <c r="AP1710" s="264"/>
      <c r="AQ1710" s="264"/>
      <c r="AR1710" s="439" t="s">
        <v>1457</v>
      </c>
      <c r="AS1710" s="264"/>
      <c r="AT1710" s="264"/>
    </row>
    <row r="1711" spans="13:46" customFormat="1" ht="11.25" customHeight="1">
      <c r="M1711" s="539" t="s">
        <v>1934</v>
      </c>
      <c r="N1711" s="484" t="s">
        <v>827</v>
      </c>
      <c r="O1711" s="198" t="s">
        <v>857</v>
      </c>
      <c r="AC1711" s="264"/>
      <c r="AD1711" s="264"/>
      <c r="AE1711" s="264"/>
      <c r="AF1711" s="283"/>
      <c r="AG1711" s="510"/>
      <c r="AH1711" s="510"/>
      <c r="AI1711" s="264"/>
      <c r="AJ1711" s="264"/>
      <c r="AK1711" s="264"/>
      <c r="AL1711" s="263">
        <f t="shared" si="64"/>
        <v>0</v>
      </c>
      <c r="AM1711" s="263">
        <f>IF(AM1755=0,0,AM1799/AM1755*1000)</f>
        <v>0</v>
      </c>
      <c r="AN1711" s="263">
        <f>IF(AN1755=0,0,AN1799/AN1755*1000)</f>
        <v>0</v>
      </c>
      <c r="AO1711" s="264"/>
      <c r="AP1711" s="264"/>
      <c r="AQ1711" s="264"/>
      <c r="AR1711" s="439" t="s">
        <v>1458</v>
      </c>
      <c r="AS1711" s="264"/>
      <c r="AT1711" s="264"/>
    </row>
    <row r="1712" spans="13:46" customFormat="1" ht="11.25" customHeight="1">
      <c r="M1712" s="539" t="s">
        <v>1935</v>
      </c>
      <c r="N1712" s="491" t="s">
        <v>1432</v>
      </c>
      <c r="O1712" s="198" t="s">
        <v>857</v>
      </c>
      <c r="AC1712" s="264"/>
      <c r="AD1712" s="264"/>
      <c r="AE1712" s="264"/>
      <c r="AF1712" s="283"/>
      <c r="AG1712" s="510"/>
      <c r="AH1712" s="510"/>
      <c r="AI1712" s="264"/>
      <c r="AJ1712" s="264"/>
      <c r="AK1712" s="264"/>
      <c r="AL1712" s="263">
        <f t="shared" si="64"/>
        <v>0</v>
      </c>
      <c r="AM1712" s="205"/>
      <c r="AN1712" s="205"/>
      <c r="AO1712" s="264"/>
      <c r="AP1712" s="264"/>
      <c r="AQ1712" s="264"/>
      <c r="AR1712" s="439" t="s">
        <v>1459</v>
      </c>
      <c r="AS1712" s="264"/>
      <c r="AT1712" s="264"/>
    </row>
    <row r="1713" spans="13:46" customFormat="1" ht="11.25" customHeight="1">
      <c r="M1713" s="539" t="s">
        <v>1936</v>
      </c>
      <c r="N1713" s="491" t="s">
        <v>1433</v>
      </c>
      <c r="O1713" s="198" t="s">
        <v>857</v>
      </c>
      <c r="AC1713" s="264"/>
      <c r="AD1713" s="264"/>
      <c r="AE1713" s="264"/>
      <c r="AF1713" s="283"/>
      <c r="AG1713" s="510"/>
      <c r="AH1713" s="510"/>
      <c r="AI1713" s="264"/>
      <c r="AJ1713" s="264"/>
      <c r="AK1713" s="264"/>
      <c r="AL1713" s="263">
        <f t="shared" si="64"/>
        <v>0</v>
      </c>
      <c r="AM1713" s="205"/>
      <c r="AN1713" s="205"/>
      <c r="AO1713" s="264"/>
      <c r="AP1713" s="264"/>
      <c r="AQ1713" s="264"/>
      <c r="AR1713" s="439" t="s">
        <v>1460</v>
      </c>
      <c r="AS1713" s="264"/>
      <c r="AT1713" s="264"/>
    </row>
    <row r="1714" spans="13:46" customFormat="1" ht="11.25" customHeight="1">
      <c r="M1714" s="539" t="s">
        <v>1937</v>
      </c>
      <c r="N1714" s="491" t="s">
        <v>1434</v>
      </c>
      <c r="O1714" s="198" t="s">
        <v>857</v>
      </c>
      <c r="AC1714" s="264"/>
      <c r="AD1714" s="264"/>
      <c r="AE1714" s="264"/>
      <c r="AF1714" s="283"/>
      <c r="AG1714" s="510"/>
      <c r="AH1714" s="510"/>
      <c r="AI1714" s="264"/>
      <c r="AJ1714" s="264"/>
      <c r="AK1714" s="264"/>
      <c r="AL1714" s="263">
        <f t="shared" si="64"/>
        <v>0</v>
      </c>
      <c r="AM1714" s="205"/>
      <c r="AN1714" s="205"/>
      <c r="AO1714" s="264"/>
      <c r="AP1714" s="264"/>
      <c r="AQ1714" s="264"/>
      <c r="AR1714" s="439" t="s">
        <v>1461</v>
      </c>
      <c r="AS1714" s="264"/>
      <c r="AT1714" s="264"/>
    </row>
    <row r="1715" spans="13:46" customFormat="1" ht="11.25" customHeight="1">
      <c r="M1715" s="539" t="s">
        <v>1938</v>
      </c>
      <c r="N1715" s="491" t="s">
        <v>1435</v>
      </c>
      <c r="O1715" s="198" t="s">
        <v>857</v>
      </c>
      <c r="AC1715" s="264"/>
      <c r="AD1715" s="264"/>
      <c r="AE1715" s="264"/>
      <c r="AF1715" s="283"/>
      <c r="AG1715" s="510"/>
      <c r="AH1715" s="510"/>
      <c r="AI1715" s="264"/>
      <c r="AJ1715" s="264"/>
      <c r="AK1715" s="264"/>
      <c r="AL1715" s="263">
        <f t="shared" si="64"/>
        <v>0</v>
      </c>
      <c r="AM1715" s="205"/>
      <c r="AN1715" s="205"/>
      <c r="AO1715" s="264"/>
      <c r="AP1715" s="264"/>
      <c r="AQ1715" s="264"/>
      <c r="AR1715" s="439" t="s">
        <v>1462</v>
      </c>
      <c r="AS1715" s="264"/>
      <c r="AT1715" s="264"/>
    </row>
    <row r="1716" spans="13:46" customFormat="1" ht="11.25" customHeight="1">
      <c r="M1716" s="539" t="s">
        <v>1939</v>
      </c>
      <c r="N1716" s="485" t="s">
        <v>825</v>
      </c>
      <c r="O1716" s="198" t="s">
        <v>857</v>
      </c>
      <c r="AC1716" s="264"/>
      <c r="AD1716" s="264"/>
      <c r="AE1716" s="264"/>
      <c r="AF1716" s="283"/>
      <c r="AG1716" s="510"/>
      <c r="AH1716" s="510"/>
      <c r="AI1716" s="264"/>
      <c r="AJ1716" s="264"/>
      <c r="AK1716" s="264"/>
      <c r="AL1716" s="263">
        <f t="shared" si="64"/>
        <v>0</v>
      </c>
      <c r="AM1716" s="263">
        <f>IF(AM1760=0,0,AM1804/AM1760*1000)</f>
        <v>0</v>
      </c>
      <c r="AN1716" s="263">
        <f>IF(AN1760=0,0,AN1804/AN1760*1000)</f>
        <v>0</v>
      </c>
      <c r="AO1716" s="264"/>
      <c r="AP1716" s="264"/>
      <c r="AQ1716" s="264"/>
      <c r="AR1716" s="439" t="s">
        <v>1467</v>
      </c>
      <c r="AS1716" s="264"/>
      <c r="AT1716" s="264"/>
    </row>
    <row r="1717" spans="13:46" customFormat="1" ht="11.25" customHeight="1">
      <c r="M1717" s="539" t="s">
        <v>2175</v>
      </c>
      <c r="N1717" s="492" t="s">
        <v>1436</v>
      </c>
      <c r="O1717" s="198" t="s">
        <v>857</v>
      </c>
      <c r="AC1717" s="264"/>
      <c r="AD1717" s="264"/>
      <c r="AE1717" s="264"/>
      <c r="AF1717" s="283"/>
      <c r="AG1717" s="510"/>
      <c r="AH1717" s="510"/>
      <c r="AI1717" s="264"/>
      <c r="AJ1717" s="264"/>
      <c r="AK1717" s="264"/>
      <c r="AL1717" s="263">
        <f t="shared" si="64"/>
        <v>0</v>
      </c>
      <c r="AM1717" s="205"/>
      <c r="AN1717" s="205"/>
      <c r="AO1717" s="264"/>
      <c r="AP1717" s="264"/>
      <c r="AQ1717" s="264"/>
      <c r="AR1717" s="439" t="s">
        <v>2160</v>
      </c>
      <c r="AS1717" s="264"/>
      <c r="AT1717" s="264"/>
    </row>
    <row r="1718" spans="13:46" customFormat="1" ht="11.25" customHeight="1">
      <c r="M1718" s="539" t="s">
        <v>2156</v>
      </c>
      <c r="N1718" s="492" t="s">
        <v>1437</v>
      </c>
      <c r="O1718" s="198" t="s">
        <v>857</v>
      </c>
      <c r="AC1718" s="264"/>
      <c r="AD1718" s="264"/>
      <c r="AE1718" s="264"/>
      <c r="AF1718" s="283"/>
      <c r="AG1718" s="510"/>
      <c r="AH1718" s="510"/>
      <c r="AI1718" s="264"/>
      <c r="AJ1718" s="264"/>
      <c r="AK1718" s="264"/>
      <c r="AL1718" s="263">
        <f t="shared" si="64"/>
        <v>0</v>
      </c>
      <c r="AM1718" s="205"/>
      <c r="AN1718" s="205"/>
      <c r="AO1718" s="264"/>
      <c r="AP1718" s="264"/>
      <c r="AQ1718" s="264"/>
      <c r="AR1718" s="439" t="s">
        <v>2141</v>
      </c>
      <c r="AS1718" s="264"/>
      <c r="AT1718" s="264"/>
    </row>
    <row r="1719" spans="13:46" customFormat="1" ht="11.25" customHeight="1">
      <c r="M1719" s="539" t="s">
        <v>2137</v>
      </c>
      <c r="N1719" s="492" t="s">
        <v>1438</v>
      </c>
      <c r="O1719" s="198" t="s">
        <v>857</v>
      </c>
      <c r="AC1719" s="264"/>
      <c r="AD1719" s="264"/>
      <c r="AE1719" s="264"/>
      <c r="AF1719" s="283"/>
      <c r="AG1719" s="510"/>
      <c r="AH1719" s="510"/>
      <c r="AI1719" s="264"/>
      <c r="AJ1719" s="264"/>
      <c r="AK1719" s="264"/>
      <c r="AL1719" s="263">
        <f t="shared" si="64"/>
        <v>0</v>
      </c>
      <c r="AM1719" s="205"/>
      <c r="AN1719" s="205"/>
      <c r="AO1719" s="264"/>
      <c r="AP1719" s="264"/>
      <c r="AQ1719" s="264"/>
      <c r="AR1719" s="439" t="s">
        <v>2121</v>
      </c>
      <c r="AS1719" s="264"/>
      <c r="AT1719" s="264"/>
    </row>
    <row r="1720" spans="13:46" customFormat="1" ht="11.25" customHeight="1">
      <c r="M1720" s="539" t="s">
        <v>1940</v>
      </c>
      <c r="N1720" s="492" t="s">
        <v>1439</v>
      </c>
      <c r="O1720" s="198" t="s">
        <v>857</v>
      </c>
      <c r="AC1720" s="264"/>
      <c r="AD1720" s="264"/>
      <c r="AE1720" s="264"/>
      <c r="AF1720" s="283"/>
      <c r="AG1720" s="510"/>
      <c r="AH1720" s="510"/>
      <c r="AI1720" s="264"/>
      <c r="AJ1720" s="264"/>
      <c r="AK1720" s="264"/>
      <c r="AL1720" s="263">
        <f t="shared" si="64"/>
        <v>0</v>
      </c>
      <c r="AM1720" s="205"/>
      <c r="AN1720" s="205"/>
      <c r="AO1720" s="264"/>
      <c r="AP1720" s="264"/>
      <c r="AQ1720" s="264"/>
      <c r="AR1720" s="439" t="s">
        <v>1468</v>
      </c>
      <c r="AS1720" s="264"/>
      <c r="AT1720" s="264"/>
    </row>
    <row r="1721" spans="13:46" customFormat="1" ht="11.25" customHeight="1">
      <c r="M1721" s="539" t="s">
        <v>1941</v>
      </c>
      <c r="N1721" s="492" t="s">
        <v>1440</v>
      </c>
      <c r="O1721" s="198" t="s">
        <v>857</v>
      </c>
      <c r="AC1721" s="264"/>
      <c r="AD1721" s="264"/>
      <c r="AE1721" s="264"/>
      <c r="AF1721" s="283"/>
      <c r="AG1721" s="510"/>
      <c r="AH1721" s="510"/>
      <c r="AI1721" s="264"/>
      <c r="AJ1721" s="264"/>
      <c r="AK1721" s="264"/>
      <c r="AL1721" s="263">
        <f t="shared" si="64"/>
        <v>0</v>
      </c>
      <c r="AM1721" s="205"/>
      <c r="AN1721" s="205"/>
      <c r="AO1721" s="264"/>
      <c r="AP1721" s="264"/>
      <c r="AQ1721" s="264"/>
      <c r="AR1721" s="439" t="s">
        <v>1469</v>
      </c>
      <c r="AS1721" s="264"/>
      <c r="AT1721" s="264"/>
    </row>
    <row r="1722" spans="13:46" customFormat="1" ht="11.25" customHeight="1">
      <c r="M1722" s="539" t="s">
        <v>1942</v>
      </c>
      <c r="N1722" s="492" t="s">
        <v>1441</v>
      </c>
      <c r="O1722" s="198" t="s">
        <v>857</v>
      </c>
      <c r="AC1722" s="264"/>
      <c r="AD1722" s="264"/>
      <c r="AE1722" s="264"/>
      <c r="AF1722" s="283"/>
      <c r="AG1722" s="510"/>
      <c r="AH1722" s="510"/>
      <c r="AI1722" s="264"/>
      <c r="AJ1722" s="264"/>
      <c r="AK1722" s="264"/>
      <c r="AL1722" s="263">
        <f t="shared" si="64"/>
        <v>0</v>
      </c>
      <c r="AM1722" s="205"/>
      <c r="AN1722" s="205"/>
      <c r="AO1722" s="264"/>
      <c r="AP1722" s="264"/>
      <c r="AQ1722" s="264"/>
      <c r="AR1722" s="439" t="s">
        <v>1470</v>
      </c>
      <c r="AS1722" s="264"/>
      <c r="AT1722" s="264"/>
    </row>
    <row r="1723" spans="13:46" customFormat="1" ht="11.25" customHeight="1">
      <c r="M1723" s="539" t="s">
        <v>1943</v>
      </c>
      <c r="N1723" s="493" t="s">
        <v>826</v>
      </c>
      <c r="O1723" s="198" t="s">
        <v>857</v>
      </c>
      <c r="AC1723" s="264"/>
      <c r="AD1723" s="264"/>
      <c r="AE1723" s="264"/>
      <c r="AF1723" s="283"/>
      <c r="AG1723" s="510"/>
      <c r="AH1723" s="510"/>
      <c r="AI1723" s="264"/>
      <c r="AJ1723" s="264"/>
      <c r="AK1723" s="264"/>
      <c r="AL1723" s="263">
        <f t="shared" si="64"/>
        <v>0</v>
      </c>
      <c r="AM1723" s="205"/>
      <c r="AN1723" s="205"/>
      <c r="AO1723" s="264"/>
      <c r="AP1723" s="264"/>
      <c r="AQ1723" s="264"/>
      <c r="AR1723" s="439" t="s">
        <v>1471</v>
      </c>
      <c r="AS1723" s="264"/>
      <c r="AT1723" s="264"/>
    </row>
    <row r="1724" spans="13:46" customFormat="1" ht="11.25" customHeight="1">
      <c r="M1724" s="539" t="s">
        <v>1944</v>
      </c>
      <c r="N1724" s="486" t="s">
        <v>817</v>
      </c>
      <c r="O1724" s="198" t="s">
        <v>857</v>
      </c>
      <c r="AC1724" s="264"/>
      <c r="AD1724" s="264"/>
      <c r="AE1724" s="264"/>
      <c r="AF1724" s="283"/>
      <c r="AG1724" s="510"/>
      <c r="AH1724" s="510"/>
      <c r="AI1724" s="264"/>
      <c r="AJ1724" s="264"/>
      <c r="AK1724" s="264"/>
      <c r="AL1724" s="263">
        <f t="shared" si="64"/>
        <v>0</v>
      </c>
      <c r="AM1724" s="263">
        <f>IF(AM1768=0,0,AM1812/AM1768*1000)</f>
        <v>0</v>
      </c>
      <c r="AN1724" s="263">
        <f>IF(AN1768=0,0,AN1812/AN1768*1000)</f>
        <v>0</v>
      </c>
      <c r="AO1724" s="264"/>
      <c r="AP1724" s="264"/>
      <c r="AQ1724" s="264"/>
      <c r="AR1724" s="439" t="s">
        <v>1472</v>
      </c>
      <c r="AS1724" s="264"/>
      <c r="AT1724" s="264"/>
    </row>
    <row r="1725" spans="13:46" customFormat="1" ht="11.25" customHeight="1">
      <c r="M1725" s="539" t="s">
        <v>1945</v>
      </c>
      <c r="N1725" s="494" t="s">
        <v>1442</v>
      </c>
      <c r="O1725" s="198" t="s">
        <v>857</v>
      </c>
      <c r="AC1725" s="264"/>
      <c r="AD1725" s="264"/>
      <c r="AE1725" s="264"/>
      <c r="AF1725" s="283"/>
      <c r="AG1725" s="510"/>
      <c r="AH1725" s="510"/>
      <c r="AI1725" s="264"/>
      <c r="AJ1725" s="264"/>
      <c r="AK1725" s="264"/>
      <c r="AL1725" s="263">
        <f t="shared" si="64"/>
        <v>0</v>
      </c>
      <c r="AM1725" s="205"/>
      <c r="AN1725" s="205"/>
      <c r="AO1725" s="264"/>
      <c r="AP1725" s="264"/>
      <c r="AQ1725" s="264"/>
      <c r="AR1725" s="439" t="s">
        <v>1473</v>
      </c>
      <c r="AS1725" s="264"/>
      <c r="AT1725" s="264"/>
    </row>
    <row r="1726" spans="13:46" customFormat="1" ht="11.25" customHeight="1">
      <c r="M1726" s="539" t="s">
        <v>1946</v>
      </c>
      <c r="N1726" s="494" t="s">
        <v>1443</v>
      </c>
      <c r="O1726" s="198" t="s">
        <v>857</v>
      </c>
      <c r="AC1726" s="264"/>
      <c r="AD1726" s="264"/>
      <c r="AE1726" s="264"/>
      <c r="AF1726" s="283"/>
      <c r="AG1726" s="510"/>
      <c r="AH1726" s="510"/>
      <c r="AI1726" s="264"/>
      <c r="AJ1726" s="264"/>
      <c r="AK1726" s="264"/>
      <c r="AL1726" s="263">
        <f t="shared" si="64"/>
        <v>0</v>
      </c>
      <c r="AM1726" s="205"/>
      <c r="AN1726" s="205"/>
      <c r="AO1726" s="264"/>
      <c r="AP1726" s="264"/>
      <c r="AQ1726" s="264"/>
      <c r="AR1726" s="439" t="s">
        <v>1474</v>
      </c>
      <c r="AS1726" s="264"/>
      <c r="AT1726" s="264"/>
    </row>
    <row r="1727" spans="13:46" customFormat="1" ht="11.25" customHeight="1">
      <c r="M1727" s="539" t="s">
        <v>1947</v>
      </c>
      <c r="N1727" s="494" t="s">
        <v>1444</v>
      </c>
      <c r="O1727" s="198" t="s">
        <v>857</v>
      </c>
      <c r="AC1727" s="264"/>
      <c r="AD1727" s="264"/>
      <c r="AE1727" s="264"/>
      <c r="AF1727" s="283"/>
      <c r="AG1727" s="510"/>
      <c r="AH1727" s="510"/>
      <c r="AI1727" s="264"/>
      <c r="AJ1727" s="264"/>
      <c r="AK1727" s="264"/>
      <c r="AL1727" s="263">
        <f t="shared" si="64"/>
        <v>0</v>
      </c>
      <c r="AM1727" s="205"/>
      <c r="AN1727" s="205"/>
      <c r="AO1727" s="264"/>
      <c r="AP1727" s="264"/>
      <c r="AQ1727" s="264"/>
      <c r="AR1727" s="439" t="s">
        <v>1475</v>
      </c>
      <c r="AS1727" s="264"/>
      <c r="AT1727" s="264"/>
    </row>
    <row r="1728" spans="13:46" customFormat="1" ht="11.25" customHeight="1">
      <c r="M1728" s="539" t="s">
        <v>1948</v>
      </c>
      <c r="N1728" s="494" t="s">
        <v>1445</v>
      </c>
      <c r="O1728" s="198" t="s">
        <v>857</v>
      </c>
      <c r="AC1728" s="264"/>
      <c r="AD1728" s="264"/>
      <c r="AE1728" s="264"/>
      <c r="AF1728" s="283"/>
      <c r="AG1728" s="510"/>
      <c r="AH1728" s="510"/>
      <c r="AI1728" s="264"/>
      <c r="AJ1728" s="264"/>
      <c r="AK1728" s="264"/>
      <c r="AL1728" s="263">
        <f t="shared" si="64"/>
        <v>0</v>
      </c>
      <c r="AM1728" s="205"/>
      <c r="AN1728" s="205"/>
      <c r="AO1728" s="264"/>
      <c r="AP1728" s="264"/>
      <c r="AQ1728" s="264"/>
      <c r="AR1728" s="439" t="s">
        <v>1487</v>
      </c>
      <c r="AS1728" s="264"/>
      <c r="AT1728" s="264"/>
    </row>
    <row r="1729" spans="13:46" customFormat="1" ht="11.25" customHeight="1">
      <c r="M1729" s="539" t="s">
        <v>1949</v>
      </c>
      <c r="N1729" s="494" t="s">
        <v>1446</v>
      </c>
      <c r="O1729" s="198" t="s">
        <v>857</v>
      </c>
      <c r="AC1729" s="264"/>
      <c r="AD1729" s="264"/>
      <c r="AE1729" s="264"/>
      <c r="AF1729" s="283"/>
      <c r="AG1729" s="510"/>
      <c r="AH1729" s="510"/>
      <c r="AI1729" s="264"/>
      <c r="AJ1729" s="264"/>
      <c r="AK1729" s="264"/>
      <c r="AL1729" s="263">
        <f t="shared" si="64"/>
        <v>0</v>
      </c>
      <c r="AM1729" s="205"/>
      <c r="AN1729" s="205"/>
      <c r="AO1729" s="264"/>
      <c r="AP1729" s="264"/>
      <c r="AQ1729" s="264"/>
      <c r="AR1729" s="439" t="s">
        <v>1486</v>
      </c>
      <c r="AS1729" s="264"/>
      <c r="AT1729" s="264"/>
    </row>
    <row r="1730" spans="13:46" customFormat="1" ht="11.25" customHeight="1">
      <c r="M1730" s="539" t="s">
        <v>1950</v>
      </c>
      <c r="N1730" s="494" t="s">
        <v>1447</v>
      </c>
      <c r="O1730" s="198" t="s">
        <v>857</v>
      </c>
      <c r="AC1730" s="264"/>
      <c r="AD1730" s="264"/>
      <c r="AE1730" s="264"/>
      <c r="AF1730" s="283"/>
      <c r="AG1730" s="510"/>
      <c r="AH1730" s="510"/>
      <c r="AI1730" s="264"/>
      <c r="AJ1730" s="264"/>
      <c r="AK1730" s="264"/>
      <c r="AL1730" s="263">
        <f t="shared" si="64"/>
        <v>0</v>
      </c>
      <c r="AM1730" s="205"/>
      <c r="AN1730" s="205"/>
      <c r="AO1730" s="264"/>
      <c r="AP1730" s="264"/>
      <c r="AQ1730" s="264"/>
      <c r="AR1730" s="439" t="s">
        <v>1485</v>
      </c>
      <c r="AS1730" s="264"/>
      <c r="AT1730" s="264"/>
    </row>
    <row r="1731" spans="13:46" customFormat="1" ht="11.25" customHeight="1">
      <c r="M1731" s="539" t="s">
        <v>1951</v>
      </c>
      <c r="N1731" s="494" t="s">
        <v>1448</v>
      </c>
      <c r="O1731" s="198" t="s">
        <v>857</v>
      </c>
      <c r="AC1731" s="264"/>
      <c r="AD1731" s="264"/>
      <c r="AE1731" s="264"/>
      <c r="AF1731" s="283"/>
      <c r="AG1731" s="510"/>
      <c r="AH1731" s="510"/>
      <c r="AI1731" s="264"/>
      <c r="AJ1731" s="264"/>
      <c r="AK1731" s="264"/>
      <c r="AL1731" s="263">
        <f t="shared" si="64"/>
        <v>0</v>
      </c>
      <c r="AM1731" s="205"/>
      <c r="AN1731" s="205"/>
      <c r="AO1731" s="264"/>
      <c r="AP1731" s="264"/>
      <c r="AQ1731" s="264"/>
      <c r="AR1731" s="439" t="s">
        <v>1484</v>
      </c>
      <c r="AS1731" s="264"/>
      <c r="AT1731" s="264"/>
    </row>
    <row r="1732" spans="13:46" customFormat="1" ht="11.25" customHeight="1">
      <c r="M1732" s="539" t="s">
        <v>1952</v>
      </c>
      <c r="N1732" s="494" t="s">
        <v>1449</v>
      </c>
      <c r="O1732" s="198" t="s">
        <v>857</v>
      </c>
      <c r="AC1732" s="264"/>
      <c r="AD1732" s="264"/>
      <c r="AE1732" s="264"/>
      <c r="AF1732" s="283"/>
      <c r="AG1732" s="510"/>
      <c r="AH1732" s="510"/>
      <c r="AI1732" s="264"/>
      <c r="AJ1732" s="264"/>
      <c r="AK1732" s="264"/>
      <c r="AL1732" s="263">
        <f t="shared" si="64"/>
        <v>0</v>
      </c>
      <c r="AM1732" s="205"/>
      <c r="AN1732" s="205"/>
      <c r="AO1732" s="264"/>
      <c r="AP1732" s="264"/>
      <c r="AQ1732" s="264"/>
      <c r="AR1732" s="439" t="s">
        <v>1483</v>
      </c>
      <c r="AS1732" s="264"/>
      <c r="AT1732" s="264"/>
    </row>
    <row r="1733" spans="13:46" customFormat="1" ht="11.25" customHeight="1">
      <c r="M1733" s="539" t="s">
        <v>1953</v>
      </c>
      <c r="N1733" s="494" t="s">
        <v>1450</v>
      </c>
      <c r="O1733" s="198" t="s">
        <v>857</v>
      </c>
      <c r="AC1733" s="264"/>
      <c r="AD1733" s="264"/>
      <c r="AE1733" s="264"/>
      <c r="AF1733" s="283"/>
      <c r="AG1733" s="510"/>
      <c r="AH1733" s="510"/>
      <c r="AI1733" s="264"/>
      <c r="AJ1733" s="264"/>
      <c r="AK1733" s="264"/>
      <c r="AL1733" s="263">
        <f t="shared" si="64"/>
        <v>0</v>
      </c>
      <c r="AM1733" s="205"/>
      <c r="AN1733" s="205"/>
      <c r="AO1733" s="264"/>
      <c r="AP1733" s="264"/>
      <c r="AQ1733" s="264"/>
      <c r="AR1733" s="439" t="s">
        <v>1488</v>
      </c>
      <c r="AS1733" s="264"/>
      <c r="AT1733" s="264"/>
    </row>
    <row r="1734" spans="13:46" customFormat="1" ht="11.25" customHeight="1">
      <c r="M1734" s="540"/>
      <c r="N1734" s="508"/>
      <c r="O1734" s="509"/>
      <c r="AC1734" s="264"/>
      <c r="AD1734" s="264"/>
      <c r="AE1734" s="264"/>
      <c r="AF1734" s="283"/>
      <c r="AG1734" s="510"/>
      <c r="AH1734" s="510"/>
      <c r="AI1734" s="264"/>
      <c r="AJ1734" s="264"/>
      <c r="AK1734" s="264"/>
      <c r="AL1734" s="283"/>
      <c r="AM1734" s="510"/>
      <c r="AN1734" s="510"/>
      <c r="AO1734" s="264"/>
      <c r="AP1734" s="264"/>
      <c r="AQ1734" s="264"/>
      <c r="AR1734" s="439"/>
      <c r="AS1734" s="264"/>
      <c r="AT1734" s="264"/>
    </row>
    <row r="1735" spans="13:46" customFormat="1" ht="11.25" customHeight="1">
      <c r="M1735" s="540"/>
      <c r="N1735" s="508"/>
      <c r="O1735" s="509"/>
      <c r="AC1735" s="264"/>
      <c r="AD1735" s="264"/>
      <c r="AE1735" s="264"/>
      <c r="AF1735" s="283"/>
      <c r="AG1735" s="510"/>
      <c r="AH1735" s="510"/>
      <c r="AI1735" s="264"/>
      <c r="AJ1735" s="264"/>
      <c r="AK1735" s="264"/>
      <c r="AL1735" s="283"/>
      <c r="AM1735" s="510"/>
      <c r="AN1735" s="510"/>
      <c r="AO1735" s="264"/>
      <c r="AP1735" s="264"/>
      <c r="AQ1735" s="264"/>
      <c r="AR1735" s="439"/>
      <c r="AS1735" s="264"/>
      <c r="AT1735" s="264"/>
    </row>
    <row r="1736" spans="13:46" customFormat="1" ht="11.25" customHeight="1">
      <c r="M1736" s="539" t="s">
        <v>1954</v>
      </c>
      <c r="N1736" s="495" t="s">
        <v>1451</v>
      </c>
      <c r="O1736" s="198" t="s">
        <v>857</v>
      </c>
      <c r="AC1736" s="264"/>
      <c r="AD1736" s="264"/>
      <c r="AE1736" s="264"/>
      <c r="AF1736" s="283"/>
      <c r="AG1736" s="510"/>
      <c r="AH1736" s="510"/>
      <c r="AI1736" s="264"/>
      <c r="AJ1736" s="264"/>
      <c r="AK1736" s="264"/>
      <c r="AL1736" s="263">
        <f t="shared" ref="AL1736:AL1742" si="65">IF(AL1780=0,0,AL1824/AL1780*1000)</f>
        <v>0</v>
      </c>
      <c r="AM1736" s="205"/>
      <c r="AN1736" s="205"/>
      <c r="AO1736" s="264"/>
      <c r="AP1736" s="264"/>
      <c r="AQ1736" s="264"/>
      <c r="AR1736" s="439" t="s">
        <v>1489</v>
      </c>
      <c r="AS1736" s="264"/>
      <c r="AT1736" s="264"/>
    </row>
    <row r="1737" spans="13:46" customFormat="1" ht="11.25" customHeight="1">
      <c r="M1737" s="539" t="s">
        <v>1955</v>
      </c>
      <c r="N1737" s="496" t="s">
        <v>828</v>
      </c>
      <c r="O1737" s="198" t="s">
        <v>857</v>
      </c>
      <c r="AC1737" s="264"/>
      <c r="AD1737" s="264"/>
      <c r="AE1737" s="264"/>
      <c r="AF1737" s="283"/>
      <c r="AG1737" s="510"/>
      <c r="AH1737" s="510"/>
      <c r="AI1737" s="264"/>
      <c r="AJ1737" s="264"/>
      <c r="AK1737" s="264"/>
      <c r="AL1737" s="263">
        <f t="shared" si="65"/>
        <v>0</v>
      </c>
      <c r="AM1737" s="205"/>
      <c r="AN1737" s="205"/>
      <c r="AO1737" s="264"/>
      <c r="AP1737" s="264"/>
      <c r="AQ1737" s="264"/>
      <c r="AR1737" s="439" t="s">
        <v>1476</v>
      </c>
      <c r="AS1737" s="264"/>
      <c r="AT1737" s="264"/>
    </row>
    <row r="1738" spans="13:46" customFormat="1" ht="11.25" customHeight="1">
      <c r="M1738" s="539" t="s">
        <v>1956</v>
      </c>
      <c r="N1738" s="497" t="s">
        <v>854</v>
      </c>
      <c r="O1738" s="198" t="s">
        <v>857</v>
      </c>
      <c r="AC1738" s="264"/>
      <c r="AD1738" s="264"/>
      <c r="AE1738" s="264"/>
      <c r="AF1738" s="283"/>
      <c r="AG1738" s="510"/>
      <c r="AH1738" s="510"/>
      <c r="AI1738" s="264"/>
      <c r="AJ1738" s="264"/>
      <c r="AK1738" s="264"/>
      <c r="AL1738" s="263">
        <f t="shared" si="65"/>
        <v>0</v>
      </c>
      <c r="AM1738" s="205"/>
      <c r="AN1738" s="205"/>
      <c r="AO1738" s="264"/>
      <c r="AP1738" s="264"/>
      <c r="AQ1738" s="264"/>
      <c r="AR1738" s="439" t="s">
        <v>1477</v>
      </c>
      <c r="AS1738" s="264"/>
      <c r="AT1738" s="264"/>
    </row>
    <row r="1739" spans="13:46" customFormat="1" ht="11.25" customHeight="1">
      <c r="M1739" s="539" t="s">
        <v>1957</v>
      </c>
      <c r="N1739" s="498" t="s">
        <v>333</v>
      </c>
      <c r="O1739" s="198" t="s">
        <v>857</v>
      </c>
      <c r="AC1739" s="264"/>
      <c r="AD1739" s="264"/>
      <c r="AE1739" s="264"/>
      <c r="AF1739" s="283"/>
      <c r="AG1739" s="510"/>
      <c r="AH1739" s="510"/>
      <c r="AI1739" s="264"/>
      <c r="AJ1739" s="264"/>
      <c r="AK1739" s="264"/>
      <c r="AL1739" s="263">
        <f t="shared" si="65"/>
        <v>0</v>
      </c>
      <c r="AM1739" s="205"/>
      <c r="AN1739" s="205"/>
      <c r="AO1739" s="264"/>
      <c r="AP1739" s="264"/>
      <c r="AQ1739" s="264"/>
      <c r="AR1739" s="439" t="s">
        <v>1478</v>
      </c>
      <c r="AS1739" s="264"/>
      <c r="AT1739" s="264"/>
    </row>
    <row r="1740" spans="13:46" customFormat="1" ht="11.25" customHeight="1">
      <c r="M1740" s="539" t="s">
        <v>1958</v>
      </c>
      <c r="N1740" s="499" t="s">
        <v>334</v>
      </c>
      <c r="O1740" s="198" t="s">
        <v>857</v>
      </c>
      <c r="AC1740" s="264"/>
      <c r="AD1740" s="264"/>
      <c r="AE1740" s="264"/>
      <c r="AF1740" s="283"/>
      <c r="AG1740" s="510"/>
      <c r="AH1740" s="510"/>
      <c r="AI1740" s="264"/>
      <c r="AJ1740" s="264"/>
      <c r="AK1740" s="264"/>
      <c r="AL1740" s="263">
        <f t="shared" si="65"/>
        <v>0</v>
      </c>
      <c r="AM1740" s="205"/>
      <c r="AN1740" s="205"/>
      <c r="AO1740" s="264"/>
      <c r="AP1740" s="264"/>
      <c r="AQ1740" s="264"/>
      <c r="AR1740" s="439" t="s">
        <v>1480</v>
      </c>
      <c r="AS1740" s="264"/>
      <c r="AT1740" s="264"/>
    </row>
    <row r="1741" spans="13:46" customFormat="1" ht="11.25" customHeight="1">
      <c r="M1741" s="539" t="s">
        <v>1959</v>
      </c>
      <c r="N1741" s="500" t="s">
        <v>335</v>
      </c>
      <c r="O1741" s="198" t="s">
        <v>857</v>
      </c>
      <c r="AC1741" s="264"/>
      <c r="AD1741" s="264"/>
      <c r="AE1741" s="264"/>
      <c r="AF1741" s="283"/>
      <c r="AG1741" s="510"/>
      <c r="AH1741" s="510"/>
      <c r="AI1741" s="264"/>
      <c r="AJ1741" s="264"/>
      <c r="AK1741" s="264"/>
      <c r="AL1741" s="263">
        <f t="shared" si="65"/>
        <v>0</v>
      </c>
      <c r="AM1741" s="205"/>
      <c r="AN1741" s="205"/>
      <c r="AO1741" s="264"/>
      <c r="AP1741" s="264"/>
      <c r="AQ1741" s="264"/>
      <c r="AR1741" s="439" t="s">
        <v>1479</v>
      </c>
      <c r="AS1741" s="264"/>
      <c r="AT1741" s="264"/>
    </row>
    <row r="1742" spans="13:46" customFormat="1" ht="11.25" customHeight="1">
      <c r="M1742" s="539" t="s">
        <v>1960</v>
      </c>
      <c r="N1742" s="489" t="s">
        <v>336</v>
      </c>
      <c r="O1742" s="198" t="s">
        <v>857</v>
      </c>
      <c r="AC1742" s="264"/>
      <c r="AD1742" s="264"/>
      <c r="AE1742" s="264"/>
      <c r="AF1742" s="283"/>
      <c r="AG1742" s="510"/>
      <c r="AH1742" s="510"/>
      <c r="AI1742" s="264"/>
      <c r="AJ1742" s="264"/>
      <c r="AK1742" s="264"/>
      <c r="AL1742" s="263">
        <f t="shared" si="65"/>
        <v>0</v>
      </c>
      <c r="AM1742" s="205"/>
      <c r="AN1742" s="205"/>
      <c r="AO1742" s="264"/>
      <c r="AP1742" s="264"/>
      <c r="AQ1742" s="264"/>
      <c r="AR1742" s="439" t="s">
        <v>1481</v>
      </c>
      <c r="AS1742" s="264"/>
      <c r="AT1742" s="264"/>
    </row>
    <row r="1743" spans="13:46" customFormat="1" ht="11.25" customHeight="1">
      <c r="M1743" s="540"/>
      <c r="N1743" s="508"/>
      <c r="O1743" s="509"/>
      <c r="AC1743" s="264"/>
      <c r="AD1743" s="264"/>
      <c r="AE1743" s="264"/>
      <c r="AF1743" s="283"/>
      <c r="AG1743" s="510"/>
      <c r="AH1743" s="510"/>
      <c r="AI1743" s="264"/>
      <c r="AJ1743" s="264"/>
      <c r="AK1743" s="264"/>
      <c r="AL1743" s="283"/>
      <c r="AM1743" s="510"/>
      <c r="AN1743" s="510"/>
      <c r="AO1743" s="264"/>
      <c r="AP1743" s="264"/>
      <c r="AQ1743" s="264"/>
      <c r="AR1743" s="439"/>
      <c r="AS1743" s="264"/>
      <c r="AT1743" s="264"/>
    </row>
    <row r="1744" spans="13:46" customFormat="1" ht="11.25" customHeight="1">
      <c r="M1744" s="538" t="s">
        <v>1992</v>
      </c>
      <c r="N1744" s="511" t="s">
        <v>762</v>
      </c>
      <c r="O1744" s="198"/>
      <c r="AC1744" s="264"/>
      <c r="AD1744" s="264"/>
      <c r="AE1744" s="264"/>
      <c r="AF1744" s="283"/>
      <c r="AG1744" s="510"/>
      <c r="AH1744" s="510"/>
      <c r="AI1744" s="264"/>
      <c r="AJ1744" s="264"/>
      <c r="AK1744" s="264"/>
      <c r="AL1744" s="257"/>
      <c r="AM1744" s="257"/>
      <c r="AN1744" s="257"/>
      <c r="AO1744" s="264"/>
      <c r="AP1744" s="264"/>
      <c r="AQ1744" s="264"/>
      <c r="AR1744" s="119"/>
      <c r="AS1744" s="264"/>
      <c r="AT1744" s="264"/>
    </row>
    <row r="1745" spans="13:46" customFormat="1" ht="11.25" customHeight="1">
      <c r="M1745" s="540"/>
      <c r="N1745" s="508"/>
      <c r="O1745" s="509"/>
      <c r="AC1745" s="264"/>
      <c r="AD1745" s="264"/>
      <c r="AE1745" s="264"/>
      <c r="AF1745" s="283"/>
      <c r="AG1745" s="510"/>
      <c r="AH1745" s="510"/>
      <c r="AI1745" s="264"/>
      <c r="AJ1745" s="264"/>
      <c r="AK1745" s="264"/>
      <c r="AL1745" s="283"/>
      <c r="AM1745" s="510"/>
      <c r="AN1745" s="510"/>
      <c r="AO1745" s="264"/>
      <c r="AP1745" s="264"/>
      <c r="AQ1745" s="264"/>
      <c r="AR1745" s="439"/>
      <c r="AS1745" s="264"/>
      <c r="AT1745" s="264"/>
    </row>
    <row r="1746" spans="13:46" customFormat="1" ht="11.25" customHeight="1">
      <c r="M1746" s="540"/>
      <c r="N1746" s="508"/>
      <c r="O1746" s="509"/>
      <c r="AC1746" s="264"/>
      <c r="AD1746" s="264"/>
      <c r="AE1746" s="264"/>
      <c r="AF1746" s="283"/>
      <c r="AG1746" s="510"/>
      <c r="AH1746" s="510"/>
      <c r="AI1746" s="264"/>
      <c r="AJ1746" s="264"/>
      <c r="AK1746" s="264"/>
      <c r="AL1746" s="283"/>
      <c r="AM1746" s="510"/>
      <c r="AN1746" s="510"/>
      <c r="AO1746" s="264"/>
      <c r="AP1746" s="264"/>
      <c r="AQ1746" s="264"/>
      <c r="AR1746" s="439"/>
      <c r="AS1746" s="264"/>
      <c r="AT1746" s="264"/>
    </row>
    <row r="1747" spans="13:46" customFormat="1" ht="11.25" customHeight="1">
      <c r="M1747" s="540"/>
      <c r="N1747" s="508"/>
      <c r="O1747" s="509"/>
      <c r="AC1747" s="264"/>
      <c r="AD1747" s="264"/>
      <c r="AE1747" s="264"/>
      <c r="AF1747" s="283"/>
      <c r="AG1747" s="510"/>
      <c r="AH1747" s="510"/>
      <c r="AI1747" s="264"/>
      <c r="AJ1747" s="264"/>
      <c r="AK1747" s="264"/>
      <c r="AL1747" s="283"/>
      <c r="AM1747" s="510"/>
      <c r="AN1747" s="510"/>
      <c r="AO1747" s="264"/>
      <c r="AP1747" s="264"/>
      <c r="AQ1747" s="264"/>
      <c r="AR1747" s="439"/>
      <c r="AS1747" s="264"/>
      <c r="AT1747" s="264"/>
    </row>
    <row r="1748" spans="13:46" customFormat="1" ht="11.25" customHeight="1">
      <c r="M1748" s="540"/>
      <c r="N1748" s="508"/>
      <c r="O1748" s="509"/>
      <c r="AC1748" s="264"/>
      <c r="AD1748" s="264"/>
      <c r="AE1748" s="264"/>
      <c r="AF1748" s="283"/>
      <c r="AG1748" s="510"/>
      <c r="AH1748" s="510"/>
      <c r="AI1748" s="264"/>
      <c r="AJ1748" s="264"/>
      <c r="AK1748" s="264"/>
      <c r="AL1748" s="283"/>
      <c r="AM1748" s="510"/>
      <c r="AN1748" s="510"/>
      <c r="AO1748" s="264"/>
      <c r="AP1748" s="264"/>
      <c r="AQ1748" s="264"/>
      <c r="AR1748" s="439"/>
      <c r="AS1748" s="264"/>
      <c r="AT1748" s="264"/>
    </row>
    <row r="1749" spans="13:46" customFormat="1" ht="11.25" customHeight="1">
      <c r="M1749" s="540"/>
      <c r="N1749" s="508"/>
      <c r="O1749" s="509"/>
      <c r="AC1749" s="264"/>
      <c r="AD1749" s="264"/>
      <c r="AE1749" s="264"/>
      <c r="AF1749" s="283"/>
      <c r="AG1749" s="510"/>
      <c r="AH1749" s="510"/>
      <c r="AI1749" s="264"/>
      <c r="AJ1749" s="264"/>
      <c r="AK1749" s="264"/>
      <c r="AL1749" s="283"/>
      <c r="AM1749" s="510"/>
      <c r="AN1749" s="510"/>
      <c r="AO1749" s="264"/>
      <c r="AP1749" s="264"/>
      <c r="AQ1749" s="264"/>
      <c r="AR1749" s="439"/>
      <c r="AS1749" s="264"/>
      <c r="AT1749" s="264"/>
    </row>
    <row r="1750" spans="13:46" customFormat="1" ht="11.25" customHeight="1">
      <c r="M1750" s="540"/>
      <c r="N1750" s="508"/>
      <c r="O1750" s="509"/>
      <c r="AC1750" s="264"/>
      <c r="AD1750" s="264"/>
      <c r="AE1750" s="264"/>
      <c r="AF1750" s="283"/>
      <c r="AG1750" s="510"/>
      <c r="AH1750" s="510"/>
      <c r="AI1750" s="264"/>
      <c r="AJ1750" s="264"/>
      <c r="AK1750" s="264"/>
      <c r="AL1750" s="283"/>
      <c r="AM1750" s="510"/>
      <c r="AN1750" s="510"/>
      <c r="AO1750" s="264"/>
      <c r="AP1750" s="264"/>
      <c r="AQ1750" s="264"/>
      <c r="AR1750" s="439"/>
      <c r="AS1750" s="264"/>
      <c r="AT1750" s="264"/>
    </row>
    <row r="1751" spans="13:46" customFormat="1" ht="11.25" customHeight="1">
      <c r="M1751" s="540"/>
      <c r="N1751" s="508"/>
      <c r="O1751" s="509"/>
      <c r="AC1751" s="264"/>
      <c r="AD1751" s="264"/>
      <c r="AE1751" s="264"/>
      <c r="AF1751" s="283"/>
      <c r="AG1751" s="510"/>
      <c r="AH1751" s="510"/>
      <c r="AI1751" s="264"/>
      <c r="AJ1751" s="264"/>
      <c r="AK1751" s="264"/>
      <c r="AL1751" s="283"/>
      <c r="AM1751" s="510"/>
      <c r="AN1751" s="510"/>
      <c r="AO1751" s="264"/>
      <c r="AP1751" s="264"/>
      <c r="AQ1751" s="264"/>
      <c r="AR1751" s="439"/>
      <c r="AS1751" s="264"/>
      <c r="AT1751" s="264"/>
    </row>
    <row r="1752" spans="13:46" customFormat="1" ht="11.25" customHeight="1">
      <c r="M1752" s="540"/>
      <c r="N1752" s="508"/>
      <c r="O1752" s="509"/>
      <c r="AC1752" s="264"/>
      <c r="AD1752" s="264"/>
      <c r="AE1752" s="264"/>
      <c r="AF1752" s="283"/>
      <c r="AG1752" s="510"/>
      <c r="AH1752" s="510"/>
      <c r="AI1752" s="264"/>
      <c r="AJ1752" s="264"/>
      <c r="AK1752" s="264"/>
      <c r="AL1752" s="283"/>
      <c r="AM1752" s="510"/>
      <c r="AN1752" s="510"/>
      <c r="AO1752" s="264"/>
      <c r="AP1752" s="264"/>
      <c r="AQ1752" s="264"/>
      <c r="AR1752" s="439"/>
      <c r="AS1752" s="264"/>
      <c r="AT1752" s="264"/>
    </row>
    <row r="1753" spans="13:46" customFormat="1" ht="11.25" customHeight="1">
      <c r="M1753" s="539" t="s">
        <v>1993</v>
      </c>
      <c r="N1753" s="489" t="s">
        <v>783</v>
      </c>
      <c r="O1753" s="198" t="s">
        <v>864</v>
      </c>
      <c r="AC1753" s="264"/>
      <c r="AD1753" s="264"/>
      <c r="AE1753" s="264"/>
      <c r="AF1753" s="283"/>
      <c r="AG1753" s="510"/>
      <c r="AH1753" s="510"/>
      <c r="AI1753" s="264"/>
      <c r="AJ1753" s="264"/>
      <c r="AK1753" s="264"/>
      <c r="AL1753" s="263">
        <f t="shared" ref="AL1753:AL1777" si="66">AM1753+AN1753</f>
        <v>0</v>
      </c>
      <c r="AM1753" s="205"/>
      <c r="AN1753" s="205"/>
      <c r="AO1753" s="264"/>
      <c r="AP1753" s="264"/>
      <c r="AQ1753" s="264"/>
      <c r="AR1753" s="439" t="s">
        <v>1456</v>
      </c>
      <c r="AS1753" s="264"/>
      <c r="AT1753" s="264"/>
    </row>
    <row r="1754" spans="13:46" customFormat="1" ht="11.25" customHeight="1">
      <c r="M1754" s="539" t="s">
        <v>1994</v>
      </c>
      <c r="N1754" s="490" t="s">
        <v>823</v>
      </c>
      <c r="O1754" s="198" t="s">
        <v>864</v>
      </c>
      <c r="AC1754" s="264"/>
      <c r="AD1754" s="264"/>
      <c r="AE1754" s="264"/>
      <c r="AF1754" s="283"/>
      <c r="AG1754" s="510"/>
      <c r="AH1754" s="510"/>
      <c r="AI1754" s="264"/>
      <c r="AJ1754" s="264"/>
      <c r="AK1754" s="264"/>
      <c r="AL1754" s="263">
        <f t="shared" si="66"/>
        <v>0</v>
      </c>
      <c r="AM1754" s="205"/>
      <c r="AN1754" s="205"/>
      <c r="AO1754" s="264"/>
      <c r="AP1754" s="264"/>
      <c r="AQ1754" s="264"/>
      <c r="AR1754" s="439" t="s">
        <v>1457</v>
      </c>
      <c r="AS1754" s="264"/>
      <c r="AT1754" s="264"/>
    </row>
    <row r="1755" spans="13:46" customFormat="1" ht="11.25" customHeight="1">
      <c r="M1755" s="539" t="s">
        <v>1995</v>
      </c>
      <c r="N1755" s="484" t="s">
        <v>827</v>
      </c>
      <c r="O1755" s="198" t="s">
        <v>864</v>
      </c>
      <c r="AC1755" s="264"/>
      <c r="AD1755" s="264"/>
      <c r="AE1755" s="264"/>
      <c r="AF1755" s="283"/>
      <c r="AG1755" s="510"/>
      <c r="AH1755" s="510"/>
      <c r="AI1755" s="264"/>
      <c r="AJ1755" s="264"/>
      <c r="AK1755" s="264"/>
      <c r="AL1755" s="263">
        <f t="shared" si="66"/>
        <v>0</v>
      </c>
      <c r="AM1755" s="191">
        <f>SUM(AM1756:AM1759)</f>
        <v>0</v>
      </c>
      <c r="AN1755" s="191">
        <f>SUM(AN1756:AN1759)</f>
        <v>0</v>
      </c>
      <c r="AO1755" s="264"/>
      <c r="AP1755" s="264"/>
      <c r="AQ1755" s="264"/>
      <c r="AR1755" s="439" t="s">
        <v>1458</v>
      </c>
      <c r="AS1755" s="264"/>
      <c r="AT1755" s="264"/>
    </row>
    <row r="1756" spans="13:46" customFormat="1" ht="11.25" customHeight="1">
      <c r="M1756" s="539" t="s">
        <v>1996</v>
      </c>
      <c r="N1756" s="491" t="s">
        <v>1432</v>
      </c>
      <c r="O1756" s="198" t="s">
        <v>864</v>
      </c>
      <c r="AC1756" s="264"/>
      <c r="AD1756" s="264"/>
      <c r="AE1756" s="264"/>
      <c r="AF1756" s="283"/>
      <c r="AG1756" s="510"/>
      <c r="AH1756" s="510"/>
      <c r="AI1756" s="264"/>
      <c r="AJ1756" s="264"/>
      <c r="AK1756" s="264"/>
      <c r="AL1756" s="263">
        <f t="shared" si="66"/>
        <v>0</v>
      </c>
      <c r="AM1756" s="205"/>
      <c r="AN1756" s="205"/>
      <c r="AO1756" s="264"/>
      <c r="AP1756" s="264"/>
      <c r="AQ1756" s="264"/>
      <c r="AR1756" s="439" t="s">
        <v>1459</v>
      </c>
      <c r="AS1756" s="264"/>
      <c r="AT1756" s="264"/>
    </row>
    <row r="1757" spans="13:46" customFormat="1" ht="11.25" customHeight="1">
      <c r="M1757" s="539" t="s">
        <v>1997</v>
      </c>
      <c r="N1757" s="491" t="s">
        <v>1433</v>
      </c>
      <c r="O1757" s="198" t="s">
        <v>864</v>
      </c>
      <c r="AC1757" s="264"/>
      <c r="AD1757" s="264"/>
      <c r="AE1757" s="264"/>
      <c r="AF1757" s="283"/>
      <c r="AG1757" s="510"/>
      <c r="AH1757" s="510"/>
      <c r="AI1757" s="264"/>
      <c r="AJ1757" s="264"/>
      <c r="AK1757" s="264"/>
      <c r="AL1757" s="263">
        <f t="shared" si="66"/>
        <v>0</v>
      </c>
      <c r="AM1757" s="205"/>
      <c r="AN1757" s="205"/>
      <c r="AO1757" s="264"/>
      <c r="AP1757" s="264"/>
      <c r="AQ1757" s="264"/>
      <c r="AR1757" s="439" t="s">
        <v>1460</v>
      </c>
      <c r="AS1757" s="264"/>
      <c r="AT1757" s="264"/>
    </row>
    <row r="1758" spans="13:46" customFormat="1" ht="11.25" customHeight="1">
      <c r="M1758" s="539" t="s">
        <v>1998</v>
      </c>
      <c r="N1758" s="491" t="s">
        <v>1434</v>
      </c>
      <c r="O1758" s="198" t="s">
        <v>864</v>
      </c>
      <c r="AC1758" s="264"/>
      <c r="AD1758" s="264"/>
      <c r="AE1758" s="264"/>
      <c r="AF1758" s="283"/>
      <c r="AG1758" s="510"/>
      <c r="AH1758" s="510"/>
      <c r="AI1758" s="264"/>
      <c r="AJ1758" s="264"/>
      <c r="AK1758" s="264"/>
      <c r="AL1758" s="263">
        <f t="shared" si="66"/>
        <v>0</v>
      </c>
      <c r="AM1758" s="205"/>
      <c r="AN1758" s="205"/>
      <c r="AO1758" s="264"/>
      <c r="AP1758" s="264"/>
      <c r="AQ1758" s="264"/>
      <c r="AR1758" s="439" t="s">
        <v>1461</v>
      </c>
      <c r="AS1758" s="264"/>
      <c r="AT1758" s="264"/>
    </row>
    <row r="1759" spans="13:46" customFormat="1" ht="11.25" customHeight="1">
      <c r="M1759" s="539" t="s">
        <v>1999</v>
      </c>
      <c r="N1759" s="491" t="s">
        <v>1435</v>
      </c>
      <c r="O1759" s="198" t="s">
        <v>864</v>
      </c>
      <c r="AC1759" s="264"/>
      <c r="AD1759" s="264"/>
      <c r="AE1759" s="264"/>
      <c r="AF1759" s="283"/>
      <c r="AG1759" s="510"/>
      <c r="AH1759" s="510"/>
      <c r="AI1759" s="264"/>
      <c r="AJ1759" s="264"/>
      <c r="AK1759" s="264"/>
      <c r="AL1759" s="263">
        <f t="shared" si="66"/>
        <v>0</v>
      </c>
      <c r="AM1759" s="205"/>
      <c r="AN1759" s="205"/>
      <c r="AO1759" s="264"/>
      <c r="AP1759" s="264"/>
      <c r="AQ1759" s="264"/>
      <c r="AR1759" s="439" t="s">
        <v>1462</v>
      </c>
      <c r="AS1759" s="264"/>
      <c r="AT1759" s="264"/>
    </row>
    <row r="1760" spans="13:46" customFormat="1" ht="11.25" customHeight="1">
      <c r="M1760" s="539" t="s">
        <v>2000</v>
      </c>
      <c r="N1760" s="485" t="s">
        <v>825</v>
      </c>
      <c r="O1760" s="198" t="s">
        <v>864</v>
      </c>
      <c r="AC1760" s="264"/>
      <c r="AD1760" s="264"/>
      <c r="AE1760" s="264"/>
      <c r="AF1760" s="283"/>
      <c r="AG1760" s="510"/>
      <c r="AH1760" s="510"/>
      <c r="AI1760" s="264"/>
      <c r="AJ1760" s="264"/>
      <c r="AK1760" s="264"/>
      <c r="AL1760" s="263">
        <f t="shared" si="66"/>
        <v>0</v>
      </c>
      <c r="AM1760" s="191">
        <f>SUM(AM1761:AM1766)</f>
        <v>0</v>
      </c>
      <c r="AN1760" s="191">
        <f>SUM(AN1761:AN1766)</f>
        <v>0</v>
      </c>
      <c r="AO1760" s="264"/>
      <c r="AP1760" s="264"/>
      <c r="AQ1760" s="264"/>
      <c r="AR1760" s="439" t="s">
        <v>1467</v>
      </c>
      <c r="AS1760" s="264"/>
      <c r="AT1760" s="264"/>
    </row>
    <row r="1761" spans="13:46" customFormat="1" ht="11.25" customHeight="1">
      <c r="M1761" s="539" t="s">
        <v>2176</v>
      </c>
      <c r="N1761" s="492" t="s">
        <v>1436</v>
      </c>
      <c r="O1761" s="198" t="s">
        <v>864</v>
      </c>
      <c r="AC1761" s="264"/>
      <c r="AD1761" s="264"/>
      <c r="AE1761" s="264"/>
      <c r="AF1761" s="283"/>
      <c r="AG1761" s="510"/>
      <c r="AH1761" s="510"/>
      <c r="AI1761" s="264"/>
      <c r="AJ1761" s="264"/>
      <c r="AK1761" s="264"/>
      <c r="AL1761" s="263">
        <f t="shared" si="66"/>
        <v>0</v>
      </c>
      <c r="AM1761" s="205"/>
      <c r="AN1761" s="205"/>
      <c r="AO1761" s="264"/>
      <c r="AP1761" s="264"/>
      <c r="AQ1761" s="264"/>
      <c r="AR1761" s="439" t="s">
        <v>2160</v>
      </c>
      <c r="AS1761" s="264"/>
      <c r="AT1761" s="264"/>
    </row>
    <row r="1762" spans="13:46" customFormat="1" ht="11.25" customHeight="1">
      <c r="M1762" s="539" t="s">
        <v>2157</v>
      </c>
      <c r="N1762" s="492" t="s">
        <v>1437</v>
      </c>
      <c r="O1762" s="198" t="s">
        <v>864</v>
      </c>
      <c r="AC1762" s="264"/>
      <c r="AD1762" s="264"/>
      <c r="AE1762" s="264"/>
      <c r="AF1762" s="283"/>
      <c r="AG1762" s="510"/>
      <c r="AH1762" s="510"/>
      <c r="AI1762" s="264"/>
      <c r="AJ1762" s="264"/>
      <c r="AK1762" s="264"/>
      <c r="AL1762" s="263">
        <f t="shared" si="66"/>
        <v>0</v>
      </c>
      <c r="AM1762" s="205"/>
      <c r="AN1762" s="205"/>
      <c r="AO1762" s="264"/>
      <c r="AP1762" s="264"/>
      <c r="AQ1762" s="264"/>
      <c r="AR1762" s="439" t="s">
        <v>2141</v>
      </c>
      <c r="AS1762" s="264"/>
      <c r="AT1762" s="264"/>
    </row>
    <row r="1763" spans="13:46" customFormat="1" ht="11.25" customHeight="1">
      <c r="M1763" s="539" t="s">
        <v>2138</v>
      </c>
      <c r="N1763" s="492" t="s">
        <v>1438</v>
      </c>
      <c r="O1763" s="198" t="s">
        <v>864</v>
      </c>
      <c r="AC1763" s="264"/>
      <c r="AD1763" s="264"/>
      <c r="AE1763" s="264"/>
      <c r="AF1763" s="283"/>
      <c r="AG1763" s="510"/>
      <c r="AH1763" s="510"/>
      <c r="AI1763" s="264"/>
      <c r="AJ1763" s="264"/>
      <c r="AK1763" s="264"/>
      <c r="AL1763" s="263">
        <f t="shared" si="66"/>
        <v>0</v>
      </c>
      <c r="AM1763" s="205"/>
      <c r="AN1763" s="205"/>
      <c r="AO1763" s="264"/>
      <c r="AP1763" s="264"/>
      <c r="AQ1763" s="264"/>
      <c r="AR1763" s="439" t="s">
        <v>2121</v>
      </c>
      <c r="AS1763" s="264"/>
      <c r="AT1763" s="264"/>
    </row>
    <row r="1764" spans="13:46" customFormat="1" ht="11.25" customHeight="1">
      <c r="M1764" s="539" t="s">
        <v>2001</v>
      </c>
      <c r="N1764" s="492" t="s">
        <v>1439</v>
      </c>
      <c r="O1764" s="198" t="s">
        <v>864</v>
      </c>
      <c r="AC1764" s="264"/>
      <c r="AD1764" s="264"/>
      <c r="AE1764" s="264"/>
      <c r="AF1764" s="283"/>
      <c r="AG1764" s="510"/>
      <c r="AH1764" s="510"/>
      <c r="AI1764" s="264"/>
      <c r="AJ1764" s="264"/>
      <c r="AK1764" s="264"/>
      <c r="AL1764" s="263">
        <f t="shared" si="66"/>
        <v>0</v>
      </c>
      <c r="AM1764" s="205"/>
      <c r="AN1764" s="205"/>
      <c r="AO1764" s="264"/>
      <c r="AP1764" s="264"/>
      <c r="AQ1764" s="264"/>
      <c r="AR1764" s="439" t="s">
        <v>1468</v>
      </c>
      <c r="AS1764" s="264"/>
      <c r="AT1764" s="264"/>
    </row>
    <row r="1765" spans="13:46" customFormat="1" ht="11.25" customHeight="1">
      <c r="M1765" s="539" t="s">
        <v>2002</v>
      </c>
      <c r="N1765" s="492" t="s">
        <v>1440</v>
      </c>
      <c r="O1765" s="198" t="s">
        <v>864</v>
      </c>
      <c r="AC1765" s="264"/>
      <c r="AD1765" s="264"/>
      <c r="AE1765" s="264"/>
      <c r="AF1765" s="283"/>
      <c r="AG1765" s="510"/>
      <c r="AH1765" s="510"/>
      <c r="AI1765" s="264"/>
      <c r="AJ1765" s="264"/>
      <c r="AK1765" s="264"/>
      <c r="AL1765" s="263">
        <f t="shared" si="66"/>
        <v>0</v>
      </c>
      <c r="AM1765" s="205"/>
      <c r="AN1765" s="205"/>
      <c r="AO1765" s="264"/>
      <c r="AP1765" s="264"/>
      <c r="AQ1765" s="264"/>
      <c r="AR1765" s="439" t="s">
        <v>1469</v>
      </c>
      <c r="AS1765" s="264"/>
      <c r="AT1765" s="264"/>
    </row>
    <row r="1766" spans="13:46" customFormat="1" ht="11.25" customHeight="1">
      <c r="M1766" s="539" t="s">
        <v>2003</v>
      </c>
      <c r="N1766" s="492" t="s">
        <v>1441</v>
      </c>
      <c r="O1766" s="198" t="s">
        <v>864</v>
      </c>
      <c r="AC1766" s="264"/>
      <c r="AD1766" s="264"/>
      <c r="AE1766" s="264"/>
      <c r="AF1766" s="283"/>
      <c r="AG1766" s="510"/>
      <c r="AH1766" s="510"/>
      <c r="AI1766" s="264"/>
      <c r="AJ1766" s="264"/>
      <c r="AK1766" s="264"/>
      <c r="AL1766" s="263">
        <f t="shared" si="66"/>
        <v>0</v>
      </c>
      <c r="AM1766" s="205"/>
      <c r="AN1766" s="205"/>
      <c r="AO1766" s="264"/>
      <c r="AP1766" s="264"/>
      <c r="AQ1766" s="264"/>
      <c r="AR1766" s="439" t="s">
        <v>1470</v>
      </c>
      <c r="AS1766" s="264"/>
      <c r="AT1766" s="264"/>
    </row>
    <row r="1767" spans="13:46" customFormat="1" ht="11.25" customHeight="1">
      <c r="M1767" s="539" t="s">
        <v>2004</v>
      </c>
      <c r="N1767" s="493" t="s">
        <v>826</v>
      </c>
      <c r="O1767" s="198" t="s">
        <v>864</v>
      </c>
      <c r="AC1767" s="264"/>
      <c r="AD1767" s="264"/>
      <c r="AE1767" s="264"/>
      <c r="AF1767" s="283"/>
      <c r="AG1767" s="510"/>
      <c r="AH1767" s="510"/>
      <c r="AI1767" s="264"/>
      <c r="AJ1767" s="264"/>
      <c r="AK1767" s="264"/>
      <c r="AL1767" s="263">
        <f t="shared" si="66"/>
        <v>0</v>
      </c>
      <c r="AM1767" s="205"/>
      <c r="AN1767" s="205"/>
      <c r="AO1767" s="264"/>
      <c r="AP1767" s="264"/>
      <c r="AQ1767" s="264"/>
      <c r="AR1767" s="439" t="s">
        <v>1471</v>
      </c>
      <c r="AS1767" s="264"/>
      <c r="AT1767" s="264"/>
    </row>
    <row r="1768" spans="13:46" customFormat="1" ht="11.25" customHeight="1">
      <c r="M1768" s="539" t="s">
        <v>2005</v>
      </c>
      <c r="N1768" s="486" t="s">
        <v>817</v>
      </c>
      <c r="O1768" s="198" t="s">
        <v>864</v>
      </c>
      <c r="AC1768" s="264"/>
      <c r="AD1768" s="264"/>
      <c r="AE1768" s="264"/>
      <c r="AF1768" s="283"/>
      <c r="AG1768" s="510"/>
      <c r="AH1768" s="510"/>
      <c r="AI1768" s="264"/>
      <c r="AJ1768" s="264"/>
      <c r="AK1768" s="264"/>
      <c r="AL1768" s="263">
        <f t="shared" si="66"/>
        <v>0</v>
      </c>
      <c r="AM1768" s="191">
        <f>SUM(AM1769:AM1777)</f>
        <v>0</v>
      </c>
      <c r="AN1768" s="191">
        <f>SUM(AN1769:AN1777)</f>
        <v>0</v>
      </c>
      <c r="AO1768" s="264"/>
      <c r="AP1768" s="264"/>
      <c r="AQ1768" s="264"/>
      <c r="AR1768" s="439" t="s">
        <v>1472</v>
      </c>
      <c r="AS1768" s="264"/>
      <c r="AT1768" s="264"/>
    </row>
    <row r="1769" spans="13:46" customFormat="1" ht="11.25" customHeight="1">
      <c r="M1769" s="539" t="s">
        <v>2006</v>
      </c>
      <c r="N1769" s="494" t="s">
        <v>1442</v>
      </c>
      <c r="O1769" s="198" t="s">
        <v>864</v>
      </c>
      <c r="AC1769" s="264"/>
      <c r="AD1769" s="264"/>
      <c r="AE1769" s="264"/>
      <c r="AF1769" s="283"/>
      <c r="AG1769" s="510"/>
      <c r="AH1769" s="510"/>
      <c r="AI1769" s="264"/>
      <c r="AJ1769" s="264"/>
      <c r="AK1769" s="264"/>
      <c r="AL1769" s="263">
        <f t="shared" si="66"/>
        <v>0</v>
      </c>
      <c r="AM1769" s="205"/>
      <c r="AN1769" s="205"/>
      <c r="AO1769" s="264"/>
      <c r="AP1769" s="264"/>
      <c r="AQ1769" s="264"/>
      <c r="AR1769" s="439" t="s">
        <v>1473</v>
      </c>
      <c r="AS1769" s="264"/>
      <c r="AT1769" s="264"/>
    </row>
    <row r="1770" spans="13:46" customFormat="1" ht="11.25" customHeight="1">
      <c r="M1770" s="539" t="s">
        <v>2007</v>
      </c>
      <c r="N1770" s="494" t="s">
        <v>1443</v>
      </c>
      <c r="O1770" s="198" t="s">
        <v>864</v>
      </c>
      <c r="AC1770" s="264"/>
      <c r="AD1770" s="264"/>
      <c r="AE1770" s="264"/>
      <c r="AF1770" s="283"/>
      <c r="AG1770" s="510"/>
      <c r="AH1770" s="510"/>
      <c r="AI1770" s="264"/>
      <c r="AJ1770" s="264"/>
      <c r="AK1770" s="264"/>
      <c r="AL1770" s="263">
        <f t="shared" si="66"/>
        <v>0</v>
      </c>
      <c r="AM1770" s="205"/>
      <c r="AN1770" s="205"/>
      <c r="AO1770" s="264"/>
      <c r="AP1770" s="264"/>
      <c r="AQ1770" s="264"/>
      <c r="AR1770" s="439" t="s">
        <v>1474</v>
      </c>
      <c r="AS1770" s="264"/>
      <c r="AT1770" s="264"/>
    </row>
    <row r="1771" spans="13:46" customFormat="1" ht="11.25" customHeight="1">
      <c r="M1771" s="539" t="s">
        <v>2008</v>
      </c>
      <c r="N1771" s="494" t="s">
        <v>1444</v>
      </c>
      <c r="O1771" s="198" t="s">
        <v>864</v>
      </c>
      <c r="AC1771" s="264"/>
      <c r="AD1771" s="264"/>
      <c r="AE1771" s="264"/>
      <c r="AF1771" s="283"/>
      <c r="AG1771" s="510"/>
      <c r="AH1771" s="510"/>
      <c r="AI1771" s="264"/>
      <c r="AJ1771" s="264"/>
      <c r="AK1771" s="264"/>
      <c r="AL1771" s="263">
        <f t="shared" si="66"/>
        <v>0</v>
      </c>
      <c r="AM1771" s="205"/>
      <c r="AN1771" s="205"/>
      <c r="AO1771" s="264"/>
      <c r="AP1771" s="264"/>
      <c r="AQ1771" s="264"/>
      <c r="AR1771" s="439" t="s">
        <v>1475</v>
      </c>
      <c r="AS1771" s="264"/>
      <c r="AT1771" s="264"/>
    </row>
    <row r="1772" spans="13:46" customFormat="1" ht="11.25" customHeight="1">
      <c r="M1772" s="539" t="s">
        <v>2009</v>
      </c>
      <c r="N1772" s="494" t="s">
        <v>1445</v>
      </c>
      <c r="O1772" s="198" t="s">
        <v>864</v>
      </c>
      <c r="AC1772" s="264"/>
      <c r="AD1772" s="264"/>
      <c r="AE1772" s="264"/>
      <c r="AF1772" s="283"/>
      <c r="AG1772" s="510"/>
      <c r="AH1772" s="510"/>
      <c r="AI1772" s="264"/>
      <c r="AJ1772" s="264"/>
      <c r="AK1772" s="264"/>
      <c r="AL1772" s="263">
        <f t="shared" si="66"/>
        <v>0</v>
      </c>
      <c r="AM1772" s="205"/>
      <c r="AN1772" s="205"/>
      <c r="AO1772" s="264"/>
      <c r="AP1772" s="264"/>
      <c r="AQ1772" s="264"/>
      <c r="AR1772" s="439" t="s">
        <v>1487</v>
      </c>
      <c r="AS1772" s="264"/>
      <c r="AT1772" s="264"/>
    </row>
    <row r="1773" spans="13:46" customFormat="1" ht="11.25" customHeight="1">
      <c r="M1773" s="539" t="s">
        <v>2010</v>
      </c>
      <c r="N1773" s="494" t="s">
        <v>1446</v>
      </c>
      <c r="O1773" s="198" t="s">
        <v>864</v>
      </c>
      <c r="AC1773" s="264"/>
      <c r="AD1773" s="264"/>
      <c r="AE1773" s="264"/>
      <c r="AF1773" s="283"/>
      <c r="AG1773" s="510"/>
      <c r="AH1773" s="510"/>
      <c r="AI1773" s="264"/>
      <c r="AJ1773" s="264"/>
      <c r="AK1773" s="264"/>
      <c r="AL1773" s="263">
        <f t="shared" si="66"/>
        <v>0</v>
      </c>
      <c r="AM1773" s="205"/>
      <c r="AN1773" s="205"/>
      <c r="AO1773" s="264"/>
      <c r="AP1773" s="264"/>
      <c r="AQ1773" s="264"/>
      <c r="AR1773" s="439" t="s">
        <v>1486</v>
      </c>
      <c r="AS1773" s="264"/>
      <c r="AT1773" s="264"/>
    </row>
    <row r="1774" spans="13:46" customFormat="1" ht="11.25" customHeight="1">
      <c r="M1774" s="539" t="s">
        <v>2011</v>
      </c>
      <c r="N1774" s="494" t="s">
        <v>1447</v>
      </c>
      <c r="O1774" s="198" t="s">
        <v>864</v>
      </c>
      <c r="AC1774" s="264"/>
      <c r="AD1774" s="264"/>
      <c r="AE1774" s="264"/>
      <c r="AF1774" s="283"/>
      <c r="AG1774" s="510"/>
      <c r="AH1774" s="510"/>
      <c r="AI1774" s="264"/>
      <c r="AJ1774" s="264"/>
      <c r="AK1774" s="264"/>
      <c r="AL1774" s="263">
        <f t="shared" si="66"/>
        <v>0</v>
      </c>
      <c r="AM1774" s="205"/>
      <c r="AN1774" s="205"/>
      <c r="AO1774" s="264"/>
      <c r="AP1774" s="264"/>
      <c r="AQ1774" s="264"/>
      <c r="AR1774" s="439" t="s">
        <v>1485</v>
      </c>
      <c r="AS1774" s="264"/>
      <c r="AT1774" s="264"/>
    </row>
    <row r="1775" spans="13:46" customFormat="1" ht="11.25" customHeight="1">
      <c r="M1775" s="539" t="s">
        <v>2012</v>
      </c>
      <c r="N1775" s="494" t="s">
        <v>1448</v>
      </c>
      <c r="O1775" s="198" t="s">
        <v>864</v>
      </c>
      <c r="AC1775" s="264"/>
      <c r="AD1775" s="264"/>
      <c r="AE1775" s="264"/>
      <c r="AF1775" s="283"/>
      <c r="AG1775" s="510"/>
      <c r="AH1775" s="510"/>
      <c r="AI1775" s="264"/>
      <c r="AJ1775" s="264"/>
      <c r="AK1775" s="264"/>
      <c r="AL1775" s="263">
        <f t="shared" si="66"/>
        <v>0</v>
      </c>
      <c r="AM1775" s="205"/>
      <c r="AN1775" s="205"/>
      <c r="AO1775" s="264"/>
      <c r="AP1775" s="264"/>
      <c r="AQ1775" s="264"/>
      <c r="AR1775" s="439" t="s">
        <v>1484</v>
      </c>
      <c r="AS1775" s="264"/>
      <c r="AT1775" s="264"/>
    </row>
    <row r="1776" spans="13:46" customFormat="1" ht="11.25" customHeight="1">
      <c r="M1776" s="539" t="s">
        <v>2013</v>
      </c>
      <c r="N1776" s="494" t="s">
        <v>1449</v>
      </c>
      <c r="O1776" s="198" t="s">
        <v>864</v>
      </c>
      <c r="AC1776" s="264"/>
      <c r="AD1776" s="264"/>
      <c r="AE1776" s="264"/>
      <c r="AF1776" s="283"/>
      <c r="AG1776" s="510"/>
      <c r="AH1776" s="510"/>
      <c r="AI1776" s="264"/>
      <c r="AJ1776" s="264"/>
      <c r="AK1776" s="264"/>
      <c r="AL1776" s="263">
        <f t="shared" si="66"/>
        <v>0</v>
      </c>
      <c r="AM1776" s="205"/>
      <c r="AN1776" s="205"/>
      <c r="AO1776" s="264"/>
      <c r="AP1776" s="264"/>
      <c r="AQ1776" s="264"/>
      <c r="AR1776" s="439" t="s">
        <v>1483</v>
      </c>
      <c r="AS1776" s="264"/>
      <c r="AT1776" s="264"/>
    </row>
    <row r="1777" spans="13:46" customFormat="1" ht="11.25" customHeight="1">
      <c r="M1777" s="539" t="s">
        <v>2014</v>
      </c>
      <c r="N1777" s="494" t="s">
        <v>1450</v>
      </c>
      <c r="O1777" s="198" t="s">
        <v>864</v>
      </c>
      <c r="AC1777" s="264"/>
      <c r="AD1777" s="264"/>
      <c r="AE1777" s="264"/>
      <c r="AF1777" s="283"/>
      <c r="AG1777" s="510"/>
      <c r="AH1777" s="510"/>
      <c r="AI1777" s="264"/>
      <c r="AJ1777" s="264"/>
      <c r="AK1777" s="264"/>
      <c r="AL1777" s="263">
        <f t="shared" si="66"/>
        <v>0</v>
      </c>
      <c r="AM1777" s="205"/>
      <c r="AN1777" s="205"/>
      <c r="AO1777" s="264"/>
      <c r="AP1777" s="264"/>
      <c r="AQ1777" s="264"/>
      <c r="AR1777" s="439" t="s">
        <v>1488</v>
      </c>
      <c r="AS1777" s="264"/>
      <c r="AT1777" s="264"/>
    </row>
    <row r="1778" spans="13:46" customFormat="1" ht="11.25" customHeight="1">
      <c r="M1778" s="540"/>
      <c r="N1778" s="508"/>
      <c r="O1778" s="509"/>
      <c r="AC1778" s="264"/>
      <c r="AD1778" s="264"/>
      <c r="AE1778" s="264"/>
      <c r="AF1778" s="283"/>
      <c r="AG1778" s="510"/>
      <c r="AH1778" s="510"/>
      <c r="AI1778" s="264"/>
      <c r="AJ1778" s="264"/>
      <c r="AK1778" s="264"/>
      <c r="AL1778" s="283"/>
      <c r="AM1778" s="510"/>
      <c r="AN1778" s="510"/>
      <c r="AO1778" s="264"/>
      <c r="AP1778" s="264"/>
      <c r="AQ1778" s="264"/>
      <c r="AR1778" s="439"/>
      <c r="AS1778" s="264"/>
      <c r="AT1778" s="264"/>
    </row>
    <row r="1779" spans="13:46" customFormat="1" ht="11.25" customHeight="1">
      <c r="M1779" s="540"/>
      <c r="N1779" s="508"/>
      <c r="O1779" s="509"/>
      <c r="AC1779" s="264"/>
      <c r="AD1779" s="264"/>
      <c r="AE1779" s="264"/>
      <c r="AF1779" s="283"/>
      <c r="AG1779" s="510"/>
      <c r="AH1779" s="510"/>
      <c r="AI1779" s="264"/>
      <c r="AJ1779" s="264"/>
      <c r="AK1779" s="264"/>
      <c r="AL1779" s="283"/>
      <c r="AM1779" s="510"/>
      <c r="AN1779" s="510"/>
      <c r="AO1779" s="264"/>
      <c r="AP1779" s="264"/>
      <c r="AQ1779" s="264"/>
      <c r="AR1779" s="439"/>
      <c r="AS1779" s="264"/>
      <c r="AT1779" s="264"/>
    </row>
    <row r="1780" spans="13:46" customFormat="1" ht="11.25" customHeight="1">
      <c r="M1780" s="539" t="s">
        <v>2015</v>
      </c>
      <c r="N1780" s="495" t="s">
        <v>1451</v>
      </c>
      <c r="O1780" s="198" t="s">
        <v>864</v>
      </c>
      <c r="AC1780" s="264"/>
      <c r="AD1780" s="264"/>
      <c r="AE1780" s="264"/>
      <c r="AF1780" s="283"/>
      <c r="AG1780" s="510"/>
      <c r="AH1780" s="510"/>
      <c r="AI1780" s="264"/>
      <c r="AJ1780" s="264"/>
      <c r="AK1780" s="264"/>
      <c r="AL1780" s="263">
        <f t="shared" ref="AL1780:AL1786" si="67">AM1780+AN1780</f>
        <v>0</v>
      </c>
      <c r="AM1780" s="205"/>
      <c r="AN1780" s="205"/>
      <c r="AO1780" s="264"/>
      <c r="AP1780" s="264"/>
      <c r="AQ1780" s="264"/>
      <c r="AR1780" s="439" t="s">
        <v>1489</v>
      </c>
      <c r="AS1780" s="264"/>
      <c r="AT1780" s="264"/>
    </row>
    <row r="1781" spans="13:46" customFormat="1" ht="11.25" customHeight="1">
      <c r="M1781" s="539" t="s">
        <v>2016</v>
      </c>
      <c r="N1781" s="496" t="s">
        <v>828</v>
      </c>
      <c r="O1781" s="198" t="s">
        <v>864</v>
      </c>
      <c r="AC1781" s="264"/>
      <c r="AD1781" s="264"/>
      <c r="AE1781" s="264"/>
      <c r="AF1781" s="283"/>
      <c r="AG1781" s="510"/>
      <c r="AH1781" s="510"/>
      <c r="AI1781" s="264"/>
      <c r="AJ1781" s="264"/>
      <c r="AK1781" s="264"/>
      <c r="AL1781" s="263">
        <f t="shared" si="67"/>
        <v>0</v>
      </c>
      <c r="AM1781" s="205"/>
      <c r="AN1781" s="205"/>
      <c r="AO1781" s="264"/>
      <c r="AP1781" s="264"/>
      <c r="AQ1781" s="264"/>
      <c r="AR1781" s="439" t="s">
        <v>1476</v>
      </c>
      <c r="AS1781" s="264"/>
      <c r="AT1781" s="264"/>
    </row>
    <row r="1782" spans="13:46" customFormat="1" ht="11.25" customHeight="1">
      <c r="M1782" s="539" t="s">
        <v>2017</v>
      </c>
      <c r="N1782" s="497" t="s">
        <v>854</v>
      </c>
      <c r="O1782" s="198" t="s">
        <v>864</v>
      </c>
      <c r="AC1782" s="264"/>
      <c r="AD1782" s="264"/>
      <c r="AE1782" s="264"/>
      <c r="AF1782" s="283"/>
      <c r="AG1782" s="510"/>
      <c r="AH1782" s="510"/>
      <c r="AI1782" s="264"/>
      <c r="AJ1782" s="264"/>
      <c r="AK1782" s="264"/>
      <c r="AL1782" s="263">
        <f t="shared" si="67"/>
        <v>0</v>
      </c>
      <c r="AM1782" s="205"/>
      <c r="AN1782" s="205"/>
      <c r="AO1782" s="264"/>
      <c r="AP1782" s="264"/>
      <c r="AQ1782" s="264"/>
      <c r="AR1782" s="439" t="s">
        <v>1477</v>
      </c>
      <c r="AS1782" s="264"/>
      <c r="AT1782" s="264"/>
    </row>
    <row r="1783" spans="13:46" customFormat="1" ht="11.25" customHeight="1">
      <c r="M1783" s="539" t="s">
        <v>2018</v>
      </c>
      <c r="N1783" s="498" t="s">
        <v>333</v>
      </c>
      <c r="O1783" s="198" t="s">
        <v>864</v>
      </c>
      <c r="AC1783" s="264"/>
      <c r="AD1783" s="264"/>
      <c r="AE1783" s="264"/>
      <c r="AF1783" s="283"/>
      <c r="AG1783" s="510"/>
      <c r="AH1783" s="510"/>
      <c r="AI1783" s="264"/>
      <c r="AJ1783" s="264"/>
      <c r="AK1783" s="264"/>
      <c r="AL1783" s="263">
        <f t="shared" si="67"/>
        <v>0</v>
      </c>
      <c r="AM1783" s="205"/>
      <c r="AN1783" s="205"/>
      <c r="AO1783" s="264"/>
      <c r="AP1783" s="264"/>
      <c r="AQ1783" s="264"/>
      <c r="AR1783" s="439" t="s">
        <v>1478</v>
      </c>
      <c r="AS1783" s="264"/>
      <c r="AT1783" s="264"/>
    </row>
    <row r="1784" spans="13:46" customFormat="1" ht="11.25" customHeight="1">
      <c r="M1784" s="539" t="s">
        <v>2019</v>
      </c>
      <c r="N1784" s="499" t="s">
        <v>334</v>
      </c>
      <c r="O1784" s="198" t="s">
        <v>864</v>
      </c>
      <c r="AC1784" s="264"/>
      <c r="AD1784" s="264"/>
      <c r="AE1784" s="264"/>
      <c r="AF1784" s="283"/>
      <c r="AG1784" s="510"/>
      <c r="AH1784" s="510"/>
      <c r="AI1784" s="264"/>
      <c r="AJ1784" s="264"/>
      <c r="AK1784" s="264"/>
      <c r="AL1784" s="263">
        <f t="shared" si="67"/>
        <v>0</v>
      </c>
      <c r="AM1784" s="205"/>
      <c r="AN1784" s="205"/>
      <c r="AO1784" s="264"/>
      <c r="AP1784" s="264"/>
      <c r="AQ1784" s="264"/>
      <c r="AR1784" s="439" t="s">
        <v>1480</v>
      </c>
      <c r="AS1784" s="264"/>
      <c r="AT1784" s="264"/>
    </row>
    <row r="1785" spans="13:46" customFormat="1" ht="11.25" customHeight="1">
      <c r="M1785" s="539" t="s">
        <v>2020</v>
      </c>
      <c r="N1785" s="500" t="s">
        <v>335</v>
      </c>
      <c r="O1785" s="198" t="s">
        <v>864</v>
      </c>
      <c r="AC1785" s="264"/>
      <c r="AD1785" s="264"/>
      <c r="AE1785" s="264"/>
      <c r="AF1785" s="283"/>
      <c r="AG1785" s="510"/>
      <c r="AH1785" s="510"/>
      <c r="AI1785" s="264"/>
      <c r="AJ1785" s="264"/>
      <c r="AK1785" s="264"/>
      <c r="AL1785" s="263">
        <f t="shared" si="67"/>
        <v>0</v>
      </c>
      <c r="AM1785" s="205"/>
      <c r="AN1785" s="205"/>
      <c r="AO1785" s="264"/>
      <c r="AP1785" s="264"/>
      <c r="AQ1785" s="264"/>
      <c r="AR1785" s="439" t="s">
        <v>1479</v>
      </c>
      <c r="AS1785" s="264"/>
      <c r="AT1785" s="264"/>
    </row>
    <row r="1786" spans="13:46" customFormat="1" ht="11.25" customHeight="1">
      <c r="M1786" s="539" t="s">
        <v>2021</v>
      </c>
      <c r="N1786" s="489" t="s">
        <v>336</v>
      </c>
      <c r="O1786" s="198" t="s">
        <v>864</v>
      </c>
      <c r="AC1786" s="264"/>
      <c r="AD1786" s="264"/>
      <c r="AE1786" s="264"/>
      <c r="AF1786" s="283"/>
      <c r="AG1786" s="510"/>
      <c r="AH1786" s="510"/>
      <c r="AI1786" s="264"/>
      <c r="AJ1786" s="264"/>
      <c r="AK1786" s="264"/>
      <c r="AL1786" s="263">
        <f t="shared" si="67"/>
        <v>0</v>
      </c>
      <c r="AM1786" s="205"/>
      <c r="AN1786" s="205"/>
      <c r="AO1786" s="264"/>
      <c r="AP1786" s="264"/>
      <c r="AQ1786" s="264"/>
      <c r="AR1786" s="439" t="s">
        <v>1481</v>
      </c>
      <c r="AS1786" s="264"/>
      <c r="AT1786" s="264"/>
    </row>
    <row r="1787" spans="13:46" customFormat="1" ht="11.25" customHeight="1">
      <c r="M1787" s="540"/>
      <c r="N1787" s="508"/>
      <c r="O1787" s="509"/>
      <c r="AC1787" s="264"/>
      <c r="AD1787" s="264"/>
      <c r="AE1787" s="264"/>
      <c r="AF1787" s="283"/>
      <c r="AG1787" s="510"/>
      <c r="AH1787" s="510"/>
      <c r="AI1787" s="264"/>
      <c r="AJ1787" s="264"/>
      <c r="AK1787" s="264"/>
      <c r="AL1787" s="283"/>
      <c r="AM1787" s="510"/>
      <c r="AN1787" s="510"/>
      <c r="AO1787" s="264"/>
      <c r="AP1787" s="264"/>
      <c r="AQ1787" s="264"/>
      <c r="AR1787" s="439"/>
      <c r="AS1787" s="264"/>
      <c r="AT1787" s="264"/>
    </row>
    <row r="1788" spans="13:46" customFormat="1" ht="11.25" customHeight="1">
      <c r="M1788" s="538" t="s">
        <v>1962</v>
      </c>
      <c r="N1788" s="511" t="s">
        <v>763</v>
      </c>
      <c r="O1788" s="198" t="s">
        <v>196</v>
      </c>
      <c r="AC1788" s="264"/>
      <c r="AD1788" s="264"/>
      <c r="AE1788" s="264"/>
      <c r="AF1788" s="280">
        <f>SUM(AF1789,AF1793:AF1798,AF1799,AF1804,AF1811,AF1812,AF1824:AF1830)</f>
        <v>0</v>
      </c>
      <c r="AG1788" s="280">
        <f>SUM(AG1789,AG1793:AG1798,AG1799,AG1804,AG1811,AG1812,AG1824:AG1830)</f>
        <v>0</v>
      </c>
      <c r="AH1788" s="280">
        <f>SUM(AH1789,AH1793:AH1798,AH1799,AH1804,AH1811,AH1812,AH1824:AH1830)</f>
        <v>0</v>
      </c>
      <c r="AI1788" s="264"/>
      <c r="AJ1788" s="264"/>
      <c r="AK1788" s="264"/>
      <c r="AL1788" s="280">
        <f>SUM(AL1789,AL1793:AL1798,AL1799,AL1804,AL1811,AL1812,AL1824:AL1830)</f>
        <v>0</v>
      </c>
      <c r="AM1788" s="280">
        <f>SUM(AM1789,AM1793:AM1798,AM1799,AM1804,AM1811,AM1812,AM1824:AM1830)</f>
        <v>0</v>
      </c>
      <c r="AN1788" s="280">
        <f>SUM(AN1789,AN1793:AN1798,AN1799,AN1804,AN1811,AN1812,AN1824:AN1830)</f>
        <v>0</v>
      </c>
      <c r="AO1788" s="264"/>
      <c r="AP1788" s="264"/>
      <c r="AQ1788" s="264"/>
      <c r="AR1788" s="119"/>
      <c r="AS1788" s="264"/>
      <c r="AT1788" s="264"/>
    </row>
    <row r="1789" spans="13:46" customFormat="1" ht="11.25" customHeight="1">
      <c r="M1789" s="540"/>
      <c r="N1789" s="508"/>
      <c r="O1789" s="509"/>
      <c r="AC1789" s="264"/>
      <c r="AD1789" s="264"/>
      <c r="AE1789" s="264"/>
      <c r="AF1789" s="283"/>
      <c r="AG1789" s="510"/>
      <c r="AH1789" s="510"/>
      <c r="AI1789" s="264"/>
      <c r="AJ1789" s="264"/>
      <c r="AK1789" s="264"/>
      <c r="AL1789" s="283"/>
      <c r="AM1789" s="510"/>
      <c r="AN1789" s="510"/>
      <c r="AO1789" s="264"/>
      <c r="AP1789" s="264"/>
      <c r="AQ1789" s="264"/>
      <c r="AR1789" s="439"/>
      <c r="AS1789" s="264"/>
      <c r="AT1789" s="264"/>
    </row>
    <row r="1790" spans="13:46" customFormat="1" ht="11.25" customHeight="1">
      <c r="M1790" s="540"/>
      <c r="N1790" s="508"/>
      <c r="O1790" s="509"/>
      <c r="AC1790" s="264"/>
      <c r="AD1790" s="264"/>
      <c r="AE1790" s="264"/>
      <c r="AF1790" s="283"/>
      <c r="AG1790" s="510"/>
      <c r="AH1790" s="510"/>
      <c r="AI1790" s="264"/>
      <c r="AJ1790" s="264"/>
      <c r="AK1790" s="264"/>
      <c r="AL1790" s="283"/>
      <c r="AM1790" s="510"/>
      <c r="AN1790" s="510"/>
      <c r="AO1790" s="264"/>
      <c r="AP1790" s="264"/>
      <c r="AQ1790" s="264"/>
      <c r="AR1790" s="439"/>
      <c r="AS1790" s="264"/>
      <c r="AT1790" s="264"/>
    </row>
    <row r="1791" spans="13:46" customFormat="1" ht="11.25" customHeight="1">
      <c r="M1791" s="540"/>
      <c r="N1791" s="508"/>
      <c r="O1791" s="509"/>
      <c r="AC1791" s="264"/>
      <c r="AD1791" s="264"/>
      <c r="AE1791" s="264"/>
      <c r="AF1791" s="283"/>
      <c r="AG1791" s="510"/>
      <c r="AH1791" s="510"/>
      <c r="AI1791" s="264"/>
      <c r="AJ1791" s="264"/>
      <c r="AK1791" s="264"/>
      <c r="AL1791" s="283"/>
      <c r="AM1791" s="510"/>
      <c r="AN1791" s="510"/>
      <c r="AO1791" s="264"/>
      <c r="AP1791" s="264"/>
      <c r="AQ1791" s="264"/>
      <c r="AR1791" s="439"/>
      <c r="AS1791" s="264"/>
      <c r="AT1791" s="264"/>
    </row>
    <row r="1792" spans="13:46" customFormat="1" ht="11.25" customHeight="1">
      <c r="M1792" s="540"/>
      <c r="N1792" s="508"/>
      <c r="O1792" s="509"/>
      <c r="AC1792" s="264"/>
      <c r="AD1792" s="264"/>
      <c r="AE1792" s="264"/>
      <c r="AF1792" s="283"/>
      <c r="AG1792" s="510"/>
      <c r="AH1792" s="510"/>
      <c r="AI1792" s="264"/>
      <c r="AJ1792" s="264"/>
      <c r="AK1792" s="264"/>
      <c r="AL1792" s="283"/>
      <c r="AM1792" s="510"/>
      <c r="AN1792" s="510"/>
      <c r="AO1792" s="264"/>
      <c r="AP1792" s="264"/>
      <c r="AQ1792" s="264"/>
      <c r="AR1792" s="439"/>
      <c r="AS1792" s="264"/>
      <c r="AT1792" s="264"/>
    </row>
    <row r="1793" spans="13:46" customFormat="1" ht="11.25" customHeight="1">
      <c r="M1793" s="540"/>
      <c r="N1793" s="508"/>
      <c r="O1793" s="509"/>
      <c r="AC1793" s="264"/>
      <c r="AD1793" s="264"/>
      <c r="AE1793" s="264"/>
      <c r="AF1793" s="283"/>
      <c r="AG1793" s="510"/>
      <c r="AH1793" s="510"/>
      <c r="AI1793" s="264"/>
      <c r="AJ1793" s="264"/>
      <c r="AK1793" s="264"/>
      <c r="AL1793" s="283"/>
      <c r="AM1793" s="510"/>
      <c r="AN1793" s="510"/>
      <c r="AO1793" s="264"/>
      <c r="AP1793" s="264"/>
      <c r="AQ1793" s="264"/>
      <c r="AR1793" s="439"/>
      <c r="AS1793" s="264"/>
      <c r="AT1793" s="264"/>
    </row>
    <row r="1794" spans="13:46" customFormat="1" ht="11.25" customHeight="1">
      <c r="M1794" s="540"/>
      <c r="N1794" s="508"/>
      <c r="O1794" s="509"/>
      <c r="AC1794" s="264"/>
      <c r="AD1794" s="264"/>
      <c r="AE1794" s="264"/>
      <c r="AF1794" s="283"/>
      <c r="AG1794" s="510"/>
      <c r="AH1794" s="510"/>
      <c r="AI1794" s="264"/>
      <c r="AJ1794" s="264"/>
      <c r="AK1794" s="264"/>
      <c r="AL1794" s="283"/>
      <c r="AM1794" s="510"/>
      <c r="AN1794" s="510"/>
      <c r="AO1794" s="264"/>
      <c r="AP1794" s="264"/>
      <c r="AQ1794" s="264"/>
      <c r="AR1794" s="439"/>
      <c r="AS1794" s="264"/>
      <c r="AT1794" s="264"/>
    </row>
    <row r="1795" spans="13:46" customFormat="1" ht="11.25" customHeight="1">
      <c r="M1795" s="540"/>
      <c r="N1795" s="508"/>
      <c r="O1795" s="509"/>
      <c r="AC1795" s="264"/>
      <c r="AD1795" s="264"/>
      <c r="AE1795" s="264"/>
      <c r="AF1795" s="283"/>
      <c r="AG1795" s="510"/>
      <c r="AH1795" s="510"/>
      <c r="AI1795" s="264"/>
      <c r="AJ1795" s="264"/>
      <c r="AK1795" s="264"/>
      <c r="AL1795" s="283"/>
      <c r="AM1795" s="510"/>
      <c r="AN1795" s="510"/>
      <c r="AO1795" s="264"/>
      <c r="AP1795" s="264"/>
      <c r="AQ1795" s="264"/>
      <c r="AR1795" s="439"/>
      <c r="AS1795" s="264"/>
      <c r="AT1795" s="264"/>
    </row>
    <row r="1796" spans="13:46" customFormat="1" ht="11.25" customHeight="1">
      <c r="M1796" s="540"/>
      <c r="N1796" s="508"/>
      <c r="O1796" s="509"/>
      <c r="AC1796" s="264"/>
      <c r="AD1796" s="264"/>
      <c r="AE1796" s="264"/>
      <c r="AF1796" s="283"/>
      <c r="AG1796" s="510"/>
      <c r="AH1796" s="510"/>
      <c r="AI1796" s="264"/>
      <c r="AJ1796" s="264"/>
      <c r="AK1796" s="264"/>
      <c r="AL1796" s="283"/>
      <c r="AM1796" s="510"/>
      <c r="AN1796" s="510"/>
      <c r="AO1796" s="264"/>
      <c r="AP1796" s="264"/>
      <c r="AQ1796" s="264"/>
      <c r="AR1796" s="439"/>
      <c r="AS1796" s="264"/>
      <c r="AT1796" s="264"/>
    </row>
    <row r="1797" spans="13:46" customFormat="1" ht="11.25" customHeight="1">
      <c r="M1797" s="539" t="s">
        <v>1963</v>
      </c>
      <c r="N1797" s="489" t="s">
        <v>783</v>
      </c>
      <c r="O1797" s="198" t="s">
        <v>196</v>
      </c>
      <c r="AC1797" s="264"/>
      <c r="AD1797" s="264"/>
      <c r="AE1797" s="264"/>
      <c r="AF1797" s="283"/>
      <c r="AG1797" s="510"/>
      <c r="AH1797" s="510"/>
      <c r="AI1797" s="264"/>
      <c r="AJ1797" s="264"/>
      <c r="AK1797" s="264"/>
      <c r="AL1797" s="263">
        <f t="shared" ref="AL1797:AL1821" si="68">AM1797+AN1797</f>
        <v>0</v>
      </c>
      <c r="AM1797" s="263">
        <f t="shared" ref="AM1797:AN1811" si="69">AM1709*AM1753/1000</f>
        <v>0</v>
      </c>
      <c r="AN1797" s="263">
        <f t="shared" si="69"/>
        <v>0</v>
      </c>
      <c r="AO1797" s="264"/>
      <c r="AP1797" s="264"/>
      <c r="AQ1797" s="264"/>
      <c r="AR1797" s="439" t="s">
        <v>1456</v>
      </c>
      <c r="AS1797" s="264"/>
      <c r="AT1797" s="264"/>
    </row>
    <row r="1798" spans="13:46" customFormat="1" ht="11.25" customHeight="1">
      <c r="M1798" s="539" t="s">
        <v>1964</v>
      </c>
      <c r="N1798" s="490" t="s">
        <v>823</v>
      </c>
      <c r="O1798" s="198" t="s">
        <v>196</v>
      </c>
      <c r="AC1798" s="264"/>
      <c r="AD1798" s="264"/>
      <c r="AE1798" s="264"/>
      <c r="AF1798" s="283"/>
      <c r="AG1798" s="510"/>
      <c r="AH1798" s="510"/>
      <c r="AI1798" s="264"/>
      <c r="AJ1798" s="264"/>
      <c r="AK1798" s="264"/>
      <c r="AL1798" s="263">
        <f t="shared" si="68"/>
        <v>0</v>
      </c>
      <c r="AM1798" s="263">
        <f t="shared" si="69"/>
        <v>0</v>
      </c>
      <c r="AN1798" s="263">
        <f t="shared" si="69"/>
        <v>0</v>
      </c>
      <c r="AO1798" s="264"/>
      <c r="AP1798" s="264"/>
      <c r="AQ1798" s="264"/>
      <c r="AR1798" s="439" t="s">
        <v>1457</v>
      </c>
      <c r="AS1798" s="264"/>
      <c r="AT1798" s="264"/>
    </row>
    <row r="1799" spans="13:46" customFormat="1" ht="11.25" customHeight="1">
      <c r="M1799" s="539" t="s">
        <v>1965</v>
      </c>
      <c r="N1799" s="484" t="s">
        <v>827</v>
      </c>
      <c r="O1799" s="198" t="s">
        <v>196</v>
      </c>
      <c r="AC1799" s="264"/>
      <c r="AD1799" s="264"/>
      <c r="AE1799" s="264"/>
      <c r="AF1799" s="283"/>
      <c r="AG1799" s="510"/>
      <c r="AH1799" s="510"/>
      <c r="AI1799" s="264"/>
      <c r="AJ1799" s="264"/>
      <c r="AK1799" s="264"/>
      <c r="AL1799" s="263">
        <f t="shared" si="68"/>
        <v>0</v>
      </c>
      <c r="AM1799" s="191">
        <f>SUM(AM1800:AM1803)</f>
        <v>0</v>
      </c>
      <c r="AN1799" s="191">
        <f>SUM(AN1800:AN1803)</f>
        <v>0</v>
      </c>
      <c r="AO1799" s="264"/>
      <c r="AP1799" s="264"/>
      <c r="AQ1799" s="264"/>
      <c r="AR1799" s="439" t="s">
        <v>1458</v>
      </c>
      <c r="AS1799" s="264"/>
      <c r="AT1799" s="264"/>
    </row>
    <row r="1800" spans="13:46" customFormat="1" ht="11.25" customHeight="1">
      <c r="M1800" s="539" t="s">
        <v>1966</v>
      </c>
      <c r="N1800" s="491" t="s">
        <v>1432</v>
      </c>
      <c r="O1800" s="198" t="s">
        <v>196</v>
      </c>
      <c r="AC1800" s="264"/>
      <c r="AD1800" s="264"/>
      <c r="AE1800" s="264"/>
      <c r="AF1800" s="283"/>
      <c r="AG1800" s="510"/>
      <c r="AH1800" s="510"/>
      <c r="AI1800" s="264"/>
      <c r="AJ1800" s="264"/>
      <c r="AK1800" s="264"/>
      <c r="AL1800" s="263">
        <f t="shared" si="68"/>
        <v>0</v>
      </c>
      <c r="AM1800" s="263">
        <f t="shared" si="69"/>
        <v>0</v>
      </c>
      <c r="AN1800" s="263">
        <f t="shared" si="69"/>
        <v>0</v>
      </c>
      <c r="AO1800" s="264"/>
      <c r="AP1800" s="264"/>
      <c r="AQ1800" s="264"/>
      <c r="AR1800" s="439" t="s">
        <v>1459</v>
      </c>
      <c r="AS1800" s="264"/>
      <c r="AT1800" s="264"/>
    </row>
    <row r="1801" spans="13:46" customFormat="1" ht="11.25" customHeight="1">
      <c r="M1801" s="539" t="s">
        <v>1967</v>
      </c>
      <c r="N1801" s="491" t="s">
        <v>1433</v>
      </c>
      <c r="O1801" s="198" t="s">
        <v>196</v>
      </c>
      <c r="AC1801" s="264"/>
      <c r="AD1801" s="264"/>
      <c r="AE1801" s="264"/>
      <c r="AF1801" s="283"/>
      <c r="AG1801" s="510"/>
      <c r="AH1801" s="510"/>
      <c r="AI1801" s="264"/>
      <c r="AJ1801" s="264"/>
      <c r="AK1801" s="264"/>
      <c r="AL1801" s="263">
        <f t="shared" si="68"/>
        <v>0</v>
      </c>
      <c r="AM1801" s="263">
        <f t="shared" si="69"/>
        <v>0</v>
      </c>
      <c r="AN1801" s="263">
        <f t="shared" si="69"/>
        <v>0</v>
      </c>
      <c r="AO1801" s="264"/>
      <c r="AP1801" s="264"/>
      <c r="AQ1801" s="264"/>
      <c r="AR1801" s="439" t="s">
        <v>1460</v>
      </c>
      <c r="AS1801" s="264"/>
      <c r="AT1801" s="264"/>
    </row>
    <row r="1802" spans="13:46" customFormat="1" ht="11.25" customHeight="1">
      <c r="M1802" s="539" t="s">
        <v>1968</v>
      </c>
      <c r="N1802" s="491" t="s">
        <v>1434</v>
      </c>
      <c r="O1802" s="198" t="s">
        <v>196</v>
      </c>
      <c r="AC1802" s="264"/>
      <c r="AD1802" s="264"/>
      <c r="AE1802" s="264"/>
      <c r="AF1802" s="283"/>
      <c r="AG1802" s="510"/>
      <c r="AH1802" s="510"/>
      <c r="AI1802" s="264"/>
      <c r="AJ1802" s="264"/>
      <c r="AK1802" s="264"/>
      <c r="AL1802" s="263">
        <f t="shared" si="68"/>
        <v>0</v>
      </c>
      <c r="AM1802" s="263">
        <f t="shared" si="69"/>
        <v>0</v>
      </c>
      <c r="AN1802" s="263">
        <f t="shared" si="69"/>
        <v>0</v>
      </c>
      <c r="AO1802" s="264"/>
      <c r="AP1802" s="264"/>
      <c r="AQ1802" s="264"/>
      <c r="AR1802" s="439" t="s">
        <v>1461</v>
      </c>
      <c r="AS1802" s="264"/>
      <c r="AT1802" s="264"/>
    </row>
    <row r="1803" spans="13:46" customFormat="1" ht="11.25" customHeight="1">
      <c r="M1803" s="539" t="s">
        <v>1969</v>
      </c>
      <c r="N1803" s="491" t="s">
        <v>1435</v>
      </c>
      <c r="O1803" s="198" t="s">
        <v>196</v>
      </c>
      <c r="AC1803" s="264"/>
      <c r="AD1803" s="264"/>
      <c r="AE1803" s="264"/>
      <c r="AF1803" s="283"/>
      <c r="AG1803" s="510"/>
      <c r="AH1803" s="510"/>
      <c r="AI1803" s="264"/>
      <c r="AJ1803" s="264"/>
      <c r="AK1803" s="264"/>
      <c r="AL1803" s="263">
        <f t="shared" si="68"/>
        <v>0</v>
      </c>
      <c r="AM1803" s="263">
        <f t="shared" si="69"/>
        <v>0</v>
      </c>
      <c r="AN1803" s="263">
        <f t="shared" si="69"/>
        <v>0</v>
      </c>
      <c r="AO1803" s="264"/>
      <c r="AP1803" s="264"/>
      <c r="AQ1803" s="264"/>
      <c r="AR1803" s="439" t="s">
        <v>1462</v>
      </c>
      <c r="AS1803" s="264"/>
      <c r="AT1803" s="264"/>
    </row>
    <row r="1804" spans="13:46" customFormat="1" ht="11.25" customHeight="1">
      <c r="M1804" s="539" t="s">
        <v>1970</v>
      </c>
      <c r="N1804" s="485" t="s">
        <v>825</v>
      </c>
      <c r="O1804" s="198" t="s">
        <v>196</v>
      </c>
      <c r="AC1804" s="264"/>
      <c r="AD1804" s="264"/>
      <c r="AE1804" s="264"/>
      <c r="AF1804" s="283"/>
      <c r="AG1804" s="510"/>
      <c r="AH1804" s="510"/>
      <c r="AI1804" s="264"/>
      <c r="AJ1804" s="264"/>
      <c r="AK1804" s="264"/>
      <c r="AL1804" s="263">
        <f t="shared" si="68"/>
        <v>0</v>
      </c>
      <c r="AM1804" s="191">
        <f>SUM(AM1805:AM1810)</f>
        <v>0</v>
      </c>
      <c r="AN1804" s="191">
        <f>SUM(AN1805:AN1810)</f>
        <v>0</v>
      </c>
      <c r="AO1804" s="264"/>
      <c r="AP1804" s="264"/>
      <c r="AQ1804" s="264"/>
      <c r="AR1804" s="439" t="s">
        <v>1467</v>
      </c>
      <c r="AS1804" s="264"/>
      <c r="AT1804" s="264"/>
    </row>
    <row r="1805" spans="13:46" customFormat="1" ht="11.25" customHeight="1">
      <c r="M1805" s="539" t="s">
        <v>2177</v>
      </c>
      <c r="N1805" s="492" t="s">
        <v>1436</v>
      </c>
      <c r="O1805" s="198" t="s">
        <v>196</v>
      </c>
      <c r="AC1805" s="264"/>
      <c r="AD1805" s="264"/>
      <c r="AE1805" s="264"/>
      <c r="AF1805" s="283"/>
      <c r="AG1805" s="510"/>
      <c r="AH1805" s="510"/>
      <c r="AI1805" s="264"/>
      <c r="AJ1805" s="264"/>
      <c r="AK1805" s="264"/>
      <c r="AL1805" s="263">
        <f t="shared" si="68"/>
        <v>0</v>
      </c>
      <c r="AM1805" s="263">
        <f t="shared" si="69"/>
        <v>0</v>
      </c>
      <c r="AN1805" s="263">
        <f t="shared" si="69"/>
        <v>0</v>
      </c>
      <c r="AO1805" s="264"/>
      <c r="AP1805" s="264"/>
      <c r="AQ1805" s="264"/>
      <c r="AR1805" s="439" t="s">
        <v>2160</v>
      </c>
      <c r="AS1805" s="264"/>
      <c r="AT1805" s="264"/>
    </row>
    <row r="1806" spans="13:46" customFormat="1" ht="11.25" customHeight="1">
      <c r="M1806" s="539" t="s">
        <v>2158</v>
      </c>
      <c r="N1806" s="492" t="s">
        <v>1437</v>
      </c>
      <c r="O1806" s="198" t="s">
        <v>196</v>
      </c>
      <c r="AC1806" s="264"/>
      <c r="AD1806" s="264"/>
      <c r="AE1806" s="264"/>
      <c r="AF1806" s="283"/>
      <c r="AG1806" s="510"/>
      <c r="AH1806" s="510"/>
      <c r="AI1806" s="264"/>
      <c r="AJ1806" s="264"/>
      <c r="AK1806" s="264"/>
      <c r="AL1806" s="263">
        <f t="shared" si="68"/>
        <v>0</v>
      </c>
      <c r="AM1806" s="263">
        <f t="shared" si="69"/>
        <v>0</v>
      </c>
      <c r="AN1806" s="263">
        <f t="shared" si="69"/>
        <v>0</v>
      </c>
      <c r="AO1806" s="264"/>
      <c r="AP1806" s="264"/>
      <c r="AQ1806" s="264"/>
      <c r="AR1806" s="439" t="s">
        <v>2141</v>
      </c>
      <c r="AS1806" s="264"/>
      <c r="AT1806" s="264"/>
    </row>
    <row r="1807" spans="13:46" customFormat="1" ht="11.25" customHeight="1">
      <c r="M1807" s="539" t="s">
        <v>2139</v>
      </c>
      <c r="N1807" s="492" t="s">
        <v>1438</v>
      </c>
      <c r="O1807" s="198" t="s">
        <v>196</v>
      </c>
      <c r="AC1807" s="264"/>
      <c r="AD1807" s="264"/>
      <c r="AE1807" s="264"/>
      <c r="AF1807" s="283"/>
      <c r="AG1807" s="510"/>
      <c r="AH1807" s="510"/>
      <c r="AI1807" s="264"/>
      <c r="AJ1807" s="264"/>
      <c r="AK1807" s="264"/>
      <c r="AL1807" s="263">
        <f t="shared" si="68"/>
        <v>0</v>
      </c>
      <c r="AM1807" s="263">
        <f t="shared" si="69"/>
        <v>0</v>
      </c>
      <c r="AN1807" s="263">
        <f t="shared" si="69"/>
        <v>0</v>
      </c>
      <c r="AO1807" s="264"/>
      <c r="AP1807" s="264"/>
      <c r="AQ1807" s="264"/>
      <c r="AR1807" s="439" t="s">
        <v>2121</v>
      </c>
      <c r="AS1807" s="264"/>
      <c r="AT1807" s="264"/>
    </row>
    <row r="1808" spans="13:46" customFormat="1" ht="11.25" customHeight="1">
      <c r="M1808" s="539" t="s">
        <v>1971</v>
      </c>
      <c r="N1808" s="492" t="s">
        <v>1439</v>
      </c>
      <c r="O1808" s="198" t="s">
        <v>196</v>
      </c>
      <c r="AC1808" s="264"/>
      <c r="AD1808" s="264"/>
      <c r="AE1808" s="264"/>
      <c r="AF1808" s="283"/>
      <c r="AG1808" s="510"/>
      <c r="AH1808" s="510"/>
      <c r="AI1808" s="264"/>
      <c r="AJ1808" s="264"/>
      <c r="AK1808" s="264"/>
      <c r="AL1808" s="263">
        <f t="shared" si="68"/>
        <v>0</v>
      </c>
      <c r="AM1808" s="263">
        <f t="shared" si="69"/>
        <v>0</v>
      </c>
      <c r="AN1808" s="263">
        <f t="shared" si="69"/>
        <v>0</v>
      </c>
      <c r="AO1808" s="264"/>
      <c r="AP1808" s="264"/>
      <c r="AQ1808" s="264"/>
      <c r="AR1808" s="439" t="s">
        <v>1468</v>
      </c>
      <c r="AS1808" s="264"/>
      <c r="AT1808" s="264"/>
    </row>
    <row r="1809" spans="13:46" customFormat="1" ht="11.25" customHeight="1">
      <c r="M1809" s="539" t="s">
        <v>1972</v>
      </c>
      <c r="N1809" s="492" t="s">
        <v>1440</v>
      </c>
      <c r="O1809" s="198" t="s">
        <v>196</v>
      </c>
      <c r="AC1809" s="264"/>
      <c r="AD1809" s="264"/>
      <c r="AE1809" s="264"/>
      <c r="AF1809" s="283"/>
      <c r="AG1809" s="510"/>
      <c r="AH1809" s="510"/>
      <c r="AI1809" s="264"/>
      <c r="AJ1809" s="264"/>
      <c r="AK1809" s="264"/>
      <c r="AL1809" s="263">
        <f t="shared" si="68"/>
        <v>0</v>
      </c>
      <c r="AM1809" s="263">
        <f t="shared" si="69"/>
        <v>0</v>
      </c>
      <c r="AN1809" s="263">
        <f t="shared" si="69"/>
        <v>0</v>
      </c>
      <c r="AO1809" s="264"/>
      <c r="AP1809" s="264"/>
      <c r="AQ1809" s="264"/>
      <c r="AR1809" s="439" t="s">
        <v>1469</v>
      </c>
      <c r="AS1809" s="264"/>
      <c r="AT1809" s="264"/>
    </row>
    <row r="1810" spans="13:46" customFormat="1" ht="11.25" customHeight="1">
      <c r="M1810" s="539" t="s">
        <v>1973</v>
      </c>
      <c r="N1810" s="492" t="s">
        <v>1441</v>
      </c>
      <c r="O1810" s="198" t="s">
        <v>196</v>
      </c>
      <c r="AC1810" s="264"/>
      <c r="AD1810" s="264"/>
      <c r="AE1810" s="264"/>
      <c r="AF1810" s="283"/>
      <c r="AG1810" s="510"/>
      <c r="AH1810" s="510"/>
      <c r="AI1810" s="264"/>
      <c r="AJ1810" s="264"/>
      <c r="AK1810" s="264"/>
      <c r="AL1810" s="263">
        <f t="shared" si="68"/>
        <v>0</v>
      </c>
      <c r="AM1810" s="263">
        <f t="shared" si="69"/>
        <v>0</v>
      </c>
      <c r="AN1810" s="263">
        <f t="shared" si="69"/>
        <v>0</v>
      </c>
      <c r="AO1810" s="264"/>
      <c r="AP1810" s="264"/>
      <c r="AQ1810" s="264"/>
      <c r="AR1810" s="439" t="s">
        <v>1470</v>
      </c>
      <c r="AS1810" s="264"/>
      <c r="AT1810" s="264"/>
    </row>
    <row r="1811" spans="13:46" customFormat="1" ht="11.25" customHeight="1">
      <c r="M1811" s="539" t="s">
        <v>1974</v>
      </c>
      <c r="N1811" s="493" t="s">
        <v>826</v>
      </c>
      <c r="O1811" s="198" t="s">
        <v>196</v>
      </c>
      <c r="AC1811" s="264"/>
      <c r="AD1811" s="264"/>
      <c r="AE1811" s="264"/>
      <c r="AF1811" s="283"/>
      <c r="AG1811" s="510"/>
      <c r="AH1811" s="510"/>
      <c r="AI1811" s="264"/>
      <c r="AJ1811" s="264"/>
      <c r="AK1811" s="264"/>
      <c r="AL1811" s="263">
        <f t="shared" si="68"/>
        <v>0</v>
      </c>
      <c r="AM1811" s="263">
        <f t="shared" si="69"/>
        <v>0</v>
      </c>
      <c r="AN1811" s="263">
        <f t="shared" si="69"/>
        <v>0</v>
      </c>
      <c r="AO1811" s="264"/>
      <c r="AP1811" s="264"/>
      <c r="AQ1811" s="264"/>
      <c r="AR1811" s="439" t="s">
        <v>1471</v>
      </c>
      <c r="AS1811" s="264"/>
      <c r="AT1811" s="264"/>
    </row>
    <row r="1812" spans="13:46" customFormat="1" ht="11.25" customHeight="1">
      <c r="M1812" s="539" t="s">
        <v>1975</v>
      </c>
      <c r="N1812" s="486" t="s">
        <v>817</v>
      </c>
      <c r="O1812" s="198" t="s">
        <v>196</v>
      </c>
      <c r="AC1812" s="264"/>
      <c r="AD1812" s="264"/>
      <c r="AE1812" s="264"/>
      <c r="AF1812" s="283"/>
      <c r="AG1812" s="510"/>
      <c r="AH1812" s="510"/>
      <c r="AI1812" s="264"/>
      <c r="AJ1812" s="264"/>
      <c r="AK1812" s="264"/>
      <c r="AL1812" s="263">
        <f t="shared" si="68"/>
        <v>0</v>
      </c>
      <c r="AM1812" s="191">
        <f>SUM(AM1813:AM1821)</f>
        <v>0</v>
      </c>
      <c r="AN1812" s="191">
        <f>SUM(AN1813:AN1821)</f>
        <v>0</v>
      </c>
      <c r="AO1812" s="264"/>
      <c r="AP1812" s="264"/>
      <c r="AQ1812" s="264"/>
      <c r="AR1812" s="439" t="s">
        <v>1472</v>
      </c>
      <c r="AS1812" s="264"/>
      <c r="AT1812" s="264"/>
    </row>
    <row r="1813" spans="13:46" customFormat="1" ht="11.25" customHeight="1">
      <c r="M1813" s="539" t="s">
        <v>1976</v>
      </c>
      <c r="N1813" s="494" t="s">
        <v>1442</v>
      </c>
      <c r="O1813" s="198" t="s">
        <v>196</v>
      </c>
      <c r="AC1813" s="264"/>
      <c r="AD1813" s="264"/>
      <c r="AE1813" s="264"/>
      <c r="AF1813" s="283"/>
      <c r="AG1813" s="510"/>
      <c r="AH1813" s="510"/>
      <c r="AI1813" s="264"/>
      <c r="AJ1813" s="264"/>
      <c r="AK1813" s="264"/>
      <c r="AL1813" s="263">
        <f t="shared" si="68"/>
        <v>0</v>
      </c>
      <c r="AM1813" s="263">
        <f t="shared" ref="AM1813:AN1821" si="70">AM1725*AM1769/1000</f>
        <v>0</v>
      </c>
      <c r="AN1813" s="263">
        <f t="shared" si="70"/>
        <v>0</v>
      </c>
      <c r="AO1813" s="264"/>
      <c r="AP1813" s="264"/>
      <c r="AQ1813" s="264"/>
      <c r="AR1813" s="439" t="s">
        <v>1473</v>
      </c>
      <c r="AS1813" s="264"/>
      <c r="AT1813" s="264"/>
    </row>
    <row r="1814" spans="13:46" customFormat="1" ht="11.25" customHeight="1">
      <c r="M1814" s="539" t="s">
        <v>1977</v>
      </c>
      <c r="N1814" s="494" t="s">
        <v>1443</v>
      </c>
      <c r="O1814" s="198" t="s">
        <v>196</v>
      </c>
      <c r="AC1814" s="264"/>
      <c r="AD1814" s="264"/>
      <c r="AE1814" s="264"/>
      <c r="AF1814" s="283"/>
      <c r="AG1814" s="510"/>
      <c r="AH1814" s="510"/>
      <c r="AI1814" s="264"/>
      <c r="AJ1814" s="264"/>
      <c r="AK1814" s="264"/>
      <c r="AL1814" s="263">
        <f t="shared" si="68"/>
        <v>0</v>
      </c>
      <c r="AM1814" s="263">
        <f t="shared" si="70"/>
        <v>0</v>
      </c>
      <c r="AN1814" s="263">
        <f t="shared" si="70"/>
        <v>0</v>
      </c>
      <c r="AO1814" s="264"/>
      <c r="AP1814" s="264"/>
      <c r="AQ1814" s="264"/>
      <c r="AR1814" s="439" t="s">
        <v>1474</v>
      </c>
      <c r="AS1814" s="264"/>
      <c r="AT1814" s="264"/>
    </row>
    <row r="1815" spans="13:46" customFormat="1" ht="11.25" customHeight="1">
      <c r="M1815" s="539" t="s">
        <v>1978</v>
      </c>
      <c r="N1815" s="494" t="s">
        <v>1444</v>
      </c>
      <c r="O1815" s="198" t="s">
        <v>196</v>
      </c>
      <c r="AC1815" s="264"/>
      <c r="AD1815" s="264"/>
      <c r="AE1815" s="264"/>
      <c r="AF1815" s="283"/>
      <c r="AG1815" s="510"/>
      <c r="AH1815" s="510"/>
      <c r="AI1815" s="264"/>
      <c r="AJ1815" s="264"/>
      <c r="AK1815" s="264"/>
      <c r="AL1815" s="263">
        <f t="shared" si="68"/>
        <v>0</v>
      </c>
      <c r="AM1815" s="263">
        <f t="shared" si="70"/>
        <v>0</v>
      </c>
      <c r="AN1815" s="263">
        <f t="shared" si="70"/>
        <v>0</v>
      </c>
      <c r="AO1815" s="264"/>
      <c r="AP1815" s="264"/>
      <c r="AQ1815" s="264"/>
      <c r="AR1815" s="439" t="s">
        <v>1475</v>
      </c>
      <c r="AS1815" s="264"/>
      <c r="AT1815" s="264"/>
    </row>
    <row r="1816" spans="13:46" customFormat="1" ht="11.25" customHeight="1">
      <c r="M1816" s="539" t="s">
        <v>1979</v>
      </c>
      <c r="N1816" s="494" t="s">
        <v>1445</v>
      </c>
      <c r="O1816" s="198" t="s">
        <v>196</v>
      </c>
      <c r="AC1816" s="264"/>
      <c r="AD1816" s="264"/>
      <c r="AE1816" s="264"/>
      <c r="AF1816" s="283"/>
      <c r="AG1816" s="510"/>
      <c r="AH1816" s="510"/>
      <c r="AI1816" s="264"/>
      <c r="AJ1816" s="264"/>
      <c r="AK1816" s="264"/>
      <c r="AL1816" s="263">
        <f t="shared" si="68"/>
        <v>0</v>
      </c>
      <c r="AM1816" s="263">
        <f t="shared" si="70"/>
        <v>0</v>
      </c>
      <c r="AN1816" s="263">
        <f t="shared" si="70"/>
        <v>0</v>
      </c>
      <c r="AO1816" s="264"/>
      <c r="AP1816" s="264"/>
      <c r="AQ1816" s="264"/>
      <c r="AR1816" s="439" t="s">
        <v>1487</v>
      </c>
      <c r="AS1816" s="264"/>
      <c r="AT1816" s="264"/>
    </row>
    <row r="1817" spans="13:46" customFormat="1" ht="11.25" customHeight="1">
      <c r="M1817" s="539" t="s">
        <v>1980</v>
      </c>
      <c r="N1817" s="494" t="s">
        <v>1446</v>
      </c>
      <c r="O1817" s="198" t="s">
        <v>196</v>
      </c>
      <c r="AC1817" s="264"/>
      <c r="AD1817" s="264"/>
      <c r="AE1817" s="264"/>
      <c r="AF1817" s="283"/>
      <c r="AG1817" s="510"/>
      <c r="AH1817" s="510"/>
      <c r="AI1817" s="264"/>
      <c r="AJ1817" s="264"/>
      <c r="AK1817" s="264"/>
      <c r="AL1817" s="263">
        <f t="shared" si="68"/>
        <v>0</v>
      </c>
      <c r="AM1817" s="263">
        <f t="shared" si="70"/>
        <v>0</v>
      </c>
      <c r="AN1817" s="263">
        <f t="shared" si="70"/>
        <v>0</v>
      </c>
      <c r="AO1817" s="264"/>
      <c r="AP1817" s="264"/>
      <c r="AQ1817" s="264"/>
      <c r="AR1817" s="439" t="s">
        <v>1486</v>
      </c>
      <c r="AS1817" s="264"/>
      <c r="AT1817" s="264"/>
    </row>
    <row r="1818" spans="13:46" customFormat="1" ht="11.25" customHeight="1">
      <c r="M1818" s="539" t="s">
        <v>1981</v>
      </c>
      <c r="N1818" s="494" t="s">
        <v>1447</v>
      </c>
      <c r="O1818" s="198" t="s">
        <v>196</v>
      </c>
      <c r="AC1818" s="264"/>
      <c r="AD1818" s="264"/>
      <c r="AE1818" s="264"/>
      <c r="AF1818" s="283"/>
      <c r="AG1818" s="510"/>
      <c r="AH1818" s="510"/>
      <c r="AI1818" s="264"/>
      <c r="AJ1818" s="264"/>
      <c r="AK1818" s="264"/>
      <c r="AL1818" s="263">
        <f t="shared" si="68"/>
        <v>0</v>
      </c>
      <c r="AM1818" s="263">
        <f t="shared" si="70"/>
        <v>0</v>
      </c>
      <c r="AN1818" s="263">
        <f t="shared" si="70"/>
        <v>0</v>
      </c>
      <c r="AO1818" s="264"/>
      <c r="AP1818" s="264"/>
      <c r="AQ1818" s="264"/>
      <c r="AR1818" s="439" t="s">
        <v>1485</v>
      </c>
      <c r="AS1818" s="264"/>
      <c r="AT1818" s="264"/>
    </row>
    <row r="1819" spans="13:46" customFormat="1" ht="11.25" customHeight="1">
      <c r="M1819" s="539" t="s">
        <v>1982</v>
      </c>
      <c r="N1819" s="494" t="s">
        <v>1448</v>
      </c>
      <c r="O1819" s="198" t="s">
        <v>196</v>
      </c>
      <c r="AC1819" s="264"/>
      <c r="AD1819" s="264"/>
      <c r="AE1819" s="264"/>
      <c r="AF1819" s="283"/>
      <c r="AG1819" s="510"/>
      <c r="AH1819" s="510"/>
      <c r="AI1819" s="264"/>
      <c r="AJ1819" s="264"/>
      <c r="AK1819" s="264"/>
      <c r="AL1819" s="263">
        <f t="shared" si="68"/>
        <v>0</v>
      </c>
      <c r="AM1819" s="263">
        <f t="shared" si="70"/>
        <v>0</v>
      </c>
      <c r="AN1819" s="263">
        <f t="shared" si="70"/>
        <v>0</v>
      </c>
      <c r="AO1819" s="264"/>
      <c r="AP1819" s="264"/>
      <c r="AQ1819" s="264"/>
      <c r="AR1819" s="439" t="s">
        <v>1484</v>
      </c>
      <c r="AS1819" s="264"/>
      <c r="AT1819" s="264"/>
    </row>
    <row r="1820" spans="13:46" customFormat="1" ht="11.25" customHeight="1">
      <c r="M1820" s="539" t="s">
        <v>1983</v>
      </c>
      <c r="N1820" s="494" t="s">
        <v>1449</v>
      </c>
      <c r="O1820" s="198" t="s">
        <v>196</v>
      </c>
      <c r="AC1820" s="264"/>
      <c r="AD1820" s="264"/>
      <c r="AE1820" s="264"/>
      <c r="AF1820" s="283"/>
      <c r="AG1820" s="510"/>
      <c r="AH1820" s="510"/>
      <c r="AI1820" s="264"/>
      <c r="AJ1820" s="264"/>
      <c r="AK1820" s="264"/>
      <c r="AL1820" s="263">
        <f t="shared" si="68"/>
        <v>0</v>
      </c>
      <c r="AM1820" s="263">
        <f t="shared" si="70"/>
        <v>0</v>
      </c>
      <c r="AN1820" s="263">
        <f t="shared" si="70"/>
        <v>0</v>
      </c>
      <c r="AO1820" s="264"/>
      <c r="AP1820" s="264"/>
      <c r="AQ1820" s="264"/>
      <c r="AR1820" s="439" t="s">
        <v>1483</v>
      </c>
      <c r="AS1820" s="264"/>
      <c r="AT1820" s="264"/>
    </row>
    <row r="1821" spans="13:46" customFormat="1" ht="11.25" customHeight="1">
      <c r="M1821" s="539" t="s">
        <v>1984</v>
      </c>
      <c r="N1821" s="494" t="s">
        <v>1450</v>
      </c>
      <c r="O1821" s="198" t="s">
        <v>196</v>
      </c>
      <c r="AC1821" s="264"/>
      <c r="AD1821" s="264"/>
      <c r="AE1821" s="264"/>
      <c r="AF1821" s="283"/>
      <c r="AG1821" s="510"/>
      <c r="AH1821" s="510"/>
      <c r="AI1821" s="264"/>
      <c r="AJ1821" s="264"/>
      <c r="AK1821" s="264"/>
      <c r="AL1821" s="263">
        <f t="shared" si="68"/>
        <v>0</v>
      </c>
      <c r="AM1821" s="263">
        <f t="shared" si="70"/>
        <v>0</v>
      </c>
      <c r="AN1821" s="263">
        <f t="shared" si="70"/>
        <v>0</v>
      </c>
      <c r="AO1821" s="264"/>
      <c r="AP1821" s="264"/>
      <c r="AQ1821" s="264"/>
      <c r="AR1821" s="439" t="s">
        <v>1488</v>
      </c>
      <c r="AS1821" s="264"/>
      <c r="AT1821" s="264"/>
    </row>
    <row r="1822" spans="13:46" customFormat="1" ht="11.25" customHeight="1">
      <c r="M1822" s="540"/>
      <c r="N1822" s="508"/>
      <c r="O1822" s="509"/>
      <c r="AC1822" s="264"/>
      <c r="AD1822" s="264"/>
      <c r="AE1822" s="264"/>
      <c r="AF1822" s="283"/>
      <c r="AG1822" s="510"/>
      <c r="AH1822" s="510"/>
      <c r="AI1822" s="264"/>
      <c r="AJ1822" s="264"/>
      <c r="AK1822" s="264"/>
      <c r="AL1822" s="283"/>
      <c r="AM1822" s="510"/>
      <c r="AN1822" s="510"/>
      <c r="AO1822" s="264"/>
      <c r="AP1822" s="264"/>
      <c r="AQ1822" s="264"/>
      <c r="AR1822" s="439"/>
      <c r="AS1822" s="264"/>
      <c r="AT1822" s="264"/>
    </row>
    <row r="1823" spans="13:46" customFormat="1" ht="11.25" customHeight="1">
      <c r="M1823" s="540"/>
      <c r="N1823" s="508"/>
      <c r="O1823" s="509"/>
      <c r="AC1823" s="264"/>
      <c r="AD1823" s="264"/>
      <c r="AE1823" s="264"/>
      <c r="AF1823" s="283"/>
      <c r="AG1823" s="510"/>
      <c r="AH1823" s="510"/>
      <c r="AI1823" s="264"/>
      <c r="AJ1823" s="264"/>
      <c r="AK1823" s="264"/>
      <c r="AL1823" s="283"/>
      <c r="AM1823" s="510"/>
      <c r="AN1823" s="510"/>
      <c r="AO1823" s="264"/>
      <c r="AP1823" s="264"/>
      <c r="AQ1823" s="264"/>
      <c r="AR1823" s="439"/>
      <c r="AS1823" s="264"/>
      <c r="AT1823" s="264"/>
    </row>
    <row r="1824" spans="13:46" customFormat="1" ht="11.25" customHeight="1">
      <c r="M1824" s="539" t="s">
        <v>1985</v>
      </c>
      <c r="N1824" s="495" t="s">
        <v>1451</v>
      </c>
      <c r="O1824" s="198" t="s">
        <v>196</v>
      </c>
      <c r="AC1824" s="264"/>
      <c r="AD1824" s="264"/>
      <c r="AE1824" s="264"/>
      <c r="AF1824" s="283"/>
      <c r="AG1824" s="510"/>
      <c r="AH1824" s="510"/>
      <c r="AI1824" s="264"/>
      <c r="AJ1824" s="264"/>
      <c r="AK1824" s="264"/>
      <c r="AL1824" s="263">
        <f t="shared" ref="AL1824:AL1830" si="71">AM1824+AN1824</f>
        <v>0</v>
      </c>
      <c r="AM1824" s="263">
        <f t="shared" ref="AM1824:AN1830" si="72">AM1736*AM1780/1000</f>
        <v>0</v>
      </c>
      <c r="AN1824" s="263">
        <f t="shared" si="72"/>
        <v>0</v>
      </c>
      <c r="AO1824" s="264"/>
      <c r="AP1824" s="264"/>
      <c r="AQ1824" s="264"/>
      <c r="AR1824" s="439" t="s">
        <v>1489</v>
      </c>
      <c r="AS1824" s="264"/>
      <c r="AT1824" s="264"/>
    </row>
    <row r="1825" spans="13:46" customFormat="1" ht="11.25" customHeight="1">
      <c r="M1825" s="539" t="s">
        <v>1986</v>
      </c>
      <c r="N1825" s="496" t="s">
        <v>828</v>
      </c>
      <c r="O1825" s="198" t="s">
        <v>196</v>
      </c>
      <c r="AC1825" s="264"/>
      <c r="AD1825" s="264"/>
      <c r="AE1825" s="264"/>
      <c r="AF1825" s="283"/>
      <c r="AG1825" s="510"/>
      <c r="AH1825" s="510"/>
      <c r="AI1825" s="264"/>
      <c r="AJ1825" s="264"/>
      <c r="AK1825" s="264"/>
      <c r="AL1825" s="263">
        <f t="shared" si="71"/>
        <v>0</v>
      </c>
      <c r="AM1825" s="263">
        <f t="shared" si="72"/>
        <v>0</v>
      </c>
      <c r="AN1825" s="263">
        <f t="shared" si="72"/>
        <v>0</v>
      </c>
      <c r="AO1825" s="264"/>
      <c r="AP1825" s="264"/>
      <c r="AQ1825" s="264"/>
      <c r="AR1825" s="439" t="s">
        <v>1476</v>
      </c>
      <c r="AS1825" s="264"/>
      <c r="AT1825" s="264"/>
    </row>
    <row r="1826" spans="13:46" customFormat="1" ht="11.25" customHeight="1">
      <c r="M1826" s="539" t="s">
        <v>1987</v>
      </c>
      <c r="N1826" s="497" t="s">
        <v>854</v>
      </c>
      <c r="O1826" s="198" t="s">
        <v>196</v>
      </c>
      <c r="AC1826" s="264"/>
      <c r="AD1826" s="264"/>
      <c r="AE1826" s="264"/>
      <c r="AF1826" s="283"/>
      <c r="AG1826" s="510"/>
      <c r="AH1826" s="510"/>
      <c r="AI1826" s="264"/>
      <c r="AJ1826" s="264"/>
      <c r="AK1826" s="264"/>
      <c r="AL1826" s="263">
        <f t="shared" si="71"/>
        <v>0</v>
      </c>
      <c r="AM1826" s="263">
        <f t="shared" si="72"/>
        <v>0</v>
      </c>
      <c r="AN1826" s="263">
        <f t="shared" si="72"/>
        <v>0</v>
      </c>
      <c r="AO1826" s="264"/>
      <c r="AP1826" s="264"/>
      <c r="AQ1826" s="264"/>
      <c r="AR1826" s="439" t="s">
        <v>1477</v>
      </c>
      <c r="AS1826" s="264"/>
      <c r="AT1826" s="264"/>
    </row>
    <row r="1827" spans="13:46" customFormat="1" ht="11.25" customHeight="1">
      <c r="M1827" s="539" t="s">
        <v>1988</v>
      </c>
      <c r="N1827" s="498" t="s">
        <v>333</v>
      </c>
      <c r="O1827" s="198" t="s">
        <v>196</v>
      </c>
      <c r="AC1827" s="264"/>
      <c r="AD1827" s="264"/>
      <c r="AE1827" s="264"/>
      <c r="AF1827" s="283"/>
      <c r="AG1827" s="510"/>
      <c r="AH1827" s="510"/>
      <c r="AI1827" s="264"/>
      <c r="AJ1827" s="264"/>
      <c r="AK1827" s="264"/>
      <c r="AL1827" s="263">
        <f t="shared" si="71"/>
        <v>0</v>
      </c>
      <c r="AM1827" s="263">
        <f t="shared" si="72"/>
        <v>0</v>
      </c>
      <c r="AN1827" s="263">
        <f t="shared" si="72"/>
        <v>0</v>
      </c>
      <c r="AO1827" s="264"/>
      <c r="AP1827" s="264"/>
      <c r="AQ1827" s="264"/>
      <c r="AR1827" s="439" t="s">
        <v>1478</v>
      </c>
      <c r="AS1827" s="264"/>
      <c r="AT1827" s="264"/>
    </row>
    <row r="1828" spans="13:46" customFormat="1" ht="11.25" customHeight="1">
      <c r="M1828" s="539" t="s">
        <v>1989</v>
      </c>
      <c r="N1828" s="499" t="s">
        <v>334</v>
      </c>
      <c r="O1828" s="198" t="s">
        <v>196</v>
      </c>
      <c r="AC1828" s="264"/>
      <c r="AD1828" s="264"/>
      <c r="AE1828" s="264"/>
      <c r="AF1828" s="283"/>
      <c r="AG1828" s="510"/>
      <c r="AH1828" s="510"/>
      <c r="AI1828" s="264"/>
      <c r="AJ1828" s="264"/>
      <c r="AK1828" s="264"/>
      <c r="AL1828" s="263">
        <f t="shared" si="71"/>
        <v>0</v>
      </c>
      <c r="AM1828" s="263">
        <f t="shared" si="72"/>
        <v>0</v>
      </c>
      <c r="AN1828" s="263">
        <f t="shared" si="72"/>
        <v>0</v>
      </c>
      <c r="AO1828" s="264"/>
      <c r="AP1828" s="264"/>
      <c r="AQ1828" s="264"/>
      <c r="AR1828" s="439" t="s">
        <v>1480</v>
      </c>
      <c r="AS1828" s="264"/>
      <c r="AT1828" s="264"/>
    </row>
    <row r="1829" spans="13:46" customFormat="1" ht="11.25" customHeight="1">
      <c r="M1829" s="539" t="s">
        <v>1990</v>
      </c>
      <c r="N1829" s="500" t="s">
        <v>335</v>
      </c>
      <c r="O1829" s="198" t="s">
        <v>196</v>
      </c>
      <c r="AC1829" s="264"/>
      <c r="AD1829" s="264"/>
      <c r="AE1829" s="264"/>
      <c r="AF1829" s="283"/>
      <c r="AG1829" s="510"/>
      <c r="AH1829" s="510"/>
      <c r="AI1829" s="264"/>
      <c r="AJ1829" s="264"/>
      <c r="AK1829" s="264"/>
      <c r="AL1829" s="263">
        <f t="shared" si="71"/>
        <v>0</v>
      </c>
      <c r="AM1829" s="263">
        <f t="shared" si="72"/>
        <v>0</v>
      </c>
      <c r="AN1829" s="263">
        <f t="shared" si="72"/>
        <v>0</v>
      </c>
      <c r="AO1829" s="264"/>
      <c r="AP1829" s="264"/>
      <c r="AQ1829" s="264"/>
      <c r="AR1829" s="439" t="s">
        <v>1479</v>
      </c>
      <c r="AS1829" s="264"/>
      <c r="AT1829" s="264"/>
    </row>
    <row r="1830" spans="13:46" customFormat="1" ht="11.25" customHeight="1">
      <c r="M1830" s="539" t="s">
        <v>1991</v>
      </c>
      <c r="N1830" s="489" t="s">
        <v>336</v>
      </c>
      <c r="O1830" s="198" t="s">
        <v>196</v>
      </c>
      <c r="AC1830" s="264"/>
      <c r="AD1830" s="264"/>
      <c r="AE1830" s="264"/>
      <c r="AF1830" s="283"/>
      <c r="AG1830" s="510"/>
      <c r="AH1830" s="510"/>
      <c r="AI1830" s="264"/>
      <c r="AJ1830" s="264"/>
      <c r="AK1830" s="264"/>
      <c r="AL1830" s="263">
        <f t="shared" si="71"/>
        <v>0</v>
      </c>
      <c r="AM1830" s="263">
        <f t="shared" si="72"/>
        <v>0</v>
      </c>
      <c r="AN1830" s="263">
        <f t="shared" si="72"/>
        <v>0</v>
      </c>
      <c r="AO1830" s="264"/>
      <c r="AP1830" s="264"/>
      <c r="AQ1830" s="264"/>
      <c r="AR1830" s="439" t="s">
        <v>1481</v>
      </c>
      <c r="AS1830" s="264"/>
      <c r="AT1830" s="264"/>
    </row>
    <row r="1831" spans="13:46" customFormat="1" ht="11.25" customHeight="1">
      <c r="M1831" s="540"/>
      <c r="N1831" s="508"/>
      <c r="O1831" s="509"/>
      <c r="AC1831" s="264"/>
      <c r="AD1831" s="264"/>
      <c r="AE1831" s="264"/>
      <c r="AF1831" s="283"/>
      <c r="AG1831" s="510"/>
      <c r="AH1831" s="510"/>
      <c r="AI1831" s="264"/>
      <c r="AJ1831" s="264"/>
      <c r="AK1831" s="264"/>
      <c r="AL1831" s="283"/>
      <c r="AM1831" s="510"/>
      <c r="AN1831" s="510"/>
      <c r="AO1831" s="264"/>
      <c r="AP1831" s="264"/>
      <c r="AQ1831" s="264"/>
      <c r="AR1831" s="439"/>
      <c r="AS1831" s="264"/>
      <c r="AT1831" s="264"/>
    </row>
    <row r="1832" spans="13:46" customFormat="1" ht="11.25" customHeight="1">
      <c r="M1832" s="541"/>
      <c r="N1832" s="508"/>
      <c r="O1832" s="509"/>
      <c r="AC1832" s="264"/>
      <c r="AD1832" s="264"/>
      <c r="AE1832" s="264"/>
      <c r="AF1832" s="283"/>
      <c r="AG1832" s="510"/>
      <c r="AH1832" s="510"/>
      <c r="AI1832" s="264"/>
      <c r="AJ1832" s="264"/>
      <c r="AK1832" s="264"/>
      <c r="AL1832" s="283"/>
      <c r="AM1832" s="510"/>
      <c r="AN1832" s="510"/>
      <c r="AO1832" s="264"/>
      <c r="AP1832" s="264"/>
      <c r="AQ1832" s="264"/>
      <c r="AR1832" s="119"/>
      <c r="AS1832" s="264"/>
      <c r="AT1832" s="264"/>
    </row>
    <row r="1833" spans="13:46" customFormat="1" ht="11.25" customHeight="1">
      <c r="M1833" s="538"/>
      <c r="N1833" s="511" t="s">
        <v>764</v>
      </c>
      <c r="O1833" s="198"/>
      <c r="AC1833" s="264"/>
      <c r="AD1833" s="264"/>
      <c r="AE1833" s="264"/>
      <c r="AF1833" s="283"/>
      <c r="AG1833" s="510"/>
      <c r="AH1833" s="510"/>
      <c r="AI1833" s="264"/>
      <c r="AJ1833" s="264"/>
      <c r="AK1833" s="264"/>
      <c r="AL1833" s="257"/>
      <c r="AM1833" s="257"/>
      <c r="AN1833" s="257"/>
      <c r="AO1833" s="264"/>
      <c r="AP1833" s="264"/>
      <c r="AQ1833" s="264"/>
      <c r="AR1833" s="119"/>
      <c r="AS1833" s="264"/>
      <c r="AT1833" s="264"/>
    </row>
    <row r="1834" spans="13:46" customFormat="1" ht="11.25" customHeight="1">
      <c r="M1834" s="541"/>
      <c r="N1834" s="508"/>
      <c r="O1834" s="509"/>
      <c r="AC1834" s="264"/>
      <c r="AD1834" s="264"/>
      <c r="AE1834" s="264"/>
      <c r="AF1834" s="283"/>
      <c r="AG1834" s="510"/>
      <c r="AH1834" s="510"/>
      <c r="AI1834" s="264"/>
      <c r="AJ1834" s="264"/>
      <c r="AK1834" s="264"/>
      <c r="AL1834" s="283"/>
      <c r="AM1834" s="510"/>
      <c r="AN1834" s="510"/>
      <c r="AO1834" s="264"/>
      <c r="AP1834" s="264"/>
      <c r="AQ1834" s="264"/>
      <c r="AR1834" s="119"/>
      <c r="AS1834" s="264"/>
      <c r="AT1834" s="264"/>
    </row>
    <row r="1835" spans="13:46" customFormat="1" ht="11.25" customHeight="1">
      <c r="M1835" s="545" t="s">
        <v>337</v>
      </c>
      <c r="N1835" s="507" t="s">
        <v>765</v>
      </c>
      <c r="O1835" s="198" t="s">
        <v>766</v>
      </c>
      <c r="AC1835" s="264"/>
      <c r="AD1835" s="264"/>
      <c r="AE1835" s="264"/>
      <c r="AF1835" s="283"/>
      <c r="AG1835" s="510"/>
      <c r="AH1835" s="510"/>
      <c r="AI1835" s="264"/>
      <c r="AJ1835" s="264"/>
      <c r="AK1835" s="264"/>
      <c r="AL1835" s="263">
        <f>AM1835+AN1835</f>
        <v>0</v>
      </c>
      <c r="AM1835" s="263">
        <f>AM1839+AM1845+AM1851+AM1857</f>
        <v>0</v>
      </c>
      <c r="AN1835" s="263">
        <f>AN1839+AN1845+AN1851+AN1857</f>
        <v>0</v>
      </c>
      <c r="AO1835" s="264"/>
      <c r="AP1835" s="264"/>
      <c r="AQ1835" s="264"/>
      <c r="AR1835" s="439" t="s">
        <v>1498</v>
      </c>
      <c r="AS1835" s="264"/>
      <c r="AT1835" s="264"/>
    </row>
    <row r="1836" spans="13:46" customFormat="1" ht="11.25" customHeight="1" collapsed="1">
      <c r="M1836" s="545" t="s">
        <v>338</v>
      </c>
      <c r="N1836" s="507" t="s">
        <v>767</v>
      </c>
      <c r="O1836" s="198" t="s">
        <v>768</v>
      </c>
      <c r="AC1836" s="264"/>
      <c r="AD1836" s="264"/>
      <c r="AE1836" s="264"/>
      <c r="AF1836" s="283"/>
      <c r="AG1836" s="510"/>
      <c r="AH1836" s="510"/>
      <c r="AI1836" s="264"/>
      <c r="AJ1836" s="264"/>
      <c r="AK1836" s="264"/>
      <c r="AL1836" s="263">
        <f>AM1836+AN1836</f>
        <v>0</v>
      </c>
      <c r="AM1836" s="263">
        <f>AM1842+AM1848+AM1854+AM1860</f>
        <v>0</v>
      </c>
      <c r="AN1836" s="263">
        <f>AN1842+AN1848+AN1854+AN1860</f>
        <v>0</v>
      </c>
      <c r="AO1836" s="264"/>
      <c r="AP1836" s="264"/>
      <c r="AQ1836" s="264"/>
      <c r="AR1836" s="439" t="s">
        <v>1499</v>
      </c>
      <c r="AS1836" s="264"/>
      <c r="AT1836" s="264"/>
    </row>
    <row r="1837" spans="13:46" customFormat="1" ht="11.25" customHeight="1">
      <c r="M1837" s="545" t="s">
        <v>677</v>
      </c>
      <c r="N1837" s="507" t="s">
        <v>352</v>
      </c>
      <c r="O1837" s="198" t="s">
        <v>196</v>
      </c>
      <c r="AC1837" s="264"/>
      <c r="AD1837" s="264"/>
      <c r="AE1837" s="264"/>
      <c r="AF1837" s="283"/>
      <c r="AG1837" s="510"/>
      <c r="AH1837" s="510"/>
      <c r="AI1837" s="264"/>
      <c r="AJ1837" s="264"/>
      <c r="AK1837" s="264"/>
      <c r="AL1837" s="263">
        <f>AM1837+AN1837</f>
        <v>0</v>
      </c>
      <c r="AM1837" s="263">
        <f>AM1838*AM1839</f>
        <v>0</v>
      </c>
      <c r="AN1837" s="263">
        <f>AN1838*AN1839</f>
        <v>0</v>
      </c>
      <c r="AO1837" s="264"/>
      <c r="AP1837" s="264"/>
      <c r="AQ1837" s="264"/>
      <c r="AR1837" s="439" t="s">
        <v>1498</v>
      </c>
      <c r="AS1837" s="264"/>
      <c r="AT1837" s="264"/>
    </row>
    <row r="1838" spans="13:46" customFormat="1" ht="11.25" customHeight="1">
      <c r="M1838" s="546" t="str">
        <f>M1837 &amp; ".1"</f>
        <v>4.13.1.1.1</v>
      </c>
      <c r="N1838" s="513" t="s">
        <v>769</v>
      </c>
      <c r="O1838" s="198" t="s">
        <v>331</v>
      </c>
      <c r="AC1838" s="264"/>
      <c r="AD1838" s="264"/>
      <c r="AE1838" s="264"/>
      <c r="AF1838" s="283"/>
      <c r="AG1838" s="510"/>
      <c r="AH1838" s="510"/>
      <c r="AI1838" s="264"/>
      <c r="AJ1838" s="264"/>
      <c r="AK1838" s="264"/>
      <c r="AL1838" s="263">
        <f>IF(AL1839=0,0,AL1837/AL1839)</f>
        <v>0</v>
      </c>
      <c r="AM1838" s="261"/>
      <c r="AN1838" s="261"/>
      <c r="AO1838" s="264"/>
      <c r="AP1838" s="264"/>
      <c r="AQ1838" s="264"/>
      <c r="AR1838" s="439" t="s">
        <v>1498</v>
      </c>
      <c r="AS1838" s="264"/>
      <c r="AT1838" s="264"/>
    </row>
    <row r="1839" spans="13:46" customFormat="1" ht="11.25" customHeight="1">
      <c r="M1839" s="546" t="str">
        <f>M1837 &amp; ".2"</f>
        <v>4.13.1.1.2</v>
      </c>
      <c r="N1839" s="513" t="s">
        <v>765</v>
      </c>
      <c r="O1839" s="198" t="s">
        <v>766</v>
      </c>
      <c r="AC1839" s="264"/>
      <c r="AD1839" s="264"/>
      <c r="AE1839" s="264"/>
      <c r="AF1839" s="283"/>
      <c r="AG1839" s="510"/>
      <c r="AH1839" s="510"/>
      <c r="AI1839" s="264"/>
      <c r="AJ1839" s="264"/>
      <c r="AK1839" s="264"/>
      <c r="AL1839" s="263">
        <f>AM1839+AN1839</f>
        <v>0</v>
      </c>
      <c r="AM1839" s="261"/>
      <c r="AN1839" s="261"/>
      <c r="AO1839" s="264"/>
      <c r="AP1839" s="264"/>
      <c r="AQ1839" s="264"/>
      <c r="AR1839" s="439" t="s">
        <v>1498</v>
      </c>
      <c r="AS1839" s="264"/>
      <c r="AT1839" s="264"/>
    </row>
    <row r="1840" spans="13:46" customFormat="1" ht="11.25" customHeight="1" collapsed="1">
      <c r="M1840" s="545" t="s">
        <v>678</v>
      </c>
      <c r="N1840" s="507" t="s">
        <v>356</v>
      </c>
      <c r="O1840" s="198" t="s">
        <v>196</v>
      </c>
      <c r="AC1840" s="264"/>
      <c r="AD1840" s="264"/>
      <c r="AE1840" s="264"/>
      <c r="AF1840" s="283"/>
      <c r="AG1840" s="510"/>
      <c r="AH1840" s="510"/>
      <c r="AI1840" s="264"/>
      <c r="AJ1840" s="264"/>
      <c r="AK1840" s="264"/>
      <c r="AL1840" s="263">
        <f>AM1840+AN1840</f>
        <v>0</v>
      </c>
      <c r="AM1840" s="263">
        <f>AM1841*AM1842</f>
        <v>0</v>
      </c>
      <c r="AN1840" s="263">
        <f>AN1841*AN1842</f>
        <v>0</v>
      </c>
      <c r="AO1840" s="264"/>
      <c r="AP1840" s="264"/>
      <c r="AQ1840" s="264"/>
      <c r="AR1840" s="439" t="s">
        <v>1499</v>
      </c>
      <c r="AS1840" s="264"/>
      <c r="AT1840" s="264"/>
    </row>
    <row r="1841" spans="13:46" customFormat="1" ht="11.25" customHeight="1">
      <c r="M1841" s="546" t="str">
        <f>M1840 &amp; ".1"</f>
        <v>4.13.1.2.1</v>
      </c>
      <c r="N1841" s="513" t="s">
        <v>770</v>
      </c>
      <c r="O1841" s="198" t="s">
        <v>332</v>
      </c>
      <c r="AC1841" s="264"/>
      <c r="AD1841" s="264"/>
      <c r="AE1841" s="264"/>
      <c r="AF1841" s="283"/>
      <c r="AG1841" s="510"/>
      <c r="AH1841" s="510"/>
      <c r="AI1841" s="264"/>
      <c r="AJ1841" s="264"/>
      <c r="AK1841" s="264"/>
      <c r="AL1841" s="263">
        <f>IF(AL1842=0,0,AL1840/AL1842)</f>
        <v>0</v>
      </c>
      <c r="AM1841" s="261"/>
      <c r="AN1841" s="261"/>
      <c r="AO1841" s="264"/>
      <c r="AP1841" s="264"/>
      <c r="AQ1841" s="264"/>
      <c r="AR1841" s="439" t="s">
        <v>1499</v>
      </c>
      <c r="AS1841" s="264"/>
      <c r="AT1841" s="264"/>
    </row>
    <row r="1842" spans="13:46" customFormat="1" ht="11.25" customHeight="1">
      <c r="M1842" s="546" t="str">
        <f>M1840 &amp; ".2"</f>
        <v>4.13.1.2.2</v>
      </c>
      <c r="N1842" s="513" t="s">
        <v>771</v>
      </c>
      <c r="O1842" s="198" t="s">
        <v>768</v>
      </c>
      <c r="AC1842" s="264"/>
      <c r="AD1842" s="264"/>
      <c r="AE1842" s="264"/>
      <c r="AF1842" s="283"/>
      <c r="AG1842" s="510"/>
      <c r="AH1842" s="510"/>
      <c r="AI1842" s="264"/>
      <c r="AJ1842" s="264"/>
      <c r="AK1842" s="264"/>
      <c r="AL1842" s="263">
        <f>AM1842+AN1842</f>
        <v>0</v>
      </c>
      <c r="AM1842" s="261"/>
      <c r="AN1842" s="261"/>
      <c r="AO1842" s="264"/>
      <c r="AP1842" s="264"/>
      <c r="AQ1842" s="264"/>
      <c r="AR1842" s="439" t="s">
        <v>1499</v>
      </c>
      <c r="AS1842" s="264"/>
      <c r="AT1842" s="264"/>
    </row>
    <row r="1843" spans="13:46" customFormat="1" ht="11.25" customHeight="1">
      <c r="M1843" s="545" t="s">
        <v>679</v>
      </c>
      <c r="N1843" s="507" t="s">
        <v>360</v>
      </c>
      <c r="O1843" s="198" t="s">
        <v>196</v>
      </c>
      <c r="AC1843" s="264"/>
      <c r="AD1843" s="264"/>
      <c r="AE1843" s="264"/>
      <c r="AF1843" s="283"/>
      <c r="AG1843" s="510"/>
      <c r="AH1843" s="510"/>
      <c r="AI1843" s="264"/>
      <c r="AJ1843" s="264"/>
      <c r="AK1843" s="264"/>
      <c r="AL1843" s="263">
        <f>AM1843+AN1843</f>
        <v>0</v>
      </c>
      <c r="AM1843" s="263">
        <f>AM1844*AM1845</f>
        <v>0</v>
      </c>
      <c r="AN1843" s="263">
        <f>AN1844*AN1845</f>
        <v>0</v>
      </c>
      <c r="AO1843" s="264"/>
      <c r="AP1843" s="264"/>
      <c r="AQ1843" s="264"/>
      <c r="AR1843" s="439" t="s">
        <v>1498</v>
      </c>
      <c r="AS1843" s="264"/>
      <c r="AT1843" s="264"/>
    </row>
    <row r="1844" spans="13:46" customFormat="1" ht="11.25" customHeight="1" collapsed="1">
      <c r="M1844" s="546" t="str">
        <f>M1843 &amp; ".1"</f>
        <v>4.13.2.1.1</v>
      </c>
      <c r="N1844" s="513" t="s">
        <v>769</v>
      </c>
      <c r="O1844" s="198" t="s">
        <v>331</v>
      </c>
      <c r="AC1844" s="264"/>
      <c r="AD1844" s="264"/>
      <c r="AE1844" s="264"/>
      <c r="AF1844" s="283"/>
      <c r="AG1844" s="510"/>
      <c r="AH1844" s="510"/>
      <c r="AI1844" s="264"/>
      <c r="AJ1844" s="264"/>
      <c r="AK1844" s="264"/>
      <c r="AL1844" s="263">
        <f>IF(AL1845=0,0,AL1843/AL1845)</f>
        <v>0</v>
      </c>
      <c r="AM1844" s="261"/>
      <c r="AN1844" s="261"/>
      <c r="AO1844" s="264"/>
      <c r="AP1844" s="264"/>
      <c r="AQ1844" s="264"/>
      <c r="AR1844" s="439" t="s">
        <v>1498</v>
      </c>
      <c r="AS1844" s="264"/>
      <c r="AT1844" s="264"/>
    </row>
    <row r="1845" spans="13:46" customFormat="1" ht="11.25" customHeight="1">
      <c r="M1845" s="546" t="str">
        <f>M1843 &amp; ".2"</f>
        <v>4.13.2.1.2</v>
      </c>
      <c r="N1845" s="513" t="s">
        <v>765</v>
      </c>
      <c r="O1845" s="198" t="s">
        <v>766</v>
      </c>
      <c r="AC1845" s="264"/>
      <c r="AD1845" s="264"/>
      <c r="AE1845" s="264"/>
      <c r="AF1845" s="283"/>
      <c r="AG1845" s="510"/>
      <c r="AH1845" s="510"/>
      <c r="AI1845" s="264"/>
      <c r="AJ1845" s="264"/>
      <c r="AK1845" s="264"/>
      <c r="AL1845" s="263">
        <f>AM1845+AN1845</f>
        <v>0</v>
      </c>
      <c r="AM1845" s="261"/>
      <c r="AN1845" s="261"/>
      <c r="AO1845" s="264"/>
      <c r="AP1845" s="264"/>
      <c r="AQ1845" s="264"/>
      <c r="AR1845" s="439" t="s">
        <v>1498</v>
      </c>
      <c r="AS1845" s="264"/>
      <c r="AT1845" s="264"/>
    </row>
    <row r="1846" spans="13:46" customFormat="1" ht="11.25" customHeight="1">
      <c r="M1846" s="545" t="s">
        <v>680</v>
      </c>
      <c r="N1846" s="507" t="s">
        <v>364</v>
      </c>
      <c r="O1846" s="198" t="s">
        <v>196</v>
      </c>
      <c r="AC1846" s="264"/>
      <c r="AD1846" s="264"/>
      <c r="AE1846" s="264"/>
      <c r="AF1846" s="283"/>
      <c r="AG1846" s="510"/>
      <c r="AH1846" s="510"/>
      <c r="AI1846" s="264"/>
      <c r="AJ1846" s="264"/>
      <c r="AK1846" s="264"/>
      <c r="AL1846" s="263">
        <f>AM1846+AN1846</f>
        <v>0</v>
      </c>
      <c r="AM1846" s="263">
        <f>AM1847*AM1848</f>
        <v>0</v>
      </c>
      <c r="AN1846" s="263">
        <f>AN1847*AN1848</f>
        <v>0</v>
      </c>
      <c r="AO1846" s="264"/>
      <c r="AP1846" s="264"/>
      <c r="AQ1846" s="264"/>
      <c r="AR1846" s="439" t="s">
        <v>1499</v>
      </c>
      <c r="AS1846" s="264"/>
      <c r="AT1846" s="264"/>
    </row>
    <row r="1847" spans="13:46" customFormat="1" ht="11.25" customHeight="1">
      <c r="M1847" s="546" t="str">
        <f>M1846 &amp; ".1"</f>
        <v>4.13.2.2.1</v>
      </c>
      <c r="N1847" s="513" t="s">
        <v>770</v>
      </c>
      <c r="O1847" s="198" t="s">
        <v>332</v>
      </c>
      <c r="AC1847" s="264"/>
      <c r="AD1847" s="264"/>
      <c r="AE1847" s="264"/>
      <c r="AF1847" s="283"/>
      <c r="AG1847" s="510"/>
      <c r="AH1847" s="510"/>
      <c r="AI1847" s="264"/>
      <c r="AJ1847" s="264"/>
      <c r="AK1847" s="264"/>
      <c r="AL1847" s="263">
        <f>IF(AL1848=0,0,AL1846/AL1848)</f>
        <v>0</v>
      </c>
      <c r="AM1847" s="261"/>
      <c r="AN1847" s="261"/>
      <c r="AO1847" s="264"/>
      <c r="AP1847" s="264"/>
      <c r="AQ1847" s="264"/>
      <c r="AR1847" s="439" t="s">
        <v>1499</v>
      </c>
      <c r="AS1847" s="264"/>
      <c r="AT1847" s="264"/>
    </row>
    <row r="1848" spans="13:46" customFormat="1" ht="11.25" customHeight="1" collapsed="1">
      <c r="M1848" s="546" t="str">
        <f>M1846 &amp; ".2"</f>
        <v>4.13.2.2.2</v>
      </c>
      <c r="N1848" s="513" t="s">
        <v>771</v>
      </c>
      <c r="O1848" s="198" t="s">
        <v>768</v>
      </c>
      <c r="AC1848" s="264"/>
      <c r="AD1848" s="264"/>
      <c r="AE1848" s="264"/>
      <c r="AF1848" s="283"/>
      <c r="AG1848" s="510"/>
      <c r="AH1848" s="510"/>
      <c r="AI1848" s="264"/>
      <c r="AJ1848" s="264"/>
      <c r="AK1848" s="264"/>
      <c r="AL1848" s="263">
        <f>AM1848+AN1848</f>
        <v>0</v>
      </c>
      <c r="AM1848" s="261"/>
      <c r="AN1848" s="261"/>
      <c r="AO1848" s="264"/>
      <c r="AP1848" s="264"/>
      <c r="AQ1848" s="264"/>
      <c r="AR1848" s="439" t="s">
        <v>1499</v>
      </c>
      <c r="AS1848" s="264"/>
      <c r="AT1848" s="264"/>
    </row>
    <row r="1849" spans="13:46" customFormat="1" ht="11.25" customHeight="1">
      <c r="M1849" s="545" t="s">
        <v>681</v>
      </c>
      <c r="N1849" s="507" t="s">
        <v>368</v>
      </c>
      <c r="O1849" s="198" t="s">
        <v>196</v>
      </c>
      <c r="AC1849" s="264"/>
      <c r="AD1849" s="264"/>
      <c r="AE1849" s="264"/>
      <c r="AF1849" s="283"/>
      <c r="AG1849" s="510"/>
      <c r="AH1849" s="510"/>
      <c r="AI1849" s="264"/>
      <c r="AJ1849" s="264"/>
      <c r="AK1849" s="264"/>
      <c r="AL1849" s="263">
        <f>AM1849+AN1849</f>
        <v>0</v>
      </c>
      <c r="AM1849" s="263">
        <f>AM1850*AM1851</f>
        <v>0</v>
      </c>
      <c r="AN1849" s="263">
        <f>AN1850*AN1851</f>
        <v>0</v>
      </c>
      <c r="AO1849" s="264"/>
      <c r="AP1849" s="264"/>
      <c r="AQ1849" s="264"/>
      <c r="AR1849" s="439" t="s">
        <v>1498</v>
      </c>
      <c r="AS1849" s="264"/>
      <c r="AT1849" s="264"/>
    </row>
    <row r="1850" spans="13:46" customFormat="1" ht="11.25" customHeight="1">
      <c r="M1850" s="546" t="str">
        <f>M1849 &amp; ".1"</f>
        <v>4.13.3.1.1</v>
      </c>
      <c r="N1850" s="513" t="s">
        <v>769</v>
      </c>
      <c r="O1850" s="198" t="s">
        <v>331</v>
      </c>
      <c r="AC1850" s="264"/>
      <c r="AD1850" s="264"/>
      <c r="AE1850" s="264"/>
      <c r="AF1850" s="283"/>
      <c r="AG1850" s="510"/>
      <c r="AH1850" s="510"/>
      <c r="AI1850" s="264"/>
      <c r="AJ1850" s="264"/>
      <c r="AK1850" s="264"/>
      <c r="AL1850" s="263">
        <f>IF(AL1851=0,0,AL1849/AL1851)</f>
        <v>0</v>
      </c>
      <c r="AM1850" s="261"/>
      <c r="AN1850" s="261"/>
      <c r="AO1850" s="264"/>
      <c r="AP1850" s="264"/>
      <c r="AQ1850" s="264"/>
      <c r="AR1850" s="439" t="s">
        <v>1498</v>
      </c>
      <c r="AS1850" s="264"/>
      <c r="AT1850" s="264"/>
    </row>
    <row r="1851" spans="13:46" customFormat="1" ht="11.25" customHeight="1">
      <c r="M1851" s="546" t="str">
        <f>M1849 &amp; ".2"</f>
        <v>4.13.3.1.2</v>
      </c>
      <c r="N1851" s="513" t="s">
        <v>765</v>
      </c>
      <c r="O1851" s="198" t="s">
        <v>766</v>
      </c>
      <c r="AC1851" s="264"/>
      <c r="AD1851" s="264"/>
      <c r="AE1851" s="264"/>
      <c r="AF1851" s="283"/>
      <c r="AG1851" s="510"/>
      <c r="AH1851" s="510"/>
      <c r="AI1851" s="264"/>
      <c r="AJ1851" s="264"/>
      <c r="AK1851" s="264"/>
      <c r="AL1851" s="263">
        <f>AM1851+AN1851</f>
        <v>0</v>
      </c>
      <c r="AM1851" s="261"/>
      <c r="AN1851" s="261"/>
      <c r="AO1851" s="264"/>
      <c r="AP1851" s="264"/>
      <c r="AQ1851" s="264"/>
      <c r="AR1851" s="439" t="s">
        <v>1498</v>
      </c>
      <c r="AS1851" s="264"/>
      <c r="AT1851" s="264"/>
    </row>
    <row r="1852" spans="13:46" customFormat="1" ht="11.25" customHeight="1">
      <c r="M1852" s="545" t="s">
        <v>682</v>
      </c>
      <c r="N1852" s="507" t="s">
        <v>372</v>
      </c>
      <c r="O1852" s="198" t="s">
        <v>196</v>
      </c>
      <c r="AC1852" s="264"/>
      <c r="AD1852" s="264"/>
      <c r="AE1852" s="264"/>
      <c r="AF1852" s="283"/>
      <c r="AG1852" s="510"/>
      <c r="AH1852" s="510"/>
      <c r="AI1852" s="264"/>
      <c r="AJ1852" s="264"/>
      <c r="AK1852" s="264"/>
      <c r="AL1852" s="263">
        <f>AM1852+AN1852</f>
        <v>0</v>
      </c>
      <c r="AM1852" s="263">
        <f>AM1853*AM1854</f>
        <v>0</v>
      </c>
      <c r="AN1852" s="263">
        <f>AN1853*AN1854</f>
        <v>0</v>
      </c>
      <c r="AO1852" s="264"/>
      <c r="AP1852" s="264"/>
      <c r="AQ1852" s="264"/>
      <c r="AR1852" s="439" t="s">
        <v>1499</v>
      </c>
      <c r="AS1852" s="264"/>
      <c r="AT1852" s="264"/>
    </row>
    <row r="1853" spans="13:46" customFormat="1" ht="11.25" customHeight="1">
      <c r="M1853" s="546" t="str">
        <f>M1852 &amp; ".1"</f>
        <v>4.13.3.2.1</v>
      </c>
      <c r="N1853" s="513" t="s">
        <v>770</v>
      </c>
      <c r="O1853" s="198" t="s">
        <v>332</v>
      </c>
      <c r="AC1853" s="264"/>
      <c r="AD1853" s="264"/>
      <c r="AE1853" s="264"/>
      <c r="AF1853" s="283"/>
      <c r="AG1853" s="510"/>
      <c r="AH1853" s="510"/>
      <c r="AI1853" s="264"/>
      <c r="AJ1853" s="264"/>
      <c r="AK1853" s="264"/>
      <c r="AL1853" s="263">
        <f>IF(AL1854=0,0,AL1852/AL1854)</f>
        <v>0</v>
      </c>
      <c r="AM1853" s="261"/>
      <c r="AN1853" s="261"/>
      <c r="AO1853" s="264"/>
      <c r="AP1853" s="264"/>
      <c r="AQ1853" s="264"/>
      <c r="AR1853" s="439" t="s">
        <v>1499</v>
      </c>
      <c r="AS1853" s="264"/>
      <c r="AT1853" s="264"/>
    </row>
    <row r="1854" spans="13:46" customFormat="1" ht="11.25" customHeight="1">
      <c r="M1854" s="546" t="str">
        <f>M1852 &amp; ".2"</f>
        <v>4.13.3.2.2</v>
      </c>
      <c r="N1854" s="513" t="s">
        <v>771</v>
      </c>
      <c r="O1854" s="198" t="s">
        <v>768</v>
      </c>
      <c r="AC1854" s="264"/>
      <c r="AD1854" s="264"/>
      <c r="AE1854" s="264"/>
      <c r="AF1854" s="283"/>
      <c r="AG1854" s="510"/>
      <c r="AH1854" s="510"/>
      <c r="AI1854" s="264"/>
      <c r="AJ1854" s="264"/>
      <c r="AK1854" s="264"/>
      <c r="AL1854" s="263">
        <f>AM1854+AN1854</f>
        <v>0</v>
      </c>
      <c r="AM1854" s="261"/>
      <c r="AN1854" s="261"/>
      <c r="AO1854" s="264"/>
      <c r="AP1854" s="264"/>
      <c r="AQ1854" s="264"/>
      <c r="AR1854" s="439" t="s">
        <v>1499</v>
      </c>
      <c r="AS1854" s="264"/>
      <c r="AT1854" s="264"/>
    </row>
    <row r="1855" spans="13:46" customFormat="1" ht="11.25" customHeight="1">
      <c r="M1855" s="545" t="s">
        <v>683</v>
      </c>
      <c r="N1855" s="507" t="s">
        <v>376</v>
      </c>
      <c r="O1855" s="198" t="s">
        <v>196</v>
      </c>
      <c r="AC1855" s="264"/>
      <c r="AD1855" s="264"/>
      <c r="AE1855" s="264"/>
      <c r="AF1855" s="283"/>
      <c r="AG1855" s="510"/>
      <c r="AH1855" s="510"/>
      <c r="AI1855" s="264"/>
      <c r="AJ1855" s="264"/>
      <c r="AK1855" s="264"/>
      <c r="AL1855" s="263">
        <f>AM1855+AN1855</f>
        <v>0</v>
      </c>
      <c r="AM1855" s="263">
        <f>AM1856*AM1857</f>
        <v>0</v>
      </c>
      <c r="AN1855" s="263">
        <f>AN1856*AN1857</f>
        <v>0</v>
      </c>
      <c r="AO1855" s="264"/>
      <c r="AP1855" s="264"/>
      <c r="AQ1855" s="264"/>
      <c r="AR1855" s="439" t="s">
        <v>1498</v>
      </c>
      <c r="AS1855" s="264"/>
      <c r="AT1855" s="264"/>
    </row>
    <row r="1856" spans="13:46" customFormat="1" ht="11.25" customHeight="1">
      <c r="M1856" s="546" t="str">
        <f>M1855 &amp; ".1"</f>
        <v>4.13.4.1.1</v>
      </c>
      <c r="N1856" s="513" t="s">
        <v>769</v>
      </c>
      <c r="O1856" s="198" t="s">
        <v>331</v>
      </c>
      <c r="AC1856" s="264"/>
      <c r="AD1856" s="264"/>
      <c r="AE1856" s="264"/>
      <c r="AF1856" s="283"/>
      <c r="AG1856" s="510"/>
      <c r="AH1856" s="510"/>
      <c r="AI1856" s="264"/>
      <c r="AJ1856" s="264"/>
      <c r="AK1856" s="264"/>
      <c r="AL1856" s="263">
        <f>IF(AL1857=0,0,AL1855/AL1857)</f>
        <v>0</v>
      </c>
      <c r="AM1856" s="261"/>
      <c r="AN1856" s="261"/>
      <c r="AO1856" s="264"/>
      <c r="AP1856" s="264"/>
      <c r="AQ1856" s="264"/>
      <c r="AR1856" s="439" t="s">
        <v>1498</v>
      </c>
      <c r="AS1856" s="264"/>
      <c r="AT1856" s="264"/>
    </row>
    <row r="1857" spans="13:46" customFormat="1" ht="11.25" customHeight="1">
      <c r="M1857" s="546" t="str">
        <f>M1855 &amp; ".2"</f>
        <v>4.13.4.1.2</v>
      </c>
      <c r="N1857" s="513" t="s">
        <v>765</v>
      </c>
      <c r="O1857" s="198" t="s">
        <v>766</v>
      </c>
      <c r="AC1857" s="264"/>
      <c r="AD1857" s="264"/>
      <c r="AE1857" s="264"/>
      <c r="AF1857" s="283"/>
      <c r="AG1857" s="510"/>
      <c r="AH1857" s="510"/>
      <c r="AI1857" s="264"/>
      <c r="AJ1857" s="264"/>
      <c r="AK1857" s="264"/>
      <c r="AL1857" s="263">
        <f>AM1857+AN1857</f>
        <v>0</v>
      </c>
      <c r="AM1857" s="261"/>
      <c r="AN1857" s="261"/>
      <c r="AO1857" s="264"/>
      <c r="AP1857" s="264"/>
      <c r="AQ1857" s="264"/>
      <c r="AR1857" s="439" t="s">
        <v>1498</v>
      </c>
      <c r="AS1857" s="264"/>
      <c r="AT1857" s="264"/>
    </row>
    <row r="1858" spans="13:46" customFormat="1" ht="11.25" customHeight="1">
      <c r="M1858" s="545" t="s">
        <v>684</v>
      </c>
      <c r="N1858" s="507" t="s">
        <v>380</v>
      </c>
      <c r="O1858" s="198" t="s">
        <v>196</v>
      </c>
      <c r="AC1858" s="264"/>
      <c r="AD1858" s="264"/>
      <c r="AE1858" s="264"/>
      <c r="AF1858" s="283"/>
      <c r="AG1858" s="510"/>
      <c r="AH1858" s="510"/>
      <c r="AI1858" s="264"/>
      <c r="AJ1858" s="264"/>
      <c r="AK1858" s="264"/>
      <c r="AL1858" s="263">
        <f>AM1858+AN1858</f>
        <v>0</v>
      </c>
      <c r="AM1858" s="263">
        <f>AM1859*AM1860</f>
        <v>0</v>
      </c>
      <c r="AN1858" s="263">
        <f>AN1859*AN1860</f>
        <v>0</v>
      </c>
      <c r="AO1858" s="264"/>
      <c r="AP1858" s="264"/>
      <c r="AQ1858" s="264"/>
      <c r="AR1858" s="439" t="s">
        <v>1499</v>
      </c>
      <c r="AS1858" s="264"/>
      <c r="AT1858" s="264"/>
    </row>
    <row r="1859" spans="13:46" customFormat="1" ht="11.25" customHeight="1">
      <c r="M1859" s="546" t="str">
        <f>M1858 &amp; ".1"</f>
        <v>4.13.4.2.1</v>
      </c>
      <c r="N1859" s="513" t="s">
        <v>770</v>
      </c>
      <c r="O1859" s="198" t="s">
        <v>332</v>
      </c>
      <c r="AC1859" s="264"/>
      <c r="AD1859" s="264"/>
      <c r="AE1859" s="264"/>
      <c r="AF1859" s="283"/>
      <c r="AG1859" s="510"/>
      <c r="AH1859" s="510"/>
      <c r="AI1859" s="264"/>
      <c r="AJ1859" s="264"/>
      <c r="AK1859" s="264"/>
      <c r="AL1859" s="263">
        <f>IF(AL1860=0,0,AL1858/AL1860)</f>
        <v>0</v>
      </c>
      <c r="AM1859" s="261"/>
      <c r="AN1859" s="261"/>
      <c r="AO1859" s="264"/>
      <c r="AP1859" s="264"/>
      <c r="AQ1859" s="264"/>
      <c r="AR1859" s="439" t="s">
        <v>1499</v>
      </c>
      <c r="AS1859" s="264"/>
      <c r="AT1859" s="264"/>
    </row>
    <row r="1860" spans="13:46" customFormat="1" ht="11.25" customHeight="1">
      <c r="M1860" s="546" t="str">
        <f>M1858 &amp; ".2"</f>
        <v>4.13.4.2.2</v>
      </c>
      <c r="N1860" s="513" t="s">
        <v>771</v>
      </c>
      <c r="O1860" s="198" t="s">
        <v>768</v>
      </c>
      <c r="AC1860" s="264"/>
      <c r="AD1860" s="264"/>
      <c r="AE1860" s="264"/>
      <c r="AF1860" s="283"/>
      <c r="AG1860" s="510"/>
      <c r="AH1860" s="510"/>
      <c r="AI1860" s="264"/>
      <c r="AJ1860" s="264"/>
      <c r="AK1860" s="264"/>
      <c r="AL1860" s="263">
        <f>AM1860+AN1860</f>
        <v>0</v>
      </c>
      <c r="AM1860" s="261"/>
      <c r="AN1860" s="261"/>
      <c r="AO1860" s="264"/>
      <c r="AP1860" s="264"/>
      <c r="AQ1860" s="264"/>
      <c r="AR1860" s="439" t="s">
        <v>1499</v>
      </c>
      <c r="AS1860" s="264"/>
      <c r="AT1860" s="264"/>
    </row>
    <row r="1861" spans="13:46" customFormat="1" ht="11.25" customHeight="1">
      <c r="M1861" s="541"/>
      <c r="N1861" s="508"/>
      <c r="O1861" s="509"/>
      <c r="AC1861" s="264"/>
      <c r="AD1861" s="264"/>
      <c r="AE1861" s="264"/>
      <c r="AF1861" s="283"/>
      <c r="AG1861" s="510"/>
      <c r="AH1861" s="510"/>
      <c r="AI1861" s="264"/>
      <c r="AJ1861" s="264"/>
      <c r="AK1861" s="264"/>
      <c r="AL1861" s="283"/>
      <c r="AM1861" s="510"/>
      <c r="AN1861" s="510"/>
      <c r="AO1861" s="264"/>
      <c r="AP1861" s="264"/>
      <c r="AQ1861" s="264"/>
      <c r="AR1861" s="119"/>
      <c r="AS1861" s="264"/>
      <c r="AT1861" s="264"/>
    </row>
    <row r="1862" spans="13:46" customFormat="1" ht="11.25" customHeight="1">
      <c r="M1862" s="538"/>
      <c r="N1862" s="511" t="s">
        <v>339</v>
      </c>
      <c r="O1862" s="198" t="s">
        <v>196</v>
      </c>
      <c r="AC1862" s="264"/>
      <c r="AD1862" s="264"/>
      <c r="AE1862" s="264"/>
      <c r="AF1862" s="283"/>
      <c r="AG1862" s="510"/>
      <c r="AH1862" s="510"/>
      <c r="AI1862" s="264"/>
      <c r="AJ1862" s="264"/>
      <c r="AK1862" s="264"/>
      <c r="AL1862" s="263">
        <f t="shared" ref="AL1862:AL1869" si="73">AM1862+AN1862</f>
        <v>0</v>
      </c>
      <c r="AM1862" s="263">
        <f>SUM(AM1863,AM1866,AM1869)</f>
        <v>0</v>
      </c>
      <c r="AN1862" s="263">
        <f>SUM(AN1863,AN1866,AN1869)</f>
        <v>0</v>
      </c>
      <c r="AO1862" s="264"/>
      <c r="AP1862" s="264"/>
      <c r="AQ1862" s="264"/>
      <c r="AR1862" s="439" t="s">
        <v>1482</v>
      </c>
      <c r="AS1862" s="264"/>
      <c r="AT1862" s="264"/>
    </row>
    <row r="1863" spans="13:46" customFormat="1" ht="11.25" customHeight="1">
      <c r="M1863" s="539" t="s">
        <v>243</v>
      </c>
      <c r="N1863" s="514" t="s">
        <v>244</v>
      </c>
      <c r="O1863" s="198" t="s">
        <v>196</v>
      </c>
      <c r="AC1863" s="264"/>
      <c r="AD1863" s="264"/>
      <c r="AE1863" s="264"/>
      <c r="AF1863" s="283"/>
      <c r="AG1863" s="510"/>
      <c r="AH1863" s="510"/>
      <c r="AI1863" s="264"/>
      <c r="AJ1863" s="264"/>
      <c r="AK1863" s="264"/>
      <c r="AL1863" s="263">
        <f t="shared" si="73"/>
        <v>0</v>
      </c>
      <c r="AM1863" s="263">
        <f>AM1864*AM1865/1000</f>
        <v>0</v>
      </c>
      <c r="AN1863" s="263">
        <f>AN1864*AN1865/1000</f>
        <v>0</v>
      </c>
      <c r="AO1863" s="264"/>
      <c r="AP1863" s="264"/>
      <c r="AQ1863" s="264"/>
      <c r="AR1863" s="439" t="s">
        <v>1482</v>
      </c>
      <c r="AS1863" s="264"/>
      <c r="AT1863" s="264"/>
    </row>
    <row r="1864" spans="13:46" customFormat="1" ht="11.25" customHeight="1">
      <c r="M1864" s="539" t="s">
        <v>245</v>
      </c>
      <c r="N1864" s="515" t="s">
        <v>248</v>
      </c>
      <c r="O1864" s="198" t="s">
        <v>544</v>
      </c>
      <c r="AC1864" s="264"/>
      <c r="AD1864" s="264"/>
      <c r="AE1864" s="264"/>
      <c r="AF1864" s="283"/>
      <c r="AG1864" s="510"/>
      <c r="AH1864" s="510"/>
      <c r="AI1864" s="264"/>
      <c r="AJ1864" s="264"/>
      <c r="AK1864" s="264"/>
      <c r="AL1864" s="263">
        <f t="shared" si="73"/>
        <v>0</v>
      </c>
      <c r="AM1864" s="205"/>
      <c r="AN1864" s="205"/>
      <c r="AO1864" s="264"/>
      <c r="AP1864" s="264"/>
      <c r="AQ1864" s="264"/>
      <c r="AR1864" s="439" t="s">
        <v>1482</v>
      </c>
      <c r="AS1864" s="264"/>
      <c r="AT1864" s="264"/>
    </row>
    <row r="1865" spans="13:46" customFormat="1" ht="11.25" customHeight="1">
      <c r="M1865" s="539" t="s">
        <v>247</v>
      </c>
      <c r="N1865" s="515" t="s">
        <v>246</v>
      </c>
      <c r="O1865" s="198" t="s">
        <v>545</v>
      </c>
      <c r="AC1865" s="264"/>
      <c r="AD1865" s="264"/>
      <c r="AE1865" s="264"/>
      <c r="AF1865" s="283"/>
      <c r="AG1865" s="510"/>
      <c r="AH1865" s="510"/>
      <c r="AI1865" s="264"/>
      <c r="AJ1865" s="264"/>
      <c r="AK1865" s="264"/>
      <c r="AL1865" s="263">
        <f t="shared" si="73"/>
        <v>0</v>
      </c>
      <c r="AM1865" s="205"/>
      <c r="AN1865" s="205"/>
      <c r="AO1865" s="264"/>
      <c r="AP1865" s="264"/>
      <c r="AQ1865" s="264"/>
      <c r="AR1865" s="439" t="s">
        <v>1482</v>
      </c>
      <c r="AS1865" s="264"/>
      <c r="AT1865" s="264"/>
    </row>
    <row r="1866" spans="13:46" customFormat="1" ht="11.25" customHeight="1">
      <c r="M1866" s="539" t="s">
        <v>249</v>
      </c>
      <c r="N1866" s="514" t="s">
        <v>250</v>
      </c>
      <c r="O1866" s="198" t="s">
        <v>196</v>
      </c>
      <c r="AC1866" s="264"/>
      <c r="AD1866" s="264"/>
      <c r="AE1866" s="264"/>
      <c r="AF1866" s="283"/>
      <c r="AG1866" s="510"/>
      <c r="AH1866" s="510"/>
      <c r="AI1866" s="264"/>
      <c r="AJ1866" s="264"/>
      <c r="AK1866" s="264"/>
      <c r="AL1866" s="263">
        <f t="shared" si="73"/>
        <v>0</v>
      </c>
      <c r="AM1866" s="263">
        <f>AM1867*AM1868/1000</f>
        <v>0</v>
      </c>
      <c r="AN1866" s="263">
        <f>AN1867*AN1868/1000</f>
        <v>0</v>
      </c>
      <c r="AO1866" s="264"/>
      <c r="AP1866" s="264"/>
      <c r="AQ1866" s="264"/>
      <c r="AR1866" s="439" t="s">
        <v>1482</v>
      </c>
      <c r="AS1866" s="264"/>
      <c r="AT1866" s="264"/>
    </row>
    <row r="1867" spans="13:46" customFormat="1" ht="11.25" customHeight="1">
      <c r="M1867" s="539" t="s">
        <v>251</v>
      </c>
      <c r="N1867" s="515" t="s">
        <v>248</v>
      </c>
      <c r="O1867" s="198" t="s">
        <v>857</v>
      </c>
      <c r="AC1867" s="264"/>
      <c r="AD1867" s="264"/>
      <c r="AE1867" s="264"/>
      <c r="AF1867" s="283"/>
      <c r="AG1867" s="510"/>
      <c r="AH1867" s="510"/>
      <c r="AI1867" s="264"/>
      <c r="AJ1867" s="264"/>
      <c r="AK1867" s="264"/>
      <c r="AL1867" s="263">
        <f t="shared" si="73"/>
        <v>0</v>
      </c>
      <c r="AM1867" s="205"/>
      <c r="AN1867" s="205"/>
      <c r="AO1867" s="264"/>
      <c r="AP1867" s="264"/>
      <c r="AQ1867" s="264"/>
      <c r="AR1867" s="439" t="s">
        <v>1482</v>
      </c>
      <c r="AS1867" s="264"/>
      <c r="AT1867" s="264"/>
    </row>
    <row r="1868" spans="13:46" customFormat="1" ht="11.25" customHeight="1">
      <c r="M1868" s="539" t="s">
        <v>252</v>
      </c>
      <c r="N1868" s="515" t="s">
        <v>246</v>
      </c>
      <c r="O1868" s="198" t="s">
        <v>864</v>
      </c>
      <c r="AC1868" s="264"/>
      <c r="AD1868" s="264"/>
      <c r="AE1868" s="264"/>
      <c r="AF1868" s="283"/>
      <c r="AG1868" s="510"/>
      <c r="AH1868" s="510"/>
      <c r="AI1868" s="264"/>
      <c r="AJ1868" s="264"/>
      <c r="AK1868" s="264"/>
      <c r="AL1868" s="263">
        <f t="shared" si="73"/>
        <v>0</v>
      </c>
      <c r="AM1868" s="205"/>
      <c r="AN1868" s="205"/>
      <c r="AO1868" s="264"/>
      <c r="AP1868" s="264"/>
      <c r="AQ1868" s="264"/>
      <c r="AR1868" s="439" t="s">
        <v>1482</v>
      </c>
      <c r="AS1868" s="264"/>
      <c r="AT1868" s="264"/>
    </row>
    <row r="1869" spans="13:46" customFormat="1" ht="11.25" customHeight="1">
      <c r="M1869" s="539" t="s">
        <v>253</v>
      </c>
      <c r="N1869" s="514" t="s">
        <v>254</v>
      </c>
      <c r="O1869" s="198" t="s">
        <v>196</v>
      </c>
      <c r="AC1869" s="264"/>
      <c r="AD1869" s="264"/>
      <c r="AE1869" s="264"/>
      <c r="AF1869" s="283"/>
      <c r="AG1869" s="510"/>
      <c r="AH1869" s="510"/>
      <c r="AI1869" s="264"/>
      <c r="AJ1869" s="264"/>
      <c r="AK1869" s="264"/>
      <c r="AL1869" s="263">
        <f t="shared" si="73"/>
        <v>0</v>
      </c>
      <c r="AM1869" s="205"/>
      <c r="AN1869" s="205"/>
      <c r="AO1869" s="264"/>
      <c r="AP1869" s="264"/>
      <c r="AQ1869" s="264"/>
      <c r="AR1869" s="439" t="s">
        <v>1482</v>
      </c>
      <c r="AS1869" s="264"/>
      <c r="AT1869" s="264"/>
    </row>
    <row r="1870" spans="13:46" customFormat="1" ht="11.25" customHeight="1">
      <c r="M1870" s="541"/>
      <c r="N1870" s="508"/>
      <c r="O1870" s="509"/>
      <c r="AC1870" s="264"/>
      <c r="AD1870" s="264"/>
      <c r="AE1870" s="264"/>
      <c r="AF1870" s="283"/>
      <c r="AG1870" s="510"/>
      <c r="AH1870" s="510"/>
      <c r="AI1870" s="264"/>
      <c r="AJ1870" s="264"/>
      <c r="AK1870" s="264"/>
      <c r="AL1870" s="283"/>
      <c r="AM1870" s="510"/>
      <c r="AN1870" s="510"/>
      <c r="AO1870" s="264"/>
      <c r="AP1870" s="264"/>
      <c r="AQ1870" s="264"/>
      <c r="AR1870" s="119"/>
      <c r="AS1870" s="264"/>
      <c r="AT1870" s="264"/>
    </row>
    <row r="1871" spans="13:46" customFormat="1" ht="11.25" customHeight="1">
      <c r="M1871" s="545" t="s">
        <v>672</v>
      </c>
      <c r="N1871" s="514" t="s">
        <v>1961</v>
      </c>
      <c r="O1871" s="171" t="s">
        <v>150</v>
      </c>
      <c r="AC1871" s="264"/>
      <c r="AD1871" s="264"/>
      <c r="AE1871" s="264"/>
      <c r="AF1871" s="269">
        <f>SUMIF(ТС.РО!$AS$15:$AT$15,AF$15,ТС.РО!$AS$370:$AT$370)</f>
        <v>0</v>
      </c>
      <c r="AG1871" s="269">
        <f>SUMIF(ТС.РО!$AS$15:$AT$15,AG$15,ТС.РО!$AS$370:$AT$370)</f>
        <v>0</v>
      </c>
      <c r="AH1871" s="269">
        <f>SUMIF(ТС.РО!$AS$15:$AT$15,AH$15,ТС.РО!$AS$370:$AT$370)</f>
        <v>0</v>
      </c>
      <c r="AI1871" s="264"/>
      <c r="AJ1871" s="264"/>
      <c r="AK1871" s="264"/>
      <c r="AL1871" s="269"/>
      <c r="AM1871" s="269"/>
      <c r="AN1871" s="269"/>
      <c r="AO1871" s="264"/>
      <c r="AP1871" s="264"/>
      <c r="AQ1871" s="264"/>
      <c r="AR1871" s="119"/>
      <c r="AS1871" s="264"/>
      <c r="AT1871" s="264"/>
    </row>
    <row r="1872" spans="13:46" customFormat="1" ht="11.25" customHeight="1">
      <c r="M1872" s="541"/>
      <c r="N1872" s="508"/>
      <c r="O1872" s="509"/>
      <c r="AC1872" s="286"/>
      <c r="AD1872" s="286"/>
      <c r="AE1872" s="286"/>
      <c r="AF1872" s="283"/>
      <c r="AG1872" s="510"/>
      <c r="AH1872" s="510"/>
      <c r="AI1872" s="264"/>
      <c r="AJ1872" s="264"/>
      <c r="AK1872" s="264"/>
      <c r="AL1872" s="283"/>
      <c r="AM1872" s="510"/>
      <c r="AN1872" s="510"/>
      <c r="AO1872" s="264"/>
      <c r="AP1872" s="264"/>
      <c r="AQ1872" s="264"/>
      <c r="AR1872" s="119"/>
      <c r="AS1872" s="264"/>
      <c r="AT1872" s="264"/>
    </row>
    <row r="1873" spans="13:31" customFormat="1" ht="11.25" customHeight="1">
      <c r="M1873" s="131"/>
      <c r="N1873" s="131"/>
      <c r="O1873" s="197"/>
      <c r="AC1873" s="36"/>
      <c r="AD1873" s="36"/>
      <c r="AE1873" s="36"/>
    </row>
    <row r="1874" spans="13:31" customFormat="1" ht="11.25" hidden="1" customHeight="1">
      <c r="O1874" s="195"/>
    </row>
    <row r="1875" spans="13:31" customFormat="1" ht="11.25" hidden="1" customHeight="1">
      <c r="O1875" s="195"/>
    </row>
    <row r="1876" spans="13:31" customFormat="1" ht="11.25" hidden="1" customHeight="1">
      <c r="O1876" s="195"/>
    </row>
    <row r="1877" spans="13:31" customFormat="1" ht="11.25" hidden="1" customHeight="1">
      <c r="O1877" s="195"/>
    </row>
    <row r="1878" spans="13:31" customFormat="1" ht="11.25" hidden="1" customHeight="1">
      <c r="O1878" s="195"/>
    </row>
    <row r="1879" spans="13:31" customFormat="1" ht="11.25" hidden="1" customHeight="1">
      <c r="O1879" s="195"/>
    </row>
    <row r="1880" spans="13:31" customFormat="1" ht="11.25" hidden="1" customHeight="1">
      <c r="O1880" s="195"/>
    </row>
    <row r="1881" spans="13:31" customFormat="1" ht="11.25" hidden="1" customHeight="1">
      <c r="O1881" s="195"/>
    </row>
    <row r="1882" spans="13:31" customFormat="1" ht="11.25" hidden="1" customHeight="1">
      <c r="O1882" s="195"/>
    </row>
    <row r="1883" spans="13:31" customFormat="1" ht="11.25" hidden="1" customHeight="1">
      <c r="O1883" s="195"/>
    </row>
    <row r="1884" spans="13:31" customFormat="1" ht="11.25" hidden="1" customHeight="1">
      <c r="O1884" s="195"/>
    </row>
    <row r="1885" spans="13:31" customFormat="1" ht="11.25" hidden="1" customHeight="1">
      <c r="O1885" s="195"/>
    </row>
    <row r="1886" spans="13:31" customFormat="1" ht="11.25" hidden="1" customHeight="1"/>
    <row r="1887" spans="13:31" customFormat="1" ht="11.25" hidden="1" customHeight="1"/>
    <row r="1888" spans="13:31" customFormat="1" ht="11.25" hidden="1" customHeight="1"/>
    <row r="1889" customFormat="1" ht="11.25" hidden="1" customHeight="1"/>
    <row r="1890" customFormat="1" ht="11.25" hidden="1" customHeight="1"/>
    <row r="1891" customFormat="1" ht="11.25" hidden="1" customHeight="1"/>
    <row r="1892" customFormat="1" ht="11.25" hidden="1" customHeight="1"/>
    <row r="1893" customFormat="1" ht="11.25" hidden="1" customHeight="1"/>
    <row r="1894" customFormat="1" ht="11.25" hidden="1" customHeight="1"/>
    <row r="1895" customFormat="1" ht="11.25" hidden="1" customHeight="1"/>
    <row r="1896" customFormat="1" ht="11.25" hidden="1" customHeight="1"/>
    <row r="1897" customFormat="1" ht="11.25" hidden="1" customHeight="1"/>
    <row r="1898" customFormat="1" ht="11.25" hidden="1" customHeight="1"/>
    <row r="1899" customFormat="1" ht="11.25" hidden="1" customHeight="1"/>
    <row r="1900" customFormat="1" ht="11.25" hidden="1" customHeight="1"/>
    <row r="1901" customFormat="1" ht="11.25" hidden="1" customHeight="1"/>
    <row r="1902" customFormat="1" ht="11.25" hidden="1" customHeight="1"/>
    <row r="1903" customFormat="1" ht="11.25" hidden="1" customHeight="1"/>
    <row r="1904" customFormat="1" ht="11.25" hidden="1" customHeight="1"/>
    <row r="1905" customFormat="1" ht="11.25" hidden="1" customHeight="1"/>
    <row r="1906" customFormat="1" ht="11.25" hidden="1" customHeight="1"/>
    <row r="1907" customFormat="1" ht="11.25" hidden="1" customHeight="1"/>
    <row r="1908" customFormat="1" ht="11.25" hidden="1" customHeight="1"/>
    <row r="1909" customFormat="1" ht="11.25" hidden="1" customHeight="1"/>
    <row r="1910" customFormat="1" ht="11.25" hidden="1" customHeight="1"/>
    <row r="1911" customFormat="1" ht="11.25" hidden="1" customHeight="1"/>
    <row r="1912" customFormat="1" ht="11.25" hidden="1" customHeight="1"/>
    <row r="1913" customFormat="1" ht="11.25" hidden="1" customHeight="1"/>
    <row r="1914" customFormat="1" ht="11.25" hidden="1" customHeight="1"/>
    <row r="1915" customFormat="1" ht="11.25" hidden="1" customHeight="1"/>
    <row r="1916" customFormat="1" ht="11.25" hidden="1" customHeight="1"/>
    <row r="1917" customFormat="1" ht="11.25" hidden="1" customHeight="1"/>
    <row r="1918" customFormat="1" ht="11.25" hidden="1" customHeight="1"/>
    <row r="1919" customFormat="1" ht="11.25" hidden="1" customHeight="1"/>
    <row r="1920" customFormat="1" ht="11.25" hidden="1" customHeight="1"/>
    <row r="1921" customFormat="1" ht="11.25" hidden="1" customHeight="1"/>
    <row r="1922" customFormat="1" ht="11.25" hidden="1" customHeight="1"/>
    <row r="1923" customFormat="1" ht="11.25" hidden="1" customHeight="1"/>
    <row r="1924" customFormat="1" ht="11.25" hidden="1" customHeight="1"/>
    <row r="1925" customFormat="1" ht="11.25" hidden="1" customHeight="1"/>
    <row r="1926" customFormat="1" ht="11.25" hidden="1" customHeight="1"/>
    <row r="1927" customFormat="1" ht="11.25" hidden="1" customHeight="1"/>
    <row r="1928" customFormat="1" ht="11.25" hidden="1" customHeight="1"/>
    <row r="1929" customFormat="1" ht="11.25" hidden="1" customHeight="1"/>
    <row r="1930" customFormat="1" ht="11.25" hidden="1" customHeight="1"/>
    <row r="1931" customFormat="1" ht="11.25" hidden="1" customHeight="1"/>
    <row r="1932" customFormat="1" ht="11.25" hidden="1" customHeight="1"/>
    <row r="1933" customFormat="1" ht="11.25" hidden="1" customHeight="1"/>
    <row r="1934" customFormat="1" ht="11.25" hidden="1" customHeight="1"/>
    <row r="1935" customFormat="1" ht="11.25" hidden="1" customHeight="1"/>
    <row r="1936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spans="1:91" customFormat="1" ht="11.25" customHeight="1"/>
    <row r="1954" spans="1:91" s="6" customFormat="1" ht="11.25" customHeight="1">
      <c r="A1954"/>
      <c r="B1954"/>
      <c r="C1954"/>
      <c r="D1954"/>
      <c r="E1954"/>
      <c r="F1954"/>
      <c r="G1954"/>
      <c r="H1954"/>
      <c r="I1954"/>
      <c r="J1954"/>
      <c r="K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</row>
    <row r="1955" spans="1:91" ht="11.25" customHeight="1">
      <c r="AC1955" s="763" t="s">
        <v>19</v>
      </c>
      <c r="AD1955" s="763"/>
      <c r="AE1955" s="763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2"/>
    </row>
    <row r="1956" spans="1:91" customFormat="1" ht="11.25" customHeight="1"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2"/>
      <c r="AT1956" s="2"/>
    </row>
    <row r="1957" spans="1:91" customFormat="1" ht="11.25" customHeight="1"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2"/>
      <c r="AT1957" s="2"/>
    </row>
    <row r="1958" spans="1:91" ht="11.25" customHeight="1">
      <c r="AC1958" s="163"/>
      <c r="AD1958" s="163"/>
      <c r="AE1958" s="163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2"/>
    </row>
    <row r="1959" spans="1:91" ht="11.25" customHeight="1">
      <c r="AC1959" s="163">
        <v>12</v>
      </c>
      <c r="AD1959" s="163">
        <v>6</v>
      </c>
      <c r="AE1959" s="163">
        <v>6</v>
      </c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2"/>
    </row>
    <row r="1960" spans="1:91" ht="11.25" customHeight="1">
      <c r="AC1960" s="152"/>
      <c r="AD1960" s="152"/>
      <c r="AE1960" s="152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2"/>
    </row>
    <row r="1961" spans="1:91" customFormat="1" ht="11.25" customHeight="1">
      <c r="AC1961" s="180"/>
      <c r="AD1961" s="180"/>
      <c r="AE1961" s="180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2"/>
      <c r="AT1961" s="2"/>
      <c r="AU1961" s="80"/>
      <c r="AV1961" s="80"/>
      <c r="AW1961" s="80"/>
      <c r="AX1961" s="80"/>
      <c r="AY1961" s="80"/>
      <c r="AZ1961" s="80"/>
      <c r="BA1961" s="80"/>
      <c r="BB1961" s="80"/>
      <c r="BC1961" s="80"/>
      <c r="BD1961" s="80"/>
      <c r="BE1961" s="80"/>
      <c r="BF1961" s="80"/>
      <c r="BG1961" s="80"/>
      <c r="BH1961" s="80"/>
      <c r="BI1961" s="80"/>
      <c r="BJ1961" s="80"/>
      <c r="BK1961" s="80"/>
      <c r="BL1961" s="80"/>
      <c r="BM1961" s="80"/>
      <c r="BN1961" s="80"/>
      <c r="BO1961" s="80"/>
      <c r="BP1961" s="80"/>
      <c r="BQ1961" s="80"/>
      <c r="BR1961" s="80"/>
      <c r="BS1961" s="80"/>
      <c r="BT1961" s="80"/>
      <c r="BU1961" s="80"/>
      <c r="BV1961" s="80"/>
      <c r="BW1961" s="80"/>
      <c r="BX1961" s="80"/>
      <c r="BY1961" s="80"/>
      <c r="BZ1961" s="80"/>
      <c r="CA1961" s="80"/>
      <c r="CB1961" s="80"/>
      <c r="CC1961" s="80"/>
      <c r="CD1961" s="80"/>
      <c r="CE1961" s="80"/>
      <c r="CF1961" s="80"/>
      <c r="CG1961" s="80"/>
      <c r="CH1961" s="80"/>
      <c r="CI1961" s="80"/>
      <c r="CJ1961" s="80"/>
      <c r="CK1961" s="80"/>
      <c r="CL1961" s="80"/>
      <c r="CM1961" s="80"/>
    </row>
    <row r="1962" spans="1:91" customFormat="1" ht="11.25" customHeight="1">
      <c r="AC1962" s="147" t="s">
        <v>280</v>
      </c>
      <c r="AD1962" s="147" t="s">
        <v>195</v>
      </c>
      <c r="AE1962" s="147" t="s">
        <v>674</v>
      </c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2"/>
      <c r="AT1962" s="2"/>
      <c r="AU1962" s="80"/>
      <c r="AV1962" s="80"/>
      <c r="AW1962" s="80"/>
      <c r="AX1962" s="80"/>
      <c r="AY1962" s="80"/>
      <c r="AZ1962" s="80"/>
      <c r="BA1962" s="80"/>
      <c r="BB1962" s="80"/>
      <c r="BC1962" s="80"/>
      <c r="BD1962" s="80"/>
      <c r="BE1962" s="80"/>
      <c r="BF1962" s="80"/>
      <c r="BG1962" s="80"/>
      <c r="BH1962" s="80"/>
      <c r="BI1962" s="80"/>
      <c r="BJ1962" s="80"/>
      <c r="BK1962" s="80"/>
      <c r="BL1962" s="80"/>
      <c r="BM1962" s="80"/>
      <c r="BN1962" s="80"/>
      <c r="BO1962" s="80"/>
      <c r="BP1962" s="80"/>
      <c r="BQ1962" s="80"/>
      <c r="BR1962" s="80"/>
      <c r="BS1962" s="80"/>
      <c r="BT1962" s="80"/>
      <c r="BU1962" s="80"/>
      <c r="BV1962" s="80"/>
      <c r="BW1962" s="80"/>
      <c r="BX1962" s="80"/>
      <c r="BY1962" s="80"/>
      <c r="BZ1962" s="80"/>
      <c r="CA1962" s="80"/>
      <c r="CB1962" s="80"/>
      <c r="CC1962" s="80"/>
      <c r="CD1962" s="80"/>
      <c r="CE1962" s="80"/>
      <c r="CF1962" s="80"/>
      <c r="CG1962" s="80"/>
      <c r="CH1962" s="80"/>
      <c r="CI1962" s="80"/>
      <c r="CJ1962" s="80"/>
      <c r="CK1962" s="80"/>
      <c r="CL1962" s="80"/>
      <c r="CM1962" s="80"/>
    </row>
    <row r="1963" spans="1:91" customFormat="1" ht="11.25" customHeight="1">
      <c r="AC1963" s="224"/>
      <c r="AD1963" s="224"/>
      <c r="AE1963" s="224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2"/>
      <c r="AT1963" s="2"/>
      <c r="AU1963" s="80"/>
      <c r="AV1963" s="80"/>
      <c r="AW1963" s="80"/>
      <c r="AX1963" s="80"/>
      <c r="AY1963" s="80"/>
      <c r="AZ1963" s="80"/>
      <c r="BA1963" s="80"/>
      <c r="BB1963" s="80"/>
      <c r="BC1963" s="80"/>
      <c r="BD1963" s="80"/>
      <c r="BE1963" s="80"/>
      <c r="BF1963" s="80"/>
      <c r="BG1963" s="80"/>
      <c r="BH1963" s="80"/>
      <c r="BI1963" s="80"/>
      <c r="BJ1963" s="80"/>
      <c r="BK1963" s="80"/>
      <c r="BL1963" s="80"/>
      <c r="BM1963" s="80"/>
      <c r="BN1963" s="80"/>
      <c r="BO1963" s="80"/>
      <c r="BP1963" s="80"/>
      <c r="BQ1963" s="80"/>
      <c r="BR1963" s="80"/>
      <c r="BS1963" s="80"/>
      <c r="BT1963" s="80"/>
      <c r="BU1963" s="80"/>
      <c r="BV1963" s="80"/>
      <c r="BW1963" s="80"/>
      <c r="BX1963" s="80"/>
      <c r="BY1963" s="80"/>
      <c r="BZ1963" s="80"/>
      <c r="CA1963" s="80"/>
      <c r="CB1963" s="80"/>
      <c r="CC1963" s="80"/>
      <c r="CD1963" s="80"/>
      <c r="CE1963" s="80"/>
      <c r="CF1963" s="80"/>
      <c r="CG1963" s="80"/>
      <c r="CH1963" s="80"/>
      <c r="CI1963" s="80"/>
      <c r="CJ1963" s="80"/>
      <c r="CK1963" s="80"/>
      <c r="CL1963" s="80"/>
      <c r="CM1963" s="80"/>
    </row>
    <row r="1964" spans="1:91" customFormat="1" ht="11.25" customHeight="1">
      <c r="AC1964" s="147"/>
      <c r="AD1964" s="147"/>
      <c r="AE1964" s="147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2"/>
      <c r="AT1964" s="2"/>
      <c r="AU1964" s="80"/>
      <c r="AV1964" s="80"/>
      <c r="AW1964" s="80"/>
      <c r="AX1964" s="80"/>
      <c r="AY1964" s="80"/>
      <c r="AZ1964" s="80"/>
      <c r="BA1964" s="80"/>
      <c r="BB1964" s="80"/>
      <c r="BC1964" s="80"/>
      <c r="BD1964" s="80"/>
      <c r="BE1964" s="80"/>
      <c r="BF1964" s="80"/>
      <c r="BG1964" s="80"/>
      <c r="BH1964" s="80"/>
      <c r="BI1964" s="80"/>
      <c r="BJ1964" s="80"/>
      <c r="BK1964" s="80"/>
      <c r="BL1964" s="80"/>
      <c r="BM1964" s="80"/>
      <c r="BN1964" s="80"/>
      <c r="BO1964" s="80"/>
      <c r="BP1964" s="80"/>
      <c r="BQ1964" s="80"/>
      <c r="BR1964" s="80"/>
      <c r="BS1964" s="80"/>
      <c r="BT1964" s="80"/>
      <c r="BU1964" s="80"/>
      <c r="BV1964" s="80"/>
      <c r="BW1964" s="80"/>
      <c r="BX1964" s="80"/>
      <c r="BY1964" s="80"/>
      <c r="BZ1964" s="80"/>
      <c r="CA1964" s="80"/>
      <c r="CB1964" s="80"/>
      <c r="CC1964" s="80"/>
      <c r="CD1964" s="80"/>
      <c r="CE1964" s="80"/>
      <c r="CF1964" s="80"/>
      <c r="CG1964" s="80"/>
      <c r="CH1964" s="80"/>
      <c r="CI1964" s="80"/>
      <c r="CJ1964" s="80"/>
      <c r="CK1964" s="80"/>
      <c r="CL1964" s="80"/>
      <c r="CM1964" s="80"/>
    </row>
    <row r="1965" spans="1:91" customFormat="1" ht="11.25" customHeight="1">
      <c r="AC1965" s="152"/>
      <c r="AD1965" s="152"/>
      <c r="AE1965" s="152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2"/>
      <c r="AT1965" s="2"/>
      <c r="AU1965" s="80"/>
      <c r="AV1965" s="80"/>
      <c r="AW1965" s="80"/>
      <c r="AX1965" s="80"/>
      <c r="AY1965" s="80"/>
      <c r="AZ1965" s="80"/>
      <c r="BA1965" s="80"/>
      <c r="BB1965" s="80"/>
      <c r="BC1965" s="80"/>
      <c r="BD1965" s="80"/>
      <c r="BE1965" s="80"/>
      <c r="BF1965" s="80"/>
      <c r="BG1965" s="80"/>
      <c r="BH1965" s="80"/>
      <c r="BI1965" s="80"/>
      <c r="BJ1965" s="80"/>
      <c r="BK1965" s="80"/>
      <c r="BL1965" s="80"/>
      <c r="BM1965" s="80"/>
      <c r="BN1965" s="80"/>
      <c r="BO1965" s="80"/>
      <c r="BP1965" s="80"/>
      <c r="BQ1965" s="80"/>
      <c r="BR1965" s="80"/>
      <c r="BS1965" s="80"/>
      <c r="BT1965" s="80"/>
      <c r="BU1965" s="80"/>
      <c r="BV1965" s="80"/>
      <c r="BW1965" s="80"/>
      <c r="BX1965" s="80"/>
      <c r="BY1965" s="80"/>
      <c r="BZ1965" s="80"/>
      <c r="CA1965" s="80"/>
      <c r="CB1965" s="80"/>
      <c r="CC1965" s="80"/>
      <c r="CD1965" s="80"/>
      <c r="CE1965" s="80"/>
      <c r="CF1965" s="80"/>
      <c r="CG1965" s="80"/>
      <c r="CH1965" s="80"/>
      <c r="CI1965" s="80"/>
      <c r="CJ1965" s="80"/>
      <c r="CK1965" s="80"/>
      <c r="CL1965" s="80"/>
      <c r="CM1965" s="80"/>
    </row>
    <row r="1966" spans="1:91" customFormat="1" ht="11.25" customHeight="1">
      <c r="AC1966" s="223" t="s">
        <v>21</v>
      </c>
      <c r="AD1966" s="223" t="s">
        <v>278</v>
      </c>
      <c r="AE1966" s="223" t="s">
        <v>279</v>
      </c>
      <c r="AF1966" s="31"/>
      <c r="AG1966" s="31"/>
      <c r="AH1966" s="31"/>
      <c r="AI1966" s="80"/>
      <c r="AJ1966" s="80"/>
      <c r="AK1966" s="80"/>
      <c r="AL1966" s="80"/>
      <c r="AM1966" s="80"/>
      <c r="AN1966" s="80"/>
      <c r="AO1966" s="80"/>
      <c r="AP1966" s="80"/>
      <c r="AQ1966" s="80"/>
      <c r="AR1966" s="80"/>
      <c r="AS1966" s="80"/>
      <c r="AT1966" s="80"/>
      <c r="AU1966" s="80"/>
      <c r="AV1966" s="80"/>
      <c r="AW1966" s="80"/>
      <c r="AX1966" s="80"/>
      <c r="AY1966" s="80"/>
      <c r="AZ1966" s="80"/>
      <c r="BA1966" s="80"/>
      <c r="BB1966" s="80"/>
      <c r="BC1966" s="80"/>
      <c r="BD1966" s="80"/>
      <c r="BE1966" s="80"/>
      <c r="BF1966" s="80"/>
      <c r="BG1966" s="80"/>
      <c r="BH1966" s="80"/>
      <c r="BI1966" s="80"/>
      <c r="BJ1966" s="80"/>
      <c r="BK1966" s="80"/>
      <c r="BL1966" s="80"/>
      <c r="BM1966" s="80"/>
      <c r="BN1966" s="80"/>
      <c r="BO1966" s="80"/>
      <c r="BP1966" s="80"/>
      <c r="BQ1966" s="80"/>
      <c r="BR1966" s="80"/>
      <c r="BS1966" s="80"/>
      <c r="BT1966" s="80"/>
      <c r="BU1966" s="80"/>
      <c r="BV1966" s="80"/>
      <c r="BW1966" s="80"/>
      <c r="BX1966" s="80"/>
      <c r="BY1966" s="80"/>
      <c r="BZ1966" s="80"/>
      <c r="CA1966" s="80"/>
    </row>
    <row r="1967" spans="1:91" ht="11.25" customHeight="1">
      <c r="AC1967" s="769"/>
      <c r="AD1967" s="770"/>
      <c r="AE1967" s="770"/>
      <c r="AF1967" s="31"/>
      <c r="AG1967" s="31"/>
      <c r="AH1967" s="31"/>
      <c r="AI1967" s="81"/>
      <c r="AJ1967" s="81"/>
      <c r="AK1967" s="81"/>
      <c r="AL1967" s="81"/>
      <c r="AM1967" s="81"/>
      <c r="AN1967" s="81"/>
      <c r="AO1967" s="81"/>
      <c r="AP1967" s="81"/>
      <c r="AQ1967" s="81"/>
      <c r="AR1967" s="81"/>
      <c r="AS1967" s="81"/>
      <c r="AT1967" s="81"/>
      <c r="AU1967" s="81"/>
      <c r="AV1967" s="81"/>
      <c r="AW1967" s="81"/>
      <c r="AX1967" s="81"/>
      <c r="AY1967" s="81"/>
      <c r="AZ1967" s="81"/>
      <c r="BA1967" s="81"/>
      <c r="BB1967" s="81"/>
      <c r="BC1967" s="81"/>
      <c r="BD1967" s="81"/>
      <c r="BE1967" s="81"/>
      <c r="BF1967" s="81"/>
      <c r="BG1967" s="81"/>
      <c r="BH1967" s="81"/>
      <c r="BI1967" s="81"/>
      <c r="BJ1967" s="81"/>
      <c r="BK1967" s="81"/>
      <c r="BL1967" s="81"/>
      <c r="BM1967" s="81"/>
      <c r="BN1967" s="81"/>
      <c r="BO1967" s="81"/>
      <c r="BP1967" s="81"/>
      <c r="BQ1967" s="81"/>
      <c r="BR1967" s="81"/>
      <c r="BS1967" s="81"/>
      <c r="BT1967" s="81"/>
      <c r="BU1967" s="81"/>
      <c r="BV1967" s="81"/>
      <c r="BW1967" s="81"/>
      <c r="BX1967" s="81"/>
      <c r="BY1967" s="81"/>
      <c r="BZ1967" s="81"/>
      <c r="CA1967" s="81"/>
    </row>
    <row r="1968" spans="1:91" ht="11.25" customHeight="1">
      <c r="AC1968" s="175" t="str">
        <f>AC1970 &amp; "_" &amp; AC1962</f>
        <v>0_Y</v>
      </c>
      <c r="AD1968" s="175" t="str">
        <f>AD1970 &amp; "_" &amp; AD1962</f>
        <v>0_I</v>
      </c>
      <c r="AE1968" s="175" t="str">
        <f>AE1970 &amp; "_" &amp; AE1962</f>
        <v>0_II</v>
      </c>
      <c r="AF1968" s="31"/>
      <c r="AG1968" s="31"/>
      <c r="AH1968" s="31"/>
      <c r="AI1968" s="82"/>
      <c r="AJ1968" s="82"/>
      <c r="AK1968" s="82"/>
      <c r="AL1968" s="82"/>
      <c r="AM1968" s="82"/>
      <c r="AN1968" s="82"/>
      <c r="AO1968" s="82"/>
      <c r="AP1968" s="82"/>
      <c r="AQ1968" s="82"/>
      <c r="AR1968" s="82"/>
      <c r="AS1968" s="82"/>
      <c r="AT1968" s="82"/>
      <c r="AU1968" s="82"/>
      <c r="AV1968" s="82"/>
      <c r="AW1968" s="82"/>
      <c r="AX1968" s="82"/>
      <c r="AY1968" s="82"/>
      <c r="AZ1968" s="82"/>
      <c r="BA1968" s="82"/>
      <c r="BB1968" s="82"/>
      <c r="BC1968" s="82"/>
      <c r="BD1968" s="82"/>
      <c r="BE1968" s="82"/>
      <c r="BF1968" s="82"/>
      <c r="BG1968" s="82"/>
      <c r="BH1968" s="82"/>
      <c r="BI1968" s="82"/>
      <c r="BJ1968" s="82"/>
      <c r="BK1968" s="82"/>
      <c r="BL1968" s="82"/>
      <c r="BM1968" s="82"/>
      <c r="BN1968" s="82"/>
      <c r="BO1968" s="82"/>
      <c r="BP1968" s="82"/>
      <c r="BQ1968" s="82"/>
      <c r="BR1968" s="82"/>
      <c r="BS1968" s="82"/>
      <c r="BT1968" s="82"/>
      <c r="BU1968" s="82"/>
      <c r="BV1968" s="82"/>
      <c r="BW1968" s="82"/>
      <c r="BX1968" s="82"/>
      <c r="BY1968" s="82"/>
      <c r="BZ1968" s="82"/>
      <c r="CA1968" s="82"/>
      <c r="CB1968" s="20"/>
    </row>
    <row r="1969" spans="12:81" customFormat="1" ht="11.25" customHeight="1">
      <c r="AC1969" s="164"/>
      <c r="AD1969" s="164"/>
      <c r="AE1969" s="164"/>
      <c r="AF1969" s="31"/>
      <c r="AG1969" s="31"/>
      <c r="AH1969" s="31"/>
    </row>
    <row r="1970" spans="12:81" customFormat="1" ht="11.25" customHeight="1">
      <c r="AC1970" s="175">
        <f>AC1972</f>
        <v>0</v>
      </c>
      <c r="AD1970" s="175">
        <f>AC1972</f>
        <v>0</v>
      </c>
      <c r="AE1970" s="175">
        <f>AC1972</f>
        <v>0</v>
      </c>
      <c r="AF1970" s="31"/>
      <c r="AG1970" s="31"/>
      <c r="AH1970" s="31"/>
    </row>
    <row r="1971" spans="12:81" customFormat="1" ht="11.25" customHeight="1">
      <c r="AC1971" s="779" t="s">
        <v>135</v>
      </c>
      <c r="AD1971" s="779"/>
      <c r="AE1971" s="779"/>
      <c r="AF1971" s="31"/>
      <c r="AG1971" s="31"/>
      <c r="AH1971" s="31"/>
    </row>
    <row r="1972" spans="12:81" ht="11.25" customHeight="1">
      <c r="L1972" s="122"/>
      <c r="M1972" s="772" t="s">
        <v>105</v>
      </c>
      <c r="N1972" s="784" t="s">
        <v>197</v>
      </c>
      <c r="O1972" s="784" t="s">
        <v>782</v>
      </c>
      <c r="AC1972" s="766"/>
      <c r="AD1972" s="766"/>
      <c r="AE1972" s="766"/>
      <c r="AF1972" s="31"/>
      <c r="AG1972" s="31"/>
      <c r="AH1972" s="31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</row>
    <row r="1973" spans="12:81" ht="11.25" customHeight="1">
      <c r="L1973" s="122"/>
      <c r="M1973" s="772"/>
      <c r="N1973" s="784"/>
      <c r="O1973" s="784"/>
      <c r="AC1973" s="764"/>
      <c r="AD1973" s="765"/>
      <c r="AE1973" s="765"/>
      <c r="AF1973" s="31"/>
      <c r="AG1973" s="31"/>
      <c r="AH1973" s="31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</row>
    <row r="1974" spans="12:81" ht="11.25" customHeight="1">
      <c r="L1974" s="9"/>
      <c r="M1974" s="227"/>
      <c r="N1974" s="228" t="s">
        <v>198</v>
      </c>
      <c r="O1974" s="228"/>
      <c r="AC1974" s="764"/>
      <c r="AD1974" s="765"/>
      <c r="AE1974" s="765"/>
      <c r="AF1974" s="31"/>
      <c r="AG1974" s="31"/>
      <c r="AH1974" s="31"/>
      <c r="AI1974" s="763" t="s">
        <v>434</v>
      </c>
      <c r="AJ1974" s="763"/>
      <c r="AK1974" s="763"/>
      <c r="AL1974" s="763"/>
      <c r="AM1974" s="763"/>
      <c r="AN1974" s="763"/>
      <c r="AO1974" s="763"/>
      <c r="AP1974" s="763"/>
      <c r="AQ1974" s="763"/>
      <c r="AR1974" s="763"/>
      <c r="AS1974" s="763"/>
      <c r="AT1974" s="763"/>
      <c r="AU1974" s="763"/>
      <c r="AV1974" s="763"/>
      <c r="AW1974" s="763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</row>
    <row r="1975" spans="12:81" ht="11.25" customHeight="1">
      <c r="L1975" s="9"/>
      <c r="M1975" s="227"/>
      <c r="N1975" s="463" t="str">
        <f>IF(CALC_IDENTIFIER="","",CALC_IDENTIFIER)</f>
        <v/>
      </c>
      <c r="O1975" s="463"/>
      <c r="AC1975" s="764"/>
      <c r="AD1975" s="765"/>
      <c r="AE1975" s="765"/>
      <c r="AF1975" s="31"/>
      <c r="AG1975" s="31"/>
      <c r="AH1975" s="31"/>
      <c r="AI1975" s="763" t="s">
        <v>435</v>
      </c>
      <c r="AJ1975" s="763"/>
      <c r="AK1975" s="763"/>
      <c r="AL1975" s="763"/>
      <c r="AM1975" s="763"/>
      <c r="AN1975" s="763"/>
      <c r="AO1975" s="763"/>
      <c r="AP1975" s="763"/>
      <c r="AQ1975" s="763"/>
      <c r="AR1975" s="763"/>
      <c r="AS1975" s="763"/>
      <c r="AT1975" s="763"/>
      <c r="AU1975" s="763"/>
      <c r="AV1975" s="763"/>
      <c r="AW1975" s="763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</row>
    <row r="1976" spans="12:81" customFormat="1" ht="11.25" customHeight="1">
      <c r="L1976" s="20"/>
      <c r="M1976" s="538" t="s">
        <v>106</v>
      </c>
      <c r="N1976" s="538" t="s">
        <v>954</v>
      </c>
      <c r="O1976" s="446" t="s">
        <v>196</v>
      </c>
      <c r="AC1976" s="267"/>
      <c r="AD1976" s="267"/>
      <c r="AE1976" s="267"/>
      <c r="AF1976" s="263">
        <f t="shared" ref="AF1976:AF1982" si="74">AG1976+AH1976</f>
        <v>0</v>
      </c>
      <c r="AG1976" s="260">
        <f>SUM(AG1977,AG1981,AG2059,AG2060,AG2073,AG2074,AG2075,AG2080)</f>
        <v>0</v>
      </c>
      <c r="AH1976" s="260">
        <f>SUM(AH1977,AH1981,AH2059,AH2060,AH2073,AH2074,AH2075,AH2080)</f>
        <v>0</v>
      </c>
      <c r="AI1976" s="177"/>
      <c r="AJ1976" s="177"/>
      <c r="AK1976" s="177"/>
      <c r="AL1976" s="177"/>
      <c r="AM1976" s="177"/>
      <c r="AN1976" s="177"/>
      <c r="AO1976" s="177"/>
      <c r="AP1976" s="177"/>
      <c r="AQ1976" s="177"/>
      <c r="AR1976" s="177"/>
      <c r="AS1976" s="177"/>
      <c r="AT1976" s="177"/>
      <c r="AU1976" s="177"/>
      <c r="AV1976" s="177"/>
      <c r="AW1976" s="177"/>
      <c r="AX1976" s="177"/>
      <c r="AY1976" s="177"/>
      <c r="AZ1976" s="177"/>
      <c r="BA1976" s="177"/>
      <c r="BB1976" s="177"/>
      <c r="BC1976" s="177"/>
      <c r="BD1976" s="177"/>
      <c r="BE1976" s="177"/>
      <c r="BF1976" s="177"/>
      <c r="BG1976" s="177"/>
      <c r="BH1976" s="177"/>
      <c r="BI1976" s="177"/>
      <c r="BJ1976" s="177"/>
      <c r="BK1976" s="177"/>
      <c r="BL1976" s="177"/>
      <c r="BM1976" s="177"/>
      <c r="BN1976" s="177"/>
      <c r="BO1976" s="177"/>
      <c r="BP1976" s="177"/>
      <c r="BQ1976" s="177"/>
      <c r="BR1976" s="177"/>
      <c r="BS1976" s="177"/>
      <c r="BT1976" s="177"/>
      <c r="BU1976" s="177"/>
      <c r="BV1976" s="177"/>
      <c r="BW1976" s="177"/>
      <c r="BX1976" s="177"/>
      <c r="BY1976" s="177"/>
      <c r="BZ1976" s="177"/>
      <c r="CA1976" s="177"/>
    </row>
    <row r="1977" spans="12:81" ht="11.25" customHeight="1">
      <c r="L1977" s="20"/>
      <c r="M1977" s="562" t="s">
        <v>199</v>
      </c>
      <c r="N1977" s="579" t="s">
        <v>955</v>
      </c>
      <c r="O1977" s="446" t="s">
        <v>196</v>
      </c>
      <c r="AC1977" s="268"/>
      <c r="AD1977" s="268"/>
      <c r="AE1977" s="268"/>
      <c r="AF1977" s="263">
        <f t="shared" si="74"/>
        <v>0</v>
      </c>
      <c r="AG1977" s="260">
        <f>SUM(AG1978,AG1979,AG1980)</f>
        <v>0</v>
      </c>
      <c r="AH1977" s="260">
        <f>SUM(AH1978,AH1979,AH1980)</f>
        <v>0</v>
      </c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8"/>
      <c r="BB1977" s="118"/>
      <c r="BC1977" s="118"/>
      <c r="BD1977" s="118"/>
      <c r="BE1977" s="118"/>
      <c r="BF1977" s="118"/>
      <c r="BG1977" s="118"/>
      <c r="BH1977" s="118"/>
      <c r="BI1977" s="118"/>
      <c r="BJ1977" s="118"/>
      <c r="BK1977" s="118"/>
      <c r="BL1977" s="118"/>
      <c r="BM1977" s="118"/>
      <c r="BN1977" s="118"/>
      <c r="BO1977" s="118"/>
      <c r="BP1977" s="118"/>
      <c r="BQ1977" s="118"/>
      <c r="BR1977" s="118"/>
      <c r="BS1977" s="118"/>
      <c r="BT1977" s="118"/>
      <c r="BU1977" s="118"/>
      <c r="BV1977" s="118"/>
      <c r="BW1977" s="118"/>
      <c r="BX1977" s="118"/>
      <c r="BY1977" s="118"/>
      <c r="BZ1977" s="118"/>
      <c r="CA1977" s="118"/>
    </row>
    <row r="1978" spans="12:81" ht="11.25" customHeight="1">
      <c r="L1978" s="20"/>
      <c r="M1978" s="562" t="s">
        <v>675</v>
      </c>
      <c r="N1978" s="580" t="s">
        <v>956</v>
      </c>
      <c r="O1978" s="446" t="s">
        <v>196</v>
      </c>
      <c r="AC1978" s="268"/>
      <c r="AD1978" s="268"/>
      <c r="AE1978" s="268"/>
      <c r="AF1978" s="263">
        <f t="shared" si="74"/>
        <v>0</v>
      </c>
      <c r="AG1978" s="578">
        <f>ХВС.Р!AG$25</f>
        <v>0</v>
      </c>
      <c r="AH1978" s="578">
        <f>ХВС.Р!AH$25</f>
        <v>0</v>
      </c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8"/>
      <c r="BB1978" s="118"/>
      <c r="BC1978" s="118"/>
      <c r="BD1978" s="118"/>
      <c r="BE1978" s="118"/>
      <c r="BF1978" s="118"/>
      <c r="BG1978" s="118"/>
      <c r="BH1978" s="118"/>
      <c r="BI1978" s="118"/>
      <c r="BJ1978" s="118"/>
      <c r="BK1978" s="118"/>
      <c r="BL1978" s="118"/>
      <c r="BM1978" s="118"/>
      <c r="BN1978" s="118"/>
      <c r="BO1978" s="118"/>
      <c r="BP1978" s="118"/>
      <c r="BQ1978" s="118"/>
      <c r="BR1978" s="118"/>
      <c r="BS1978" s="118"/>
      <c r="BT1978" s="118"/>
      <c r="BU1978" s="118"/>
      <c r="BV1978" s="118"/>
      <c r="BW1978" s="118"/>
      <c r="BX1978" s="118"/>
      <c r="BY1978" s="118"/>
      <c r="BZ1978" s="118"/>
      <c r="CA1978" s="118"/>
    </row>
    <row r="1979" spans="12:81" customFormat="1" ht="11.25" customHeight="1">
      <c r="L1979" s="20"/>
      <c r="M1979" s="562" t="s">
        <v>676</v>
      </c>
      <c r="N1979" s="580" t="s">
        <v>958</v>
      </c>
      <c r="O1979" s="446" t="s">
        <v>196</v>
      </c>
      <c r="AC1979" s="268"/>
      <c r="AD1979" s="268"/>
      <c r="AE1979" s="268"/>
      <c r="AF1979" s="263">
        <f t="shared" si="74"/>
        <v>0</v>
      </c>
      <c r="AG1979" s="230"/>
      <c r="AH1979" s="230"/>
      <c r="AI1979" s="177"/>
      <c r="AJ1979" s="177"/>
      <c r="AK1979" s="177"/>
      <c r="AL1979" s="177"/>
      <c r="AM1979" s="177"/>
      <c r="AN1979" s="177"/>
      <c r="AO1979" s="177"/>
      <c r="AP1979" s="177"/>
      <c r="AQ1979" s="177"/>
      <c r="AR1979" s="177"/>
      <c r="AS1979" s="177"/>
      <c r="AT1979" s="177"/>
      <c r="AU1979" s="177"/>
      <c r="AV1979" s="177"/>
      <c r="AW1979" s="177"/>
      <c r="AX1979" s="177"/>
      <c r="AY1979" s="177"/>
      <c r="AZ1979" s="177"/>
      <c r="BA1979" s="177"/>
      <c r="BB1979" s="177"/>
      <c r="BC1979" s="177"/>
      <c r="BD1979" s="177"/>
      <c r="BE1979" s="177"/>
      <c r="BF1979" s="177"/>
      <c r="BG1979" s="177"/>
      <c r="BH1979" s="177"/>
      <c r="BI1979" s="177"/>
      <c r="BJ1979" s="177"/>
      <c r="BK1979" s="177"/>
      <c r="BL1979" s="177"/>
      <c r="BM1979" s="177"/>
      <c r="BN1979" s="177"/>
      <c r="BO1979" s="177"/>
      <c r="BP1979" s="177"/>
      <c r="BQ1979" s="177"/>
      <c r="BR1979" s="177"/>
      <c r="BS1979" s="177"/>
      <c r="BT1979" s="177"/>
      <c r="BU1979" s="177"/>
      <c r="BV1979" s="177"/>
      <c r="BW1979" s="177"/>
      <c r="BX1979" s="177"/>
      <c r="BY1979" s="177"/>
      <c r="BZ1979" s="177"/>
      <c r="CA1979" s="177"/>
    </row>
    <row r="1980" spans="12:81" customFormat="1" ht="11.25" customHeight="1">
      <c r="L1980" s="20"/>
      <c r="M1980" s="562" t="s">
        <v>700</v>
      </c>
      <c r="N1980" s="580" t="s">
        <v>959</v>
      </c>
      <c r="O1980" s="446" t="s">
        <v>196</v>
      </c>
      <c r="AC1980" s="268"/>
      <c r="AD1980" s="268"/>
      <c r="AE1980" s="268"/>
      <c r="AF1980" s="263">
        <f t="shared" si="74"/>
        <v>0</v>
      </c>
      <c r="AG1980" s="230"/>
      <c r="AH1980" s="230"/>
      <c r="AI1980" s="177"/>
      <c r="AJ1980" s="177"/>
      <c r="AK1980" s="177"/>
      <c r="AL1980" s="177"/>
      <c r="AM1980" s="177"/>
      <c r="AN1980" s="177"/>
      <c r="AO1980" s="177"/>
      <c r="AP1980" s="177"/>
      <c r="AQ1980" s="177"/>
      <c r="AR1980" s="177"/>
      <c r="AS1980" s="177"/>
      <c r="AT1980" s="177"/>
      <c r="AU1980" s="177"/>
      <c r="AV1980" s="177"/>
      <c r="AW1980" s="177"/>
      <c r="AX1980" s="177"/>
      <c r="AY1980" s="177"/>
      <c r="AZ1980" s="177"/>
      <c r="BA1980" s="177"/>
      <c r="BB1980" s="177"/>
      <c r="BC1980" s="177"/>
      <c r="BD1980" s="177"/>
      <c r="BE1980" s="177"/>
      <c r="BF1980" s="177"/>
      <c r="BG1980" s="177"/>
      <c r="BH1980" s="177"/>
      <c r="BI1980" s="177"/>
      <c r="BJ1980" s="177"/>
      <c r="BK1980" s="177"/>
      <c r="BL1980" s="177"/>
      <c r="BM1980" s="177"/>
      <c r="BN1980" s="177"/>
      <c r="BO1980" s="177"/>
      <c r="BP1980" s="177"/>
      <c r="BQ1980" s="177"/>
      <c r="BR1980" s="177"/>
      <c r="BS1980" s="177"/>
      <c r="BT1980" s="177"/>
      <c r="BU1980" s="177"/>
      <c r="BV1980" s="177"/>
      <c r="BW1980" s="177"/>
      <c r="BX1980" s="177"/>
      <c r="BY1980" s="177"/>
      <c r="BZ1980" s="177"/>
      <c r="CA1980" s="177"/>
    </row>
    <row r="1981" spans="12:81" customFormat="1" ht="11.25" customHeight="1">
      <c r="L1981" s="20"/>
      <c r="M1981" s="562" t="s">
        <v>200</v>
      </c>
      <c r="N1981" s="579" t="s">
        <v>960</v>
      </c>
      <c r="O1981" s="446" t="s">
        <v>196</v>
      </c>
      <c r="AC1981" s="268"/>
      <c r="AD1981" s="268"/>
      <c r="AE1981" s="268"/>
      <c r="AF1981" s="263">
        <f t="shared" si="74"/>
        <v>0</v>
      </c>
      <c r="AG1981" s="260">
        <f>SUM(AG1982,AG2042,AG2043,AG2044,AG2049)</f>
        <v>0</v>
      </c>
      <c r="AH1981" s="260">
        <f>SUM(AH1982,AH2042,AH2043,AH2044,AH2049)</f>
        <v>0</v>
      </c>
      <c r="AI1981" s="177"/>
      <c r="AJ1981" s="177"/>
      <c r="AK1981" s="177"/>
      <c r="AL1981" s="177"/>
      <c r="AM1981" s="177"/>
      <c r="AN1981" s="177"/>
      <c r="AO1981" s="177"/>
      <c r="AP1981" s="177"/>
      <c r="AQ1981" s="177"/>
      <c r="AR1981" s="177"/>
      <c r="AS1981" s="177"/>
      <c r="AT1981" s="177"/>
      <c r="AU1981" s="177"/>
      <c r="AV1981" s="177"/>
      <c r="AW1981" s="177"/>
      <c r="AX1981" s="177"/>
      <c r="AY1981" s="177"/>
      <c r="AZ1981" s="177"/>
      <c r="BA1981" s="177"/>
      <c r="BB1981" s="177"/>
      <c r="BC1981" s="177"/>
      <c r="BD1981" s="177"/>
      <c r="BE1981" s="177"/>
      <c r="BF1981" s="177"/>
      <c r="BG1981" s="177"/>
      <c r="BH1981" s="177"/>
      <c r="BI1981" s="177"/>
      <c r="BJ1981" s="177"/>
      <c r="BK1981" s="177"/>
      <c r="BL1981" s="177"/>
      <c r="BM1981" s="177"/>
      <c r="BN1981" s="177"/>
      <c r="BO1981" s="177"/>
      <c r="BP1981" s="177"/>
      <c r="BQ1981" s="177"/>
      <c r="BR1981" s="177"/>
      <c r="BS1981" s="177"/>
      <c r="BT1981" s="177"/>
      <c r="BU1981" s="177"/>
      <c r="BV1981" s="177"/>
      <c r="BW1981" s="177"/>
      <c r="BX1981" s="177"/>
      <c r="BY1981" s="177"/>
      <c r="BZ1981" s="177"/>
      <c r="CA1981" s="177"/>
    </row>
    <row r="1982" spans="12:81" customFormat="1" ht="11.25" customHeight="1">
      <c r="L1982" s="20"/>
      <c r="M1982" s="562" t="s">
        <v>201</v>
      </c>
      <c r="N1982" s="580" t="s">
        <v>961</v>
      </c>
      <c r="O1982" s="446" t="s">
        <v>196</v>
      </c>
      <c r="AC1982" s="268"/>
      <c r="AD1982" s="268"/>
      <c r="AE1982" s="268"/>
      <c r="AF1982" s="263">
        <f t="shared" si="74"/>
        <v>0</v>
      </c>
      <c r="AG1982" s="260">
        <f>SUM(AG2024,AG2036,AG2030)</f>
        <v>0</v>
      </c>
      <c r="AH1982" s="260">
        <f>SUM(AH2024,AH2036,AH2030)</f>
        <v>0</v>
      </c>
      <c r="AI1982" s="177"/>
      <c r="AJ1982" s="177"/>
      <c r="AK1982" s="177"/>
      <c r="AL1982" s="177"/>
      <c r="AM1982" s="177"/>
      <c r="AN1982" s="177"/>
      <c r="AO1982" s="177"/>
      <c r="AP1982" s="177"/>
      <c r="AQ1982" s="177"/>
      <c r="AR1982" s="177"/>
      <c r="AS1982" s="177"/>
      <c r="AT1982" s="177"/>
      <c r="AU1982" s="177"/>
      <c r="AV1982" s="177"/>
      <c r="AW1982" s="177"/>
      <c r="AX1982" s="177"/>
      <c r="AY1982" s="177"/>
      <c r="AZ1982" s="177"/>
      <c r="BA1982" s="177"/>
      <c r="BB1982" s="177"/>
      <c r="BC1982" s="177"/>
      <c r="BD1982" s="177"/>
      <c r="BE1982" s="177"/>
      <c r="BF1982" s="177"/>
      <c r="BG1982" s="177"/>
      <c r="BH1982" s="177"/>
      <c r="BI1982" s="177"/>
      <c r="BJ1982" s="177"/>
      <c r="BK1982" s="177"/>
      <c r="BL1982" s="177"/>
      <c r="BM1982" s="177"/>
      <c r="BN1982" s="177"/>
      <c r="BO1982" s="177"/>
      <c r="BP1982" s="177"/>
      <c r="BQ1982" s="177"/>
      <c r="BR1982" s="177"/>
      <c r="BS1982" s="177"/>
      <c r="BT1982" s="177"/>
      <c r="BU1982" s="177"/>
      <c r="BV1982" s="177"/>
      <c r="BW1982" s="177"/>
      <c r="BX1982" s="177"/>
      <c r="BY1982" s="177"/>
      <c r="BZ1982" s="177"/>
      <c r="CA1982" s="177"/>
    </row>
    <row r="1983" spans="12:81" customFormat="1" ht="11.25" customHeight="1">
      <c r="L1983" s="20"/>
      <c r="M1983" s="563" t="s">
        <v>962</v>
      </c>
      <c r="N1983" s="581" t="s">
        <v>963</v>
      </c>
      <c r="O1983" s="446"/>
      <c r="AC1983" s="268"/>
      <c r="AD1983" s="268"/>
      <c r="AE1983" s="268"/>
      <c r="AF1983" s="278"/>
      <c r="AG1983" s="278"/>
      <c r="AH1983" s="278"/>
      <c r="AI1983" s="177"/>
      <c r="AJ1983" s="177"/>
      <c r="AK1983" s="177"/>
      <c r="AL1983" s="177"/>
      <c r="AM1983" s="177"/>
      <c r="AN1983" s="177"/>
      <c r="AO1983" s="177"/>
      <c r="AP1983" s="177"/>
      <c r="AQ1983" s="177"/>
      <c r="AR1983" s="177"/>
      <c r="AS1983" s="177"/>
      <c r="AT1983" s="177"/>
      <c r="AU1983" s="177"/>
      <c r="AV1983" s="177"/>
      <c r="AW1983" s="177"/>
      <c r="AX1983" s="177"/>
      <c r="AY1983" s="177"/>
      <c r="AZ1983" s="177"/>
      <c r="BA1983" s="177"/>
      <c r="BB1983" s="177"/>
      <c r="BC1983" s="177"/>
      <c r="BD1983" s="177"/>
      <c r="BE1983" s="177"/>
      <c r="BF1983" s="177"/>
      <c r="BG1983" s="177"/>
      <c r="BH1983" s="177"/>
      <c r="BI1983" s="177"/>
      <c r="BJ1983" s="177"/>
      <c r="BK1983" s="177"/>
      <c r="BL1983" s="177"/>
      <c r="BM1983" s="177"/>
      <c r="BN1983" s="177"/>
      <c r="BO1983" s="177"/>
      <c r="BP1983" s="177"/>
      <c r="BQ1983" s="177"/>
      <c r="BR1983" s="177"/>
      <c r="BS1983" s="177"/>
      <c r="BT1983" s="177"/>
      <c r="BU1983" s="177"/>
      <c r="BV1983" s="177"/>
      <c r="BW1983" s="177"/>
      <c r="BX1983" s="177"/>
      <c r="BY1983" s="177"/>
      <c r="BZ1983" s="177"/>
      <c r="CA1983" s="177"/>
    </row>
    <row r="1984" spans="12:81" customFormat="1" ht="11.25" customHeight="1">
      <c r="L1984" s="20"/>
      <c r="M1984" s="563" t="s">
        <v>964</v>
      </c>
      <c r="N1984" s="582" t="s">
        <v>965</v>
      </c>
      <c r="O1984" s="446" t="s">
        <v>289</v>
      </c>
      <c r="AC1984" s="268"/>
      <c r="AD1984" s="268"/>
      <c r="AE1984" s="268"/>
      <c r="AF1984" s="260">
        <f>SUM(AF1985:AF1989)</f>
        <v>0</v>
      </c>
      <c r="AG1984" s="260">
        <f>SUM(AG1985:AG1989)</f>
        <v>0</v>
      </c>
      <c r="AH1984" s="260">
        <f>SUM(AH1985:AH1989)</f>
        <v>0</v>
      </c>
      <c r="AI1984" s="177"/>
      <c r="AJ1984" s="177"/>
      <c r="AK1984" s="177"/>
      <c r="AL1984" s="177"/>
      <c r="AM1984" s="177"/>
      <c r="AN1984" s="177"/>
      <c r="AO1984" s="177"/>
      <c r="AP1984" s="177"/>
      <c r="AQ1984" s="177"/>
      <c r="AR1984" s="177"/>
      <c r="AS1984" s="177"/>
      <c r="AT1984" s="177"/>
      <c r="AU1984" s="177"/>
      <c r="AV1984" s="177"/>
      <c r="AW1984" s="177"/>
      <c r="AX1984" s="177"/>
      <c r="AY1984" s="177"/>
      <c r="AZ1984" s="177"/>
      <c r="BA1984" s="177"/>
      <c r="BB1984" s="177"/>
      <c r="BC1984" s="177"/>
      <c r="BD1984" s="177"/>
      <c r="BE1984" s="177"/>
      <c r="BF1984" s="177"/>
      <c r="BG1984" s="177"/>
      <c r="BH1984" s="177"/>
      <c r="BI1984" s="177"/>
      <c r="BJ1984" s="177"/>
      <c r="BK1984" s="177"/>
      <c r="BL1984" s="177"/>
      <c r="BM1984" s="177"/>
      <c r="BN1984" s="177"/>
      <c r="BO1984" s="177"/>
      <c r="BP1984" s="177"/>
      <c r="BQ1984" s="177"/>
      <c r="BR1984" s="177"/>
      <c r="BS1984" s="177"/>
      <c r="BT1984" s="177"/>
      <c r="BU1984" s="177"/>
      <c r="BV1984" s="177"/>
      <c r="BW1984" s="177"/>
      <c r="BX1984" s="177"/>
      <c r="BY1984" s="177"/>
      <c r="BZ1984" s="177"/>
      <c r="CA1984" s="177"/>
    </row>
    <row r="1985" spans="12:79" customFormat="1" ht="11.25" customHeight="1">
      <c r="L1985" s="20"/>
      <c r="M1985" s="563" t="s">
        <v>966</v>
      </c>
      <c r="N1985" s="583" t="s">
        <v>967</v>
      </c>
      <c r="O1985" s="446" t="s">
        <v>289</v>
      </c>
      <c r="AC1985" s="268"/>
      <c r="AD1985" s="268"/>
      <c r="AE1985" s="268"/>
      <c r="AF1985" s="263">
        <f>AG1985+AH1985</f>
        <v>0</v>
      </c>
      <c r="AG1985" s="230"/>
      <c r="AH1985" s="230"/>
      <c r="AI1985" s="177"/>
      <c r="AJ1985" s="177"/>
      <c r="AK1985" s="177"/>
      <c r="AL1985" s="177"/>
      <c r="AM1985" s="177"/>
      <c r="AN1985" s="177"/>
      <c r="AO1985" s="177"/>
      <c r="AP1985" s="177"/>
      <c r="AQ1985" s="177"/>
      <c r="AR1985" s="177"/>
      <c r="AS1985" s="177"/>
      <c r="AT1985" s="177"/>
      <c r="AU1985" s="177"/>
      <c r="AV1985" s="177"/>
      <c r="AW1985" s="177"/>
      <c r="AX1985" s="177"/>
      <c r="AY1985" s="177"/>
      <c r="AZ1985" s="177"/>
      <c r="BA1985" s="177"/>
      <c r="BB1985" s="177"/>
      <c r="BC1985" s="177"/>
      <c r="BD1985" s="177"/>
      <c r="BE1985" s="177"/>
      <c r="BF1985" s="177"/>
      <c r="BG1985" s="177"/>
      <c r="BH1985" s="177"/>
      <c r="BI1985" s="177"/>
      <c r="BJ1985" s="177"/>
      <c r="BK1985" s="177"/>
      <c r="BL1985" s="177"/>
      <c r="BM1985" s="177"/>
      <c r="BN1985" s="177"/>
      <c r="BO1985" s="177"/>
      <c r="BP1985" s="177"/>
      <c r="BQ1985" s="177"/>
      <c r="BR1985" s="177"/>
      <c r="BS1985" s="177"/>
      <c r="BT1985" s="177"/>
      <c r="BU1985" s="177"/>
      <c r="BV1985" s="177"/>
      <c r="BW1985" s="177"/>
      <c r="BX1985" s="177"/>
      <c r="BY1985" s="177"/>
      <c r="BZ1985" s="177"/>
      <c r="CA1985" s="177"/>
    </row>
    <row r="1986" spans="12:79" customFormat="1" ht="11.25" customHeight="1">
      <c r="L1986" s="20"/>
      <c r="M1986" s="563" t="s">
        <v>968</v>
      </c>
      <c r="N1986" s="583" t="s">
        <v>969</v>
      </c>
      <c r="O1986" s="446" t="s">
        <v>289</v>
      </c>
      <c r="AC1986" s="268"/>
      <c r="AD1986" s="268"/>
      <c r="AE1986" s="268"/>
      <c r="AF1986" s="263">
        <f>AG1986+AH1986</f>
        <v>0</v>
      </c>
      <c r="AG1986" s="230"/>
      <c r="AH1986" s="230"/>
      <c r="AI1986" s="177"/>
      <c r="AJ1986" s="177"/>
      <c r="AK1986" s="177"/>
      <c r="AL1986" s="177"/>
      <c r="AM1986" s="177"/>
      <c r="AN1986" s="177"/>
      <c r="AO1986" s="177"/>
      <c r="AP1986" s="177"/>
      <c r="AQ1986" s="177"/>
      <c r="AR1986" s="177"/>
      <c r="AS1986" s="177"/>
      <c r="AT1986" s="177"/>
      <c r="AU1986" s="177"/>
      <c r="AV1986" s="177"/>
      <c r="AW1986" s="177"/>
      <c r="AX1986" s="177"/>
      <c r="AY1986" s="177"/>
      <c r="AZ1986" s="177"/>
      <c r="BA1986" s="177"/>
      <c r="BB1986" s="177"/>
      <c r="BC1986" s="177"/>
      <c r="BD1986" s="177"/>
      <c r="BE1986" s="177"/>
      <c r="BF1986" s="177"/>
      <c r="BG1986" s="177"/>
      <c r="BH1986" s="177"/>
      <c r="BI1986" s="177"/>
      <c r="BJ1986" s="177"/>
      <c r="BK1986" s="177"/>
      <c r="BL1986" s="177"/>
      <c r="BM1986" s="177"/>
      <c r="BN1986" s="177"/>
      <c r="BO1986" s="177"/>
      <c r="BP1986" s="177"/>
      <c r="BQ1986" s="177"/>
      <c r="BR1986" s="177"/>
      <c r="BS1986" s="177"/>
      <c r="BT1986" s="177"/>
      <c r="BU1986" s="177"/>
      <c r="BV1986" s="177"/>
      <c r="BW1986" s="177"/>
      <c r="BX1986" s="177"/>
      <c r="BY1986" s="177"/>
      <c r="BZ1986" s="177"/>
      <c r="CA1986" s="177"/>
    </row>
    <row r="1987" spans="12:79" customFormat="1" ht="11.25" customHeight="1">
      <c r="L1987" s="20"/>
      <c r="M1987" s="563" t="s">
        <v>970</v>
      </c>
      <c r="N1987" s="583" t="s">
        <v>971</v>
      </c>
      <c r="O1987" s="446" t="s">
        <v>289</v>
      </c>
      <c r="AC1987" s="268"/>
      <c r="AD1987" s="268"/>
      <c r="AE1987" s="268"/>
      <c r="AF1987" s="263">
        <f>AG1987+AH1987</f>
        <v>0</v>
      </c>
      <c r="AG1987" s="230"/>
      <c r="AH1987" s="230"/>
      <c r="AI1987" s="177"/>
      <c r="AJ1987" s="177"/>
      <c r="AK1987" s="177"/>
      <c r="AL1987" s="177"/>
      <c r="AM1987" s="177"/>
      <c r="AN1987" s="177"/>
      <c r="AO1987" s="177"/>
      <c r="AP1987" s="177"/>
      <c r="AQ1987" s="177"/>
      <c r="AR1987" s="177"/>
      <c r="AS1987" s="177"/>
      <c r="AT1987" s="177"/>
      <c r="AU1987" s="177"/>
      <c r="AV1987" s="177"/>
      <c r="AW1987" s="177"/>
      <c r="AX1987" s="177"/>
      <c r="AY1987" s="177"/>
      <c r="AZ1987" s="177"/>
      <c r="BA1987" s="177"/>
      <c r="BB1987" s="177"/>
      <c r="BC1987" s="177"/>
      <c r="BD1987" s="177"/>
      <c r="BE1987" s="177"/>
      <c r="BF1987" s="177"/>
      <c r="BG1987" s="177"/>
      <c r="BH1987" s="177"/>
      <c r="BI1987" s="177"/>
      <c r="BJ1987" s="177"/>
      <c r="BK1987" s="177"/>
      <c r="BL1987" s="177"/>
      <c r="BM1987" s="177"/>
      <c r="BN1987" s="177"/>
      <c r="BO1987" s="177"/>
      <c r="BP1987" s="177"/>
      <c r="BQ1987" s="177"/>
      <c r="BR1987" s="177"/>
      <c r="BS1987" s="177"/>
      <c r="BT1987" s="177"/>
      <c r="BU1987" s="177"/>
      <c r="BV1987" s="177"/>
      <c r="BW1987" s="177"/>
      <c r="BX1987" s="177"/>
      <c r="BY1987" s="177"/>
      <c r="BZ1987" s="177"/>
      <c r="CA1987" s="177"/>
    </row>
    <row r="1988" spans="12:79" customFormat="1" ht="11.25" customHeight="1">
      <c r="L1988" s="20"/>
      <c r="M1988" s="563" t="s">
        <v>972</v>
      </c>
      <c r="N1988" s="583" t="s">
        <v>973</v>
      </c>
      <c r="O1988" s="446" t="s">
        <v>289</v>
      </c>
      <c r="AC1988" s="268"/>
      <c r="AD1988" s="268"/>
      <c r="AE1988" s="268"/>
      <c r="AF1988" s="263">
        <f>AG1988+AH1988</f>
        <v>0</v>
      </c>
      <c r="AG1988" s="230"/>
      <c r="AH1988" s="230"/>
      <c r="AI1988" s="177"/>
      <c r="AJ1988" s="177"/>
      <c r="AK1988" s="177"/>
      <c r="AL1988" s="177"/>
      <c r="AM1988" s="177"/>
      <c r="AN1988" s="177"/>
      <c r="AO1988" s="177"/>
      <c r="AP1988" s="177"/>
      <c r="AQ1988" s="177"/>
      <c r="AR1988" s="177"/>
      <c r="AS1988" s="177"/>
      <c r="AT1988" s="177"/>
      <c r="AU1988" s="177"/>
      <c r="AV1988" s="177"/>
      <c r="AW1988" s="177"/>
      <c r="AX1988" s="177"/>
      <c r="AY1988" s="177"/>
      <c r="AZ1988" s="177"/>
      <c r="BA1988" s="177"/>
      <c r="BB1988" s="177"/>
      <c r="BC1988" s="177"/>
      <c r="BD1988" s="177"/>
      <c r="BE1988" s="177"/>
      <c r="BF1988" s="177"/>
      <c r="BG1988" s="177"/>
      <c r="BH1988" s="177"/>
      <c r="BI1988" s="177"/>
      <c r="BJ1988" s="177"/>
      <c r="BK1988" s="177"/>
      <c r="BL1988" s="177"/>
      <c r="BM1988" s="177"/>
      <c r="BN1988" s="177"/>
      <c r="BO1988" s="177"/>
      <c r="BP1988" s="177"/>
      <c r="BQ1988" s="177"/>
      <c r="BR1988" s="177"/>
      <c r="BS1988" s="177"/>
      <c r="BT1988" s="177"/>
      <c r="BU1988" s="177"/>
      <c r="BV1988" s="177"/>
      <c r="BW1988" s="177"/>
      <c r="BX1988" s="177"/>
      <c r="BY1988" s="177"/>
      <c r="BZ1988" s="177"/>
      <c r="CA1988" s="177"/>
    </row>
    <row r="1989" spans="12:79" customFormat="1" ht="11.25" customHeight="1">
      <c r="L1989" s="20"/>
      <c r="M1989" s="563" t="s">
        <v>974</v>
      </c>
      <c r="N1989" s="583" t="s">
        <v>975</v>
      </c>
      <c r="O1989" s="446" t="s">
        <v>289</v>
      </c>
      <c r="AC1989" s="268"/>
      <c r="AD1989" s="268"/>
      <c r="AE1989" s="268"/>
      <c r="AF1989" s="263">
        <f>AG1989+AH1989</f>
        <v>0</v>
      </c>
      <c r="AG1989" s="230"/>
      <c r="AH1989" s="230"/>
      <c r="AI1989" s="177"/>
      <c r="AJ1989" s="177"/>
      <c r="AK1989" s="177"/>
      <c r="AL1989" s="177"/>
      <c r="AM1989" s="177"/>
      <c r="AN1989" s="177"/>
      <c r="AO1989" s="177"/>
      <c r="AP1989" s="177"/>
      <c r="AQ1989" s="177"/>
      <c r="AR1989" s="177"/>
      <c r="AS1989" s="177"/>
      <c r="AT1989" s="177"/>
      <c r="AU1989" s="177"/>
      <c r="AV1989" s="177"/>
      <c r="AW1989" s="177"/>
      <c r="AX1989" s="177"/>
      <c r="AY1989" s="177"/>
      <c r="AZ1989" s="177"/>
      <c r="BA1989" s="177"/>
      <c r="BB1989" s="177"/>
      <c r="BC1989" s="177"/>
      <c r="BD1989" s="177"/>
      <c r="BE1989" s="177"/>
      <c r="BF1989" s="177"/>
      <c r="BG1989" s="177"/>
      <c r="BH1989" s="177"/>
      <c r="BI1989" s="177"/>
      <c r="BJ1989" s="177"/>
      <c r="BK1989" s="177"/>
      <c r="BL1989" s="177"/>
      <c r="BM1989" s="177"/>
      <c r="BN1989" s="177"/>
      <c r="BO1989" s="177"/>
      <c r="BP1989" s="177"/>
      <c r="BQ1989" s="177"/>
      <c r="BR1989" s="177"/>
      <c r="BS1989" s="177"/>
      <c r="BT1989" s="177"/>
      <c r="BU1989" s="177"/>
      <c r="BV1989" s="177"/>
      <c r="BW1989" s="177"/>
      <c r="BX1989" s="177"/>
      <c r="BY1989" s="177"/>
      <c r="BZ1989" s="177"/>
      <c r="CA1989" s="177"/>
    </row>
    <row r="1990" spans="12:79" customFormat="1" ht="11.25" customHeight="1">
      <c r="L1990" s="20"/>
      <c r="M1990" s="563" t="s">
        <v>976</v>
      </c>
      <c r="N1990" s="582" t="s">
        <v>977</v>
      </c>
      <c r="O1990" s="446"/>
      <c r="AC1990" s="268"/>
      <c r="AD1990" s="268"/>
      <c r="AE1990" s="268"/>
      <c r="AF1990" s="278"/>
      <c r="AG1990" s="278"/>
      <c r="AH1990" s="278"/>
      <c r="AI1990" s="177"/>
      <c r="AJ1990" s="177"/>
      <c r="AK1990" s="177"/>
      <c r="AL1990" s="177"/>
      <c r="AM1990" s="177"/>
      <c r="AN1990" s="177"/>
      <c r="AO1990" s="177"/>
      <c r="AP1990" s="177"/>
      <c r="AQ1990" s="177"/>
      <c r="AR1990" s="177"/>
      <c r="AS1990" s="177"/>
      <c r="AT1990" s="177"/>
      <c r="AU1990" s="177"/>
      <c r="AV1990" s="177"/>
      <c r="AW1990" s="177"/>
      <c r="AX1990" s="177"/>
      <c r="AY1990" s="177"/>
      <c r="AZ1990" s="177"/>
      <c r="BA1990" s="177"/>
      <c r="BB1990" s="177"/>
      <c r="BC1990" s="177"/>
      <c r="BD1990" s="177"/>
      <c r="BE1990" s="177"/>
      <c r="BF1990" s="177"/>
      <c r="BG1990" s="177"/>
      <c r="BH1990" s="177"/>
      <c r="BI1990" s="177"/>
      <c r="BJ1990" s="177"/>
      <c r="BK1990" s="177"/>
      <c r="BL1990" s="177"/>
      <c r="BM1990" s="177"/>
      <c r="BN1990" s="177"/>
      <c r="BO1990" s="177"/>
      <c r="BP1990" s="177"/>
      <c r="BQ1990" s="177"/>
      <c r="BR1990" s="177"/>
      <c r="BS1990" s="177"/>
      <c r="BT1990" s="177"/>
      <c r="BU1990" s="177"/>
      <c r="BV1990" s="177"/>
      <c r="BW1990" s="177"/>
      <c r="BX1990" s="177"/>
      <c r="BY1990" s="177"/>
      <c r="BZ1990" s="177"/>
      <c r="CA1990" s="177"/>
    </row>
    <row r="1991" spans="12:79" customFormat="1" ht="11.25" customHeight="1">
      <c r="L1991" s="20"/>
      <c r="M1991" s="563" t="s">
        <v>978</v>
      </c>
      <c r="N1991" s="583" t="s">
        <v>979</v>
      </c>
      <c r="O1991" s="446" t="s">
        <v>980</v>
      </c>
      <c r="AC1991" s="268"/>
      <c r="AD1991" s="268"/>
      <c r="AE1991" s="268"/>
      <c r="AF1991" s="260">
        <f>SUM(AF1992:AF1996)</f>
        <v>0</v>
      </c>
      <c r="AG1991" s="260">
        <f>SUM(AG1992:AG1996)</f>
        <v>0</v>
      </c>
      <c r="AH1991" s="260">
        <f>SUM(AH1992:AH1996)</f>
        <v>0</v>
      </c>
      <c r="AI1991" s="177"/>
      <c r="AJ1991" s="177"/>
      <c r="AK1991" s="177"/>
      <c r="AL1991" s="177"/>
      <c r="AM1991" s="177"/>
      <c r="AN1991" s="177"/>
      <c r="AO1991" s="177"/>
      <c r="AP1991" s="177"/>
      <c r="AQ1991" s="177"/>
      <c r="AR1991" s="177"/>
      <c r="AS1991" s="177"/>
      <c r="AT1991" s="177"/>
      <c r="AU1991" s="177"/>
      <c r="AV1991" s="177"/>
      <c r="AW1991" s="177"/>
      <c r="AX1991" s="177"/>
      <c r="AY1991" s="177"/>
      <c r="AZ1991" s="177"/>
      <c r="BA1991" s="177"/>
      <c r="BB1991" s="177"/>
      <c r="BC1991" s="177"/>
      <c r="BD1991" s="177"/>
      <c r="BE1991" s="177"/>
      <c r="BF1991" s="177"/>
      <c r="BG1991" s="177"/>
      <c r="BH1991" s="177"/>
      <c r="BI1991" s="177"/>
      <c r="BJ1991" s="177"/>
      <c r="BK1991" s="177"/>
      <c r="BL1991" s="177"/>
      <c r="BM1991" s="177"/>
      <c r="BN1991" s="177"/>
      <c r="BO1991" s="177"/>
      <c r="BP1991" s="177"/>
      <c r="BQ1991" s="177"/>
      <c r="BR1991" s="177"/>
      <c r="BS1991" s="177"/>
      <c r="BT1991" s="177"/>
      <c r="BU1991" s="177"/>
      <c r="BV1991" s="177"/>
      <c r="BW1991" s="177"/>
      <c r="BX1991" s="177"/>
      <c r="BY1991" s="177"/>
      <c r="BZ1991" s="177"/>
      <c r="CA1991" s="177"/>
    </row>
    <row r="1992" spans="12:79" customFormat="1" ht="11.25" customHeight="1">
      <c r="L1992" s="20"/>
      <c r="M1992" s="563" t="s">
        <v>981</v>
      </c>
      <c r="N1992" s="584" t="s">
        <v>967</v>
      </c>
      <c r="O1992" s="446" t="s">
        <v>980</v>
      </c>
      <c r="AC1992" s="268"/>
      <c r="AD1992" s="268"/>
      <c r="AE1992" s="268"/>
      <c r="AF1992" s="263">
        <f>AG1992+AH1992</f>
        <v>0</v>
      </c>
      <c r="AG1992" s="230"/>
      <c r="AH1992" s="230"/>
      <c r="AI1992" s="177"/>
      <c r="AJ1992" s="177"/>
      <c r="AK1992" s="177"/>
      <c r="AL1992" s="177"/>
      <c r="AM1992" s="177"/>
      <c r="AN1992" s="177"/>
      <c r="AO1992" s="177"/>
      <c r="AP1992" s="177"/>
      <c r="AQ1992" s="177"/>
      <c r="AR1992" s="177"/>
      <c r="AS1992" s="177"/>
      <c r="AT1992" s="177"/>
      <c r="AU1992" s="177"/>
      <c r="AV1992" s="177"/>
      <c r="AW1992" s="177"/>
      <c r="AX1992" s="177"/>
      <c r="AY1992" s="177"/>
      <c r="AZ1992" s="177"/>
      <c r="BA1992" s="177"/>
      <c r="BB1992" s="177"/>
      <c r="BC1992" s="177"/>
      <c r="BD1992" s="177"/>
      <c r="BE1992" s="177"/>
      <c r="BF1992" s="177"/>
      <c r="BG1992" s="177"/>
      <c r="BH1992" s="177"/>
      <c r="BI1992" s="177"/>
      <c r="BJ1992" s="177"/>
      <c r="BK1992" s="177"/>
      <c r="BL1992" s="177"/>
      <c r="BM1992" s="177"/>
      <c r="BN1992" s="177"/>
      <c r="BO1992" s="177"/>
      <c r="BP1992" s="177"/>
      <c r="BQ1992" s="177"/>
      <c r="BR1992" s="177"/>
      <c r="BS1992" s="177"/>
      <c r="BT1992" s="177"/>
      <c r="BU1992" s="177"/>
      <c r="BV1992" s="177"/>
      <c r="BW1992" s="177"/>
      <c r="BX1992" s="177"/>
      <c r="BY1992" s="177"/>
      <c r="BZ1992" s="177"/>
      <c r="CA1992" s="177"/>
    </row>
    <row r="1993" spans="12:79" customFormat="1" ht="11.25" customHeight="1">
      <c r="L1993" s="20"/>
      <c r="M1993" s="563" t="s">
        <v>982</v>
      </c>
      <c r="N1993" s="584" t="s">
        <v>969</v>
      </c>
      <c r="O1993" s="446" t="s">
        <v>980</v>
      </c>
      <c r="AC1993" s="268"/>
      <c r="AD1993" s="268"/>
      <c r="AE1993" s="268"/>
      <c r="AF1993" s="263">
        <f>AG1993+AH1993</f>
        <v>0</v>
      </c>
      <c r="AG1993" s="230"/>
      <c r="AH1993" s="230"/>
      <c r="AI1993" s="177"/>
      <c r="AJ1993" s="177"/>
      <c r="AK1993" s="177"/>
      <c r="AL1993" s="177"/>
      <c r="AM1993" s="177"/>
      <c r="AN1993" s="177"/>
      <c r="AO1993" s="177"/>
      <c r="AP1993" s="177"/>
      <c r="AQ1993" s="177"/>
      <c r="AR1993" s="177"/>
      <c r="AS1993" s="177"/>
      <c r="AT1993" s="177"/>
      <c r="AU1993" s="177"/>
      <c r="AV1993" s="177"/>
      <c r="AW1993" s="177"/>
      <c r="AX1993" s="177"/>
      <c r="AY1993" s="177"/>
      <c r="AZ1993" s="177"/>
      <c r="BA1993" s="177"/>
      <c r="BB1993" s="177"/>
      <c r="BC1993" s="177"/>
      <c r="BD1993" s="177"/>
      <c r="BE1993" s="177"/>
      <c r="BF1993" s="177"/>
      <c r="BG1993" s="177"/>
      <c r="BH1993" s="177"/>
      <c r="BI1993" s="177"/>
      <c r="BJ1993" s="177"/>
      <c r="BK1993" s="177"/>
      <c r="BL1993" s="177"/>
      <c r="BM1993" s="177"/>
      <c r="BN1993" s="177"/>
      <c r="BO1993" s="177"/>
      <c r="BP1993" s="177"/>
      <c r="BQ1993" s="177"/>
      <c r="BR1993" s="177"/>
      <c r="BS1993" s="177"/>
      <c r="BT1993" s="177"/>
      <c r="BU1993" s="177"/>
      <c r="BV1993" s="177"/>
      <c r="BW1993" s="177"/>
      <c r="BX1993" s="177"/>
      <c r="BY1993" s="177"/>
      <c r="BZ1993" s="177"/>
      <c r="CA1993" s="177"/>
    </row>
    <row r="1994" spans="12:79" customFormat="1" ht="11.25" customHeight="1">
      <c r="L1994" s="20"/>
      <c r="M1994" s="563" t="s">
        <v>983</v>
      </c>
      <c r="N1994" s="584" t="s">
        <v>971</v>
      </c>
      <c r="O1994" s="446" t="s">
        <v>980</v>
      </c>
      <c r="AC1994" s="268"/>
      <c r="AD1994" s="268"/>
      <c r="AE1994" s="268"/>
      <c r="AF1994" s="263">
        <f>AG1994+AH1994</f>
        <v>0</v>
      </c>
      <c r="AG1994" s="230"/>
      <c r="AH1994" s="230"/>
      <c r="AI1994" s="177"/>
      <c r="AJ1994" s="177"/>
      <c r="AK1994" s="177"/>
      <c r="AL1994" s="177"/>
      <c r="AM1994" s="177"/>
      <c r="AN1994" s="177"/>
      <c r="AO1994" s="177"/>
      <c r="AP1994" s="177"/>
      <c r="AQ1994" s="177"/>
      <c r="AR1994" s="177"/>
      <c r="AS1994" s="177"/>
      <c r="AT1994" s="177"/>
      <c r="AU1994" s="177"/>
      <c r="AV1994" s="177"/>
      <c r="AW1994" s="177"/>
      <c r="AX1994" s="177"/>
      <c r="AY1994" s="177"/>
      <c r="AZ1994" s="177"/>
      <c r="BA1994" s="177"/>
      <c r="BB1994" s="177"/>
      <c r="BC1994" s="177"/>
      <c r="BD1994" s="177"/>
      <c r="BE1994" s="177"/>
      <c r="BF1994" s="177"/>
      <c r="BG1994" s="177"/>
      <c r="BH1994" s="177"/>
      <c r="BI1994" s="177"/>
      <c r="BJ1994" s="177"/>
      <c r="BK1994" s="177"/>
      <c r="BL1994" s="177"/>
      <c r="BM1994" s="177"/>
      <c r="BN1994" s="177"/>
      <c r="BO1994" s="177"/>
      <c r="BP1994" s="177"/>
      <c r="BQ1994" s="177"/>
      <c r="BR1994" s="177"/>
      <c r="BS1994" s="177"/>
      <c r="BT1994" s="177"/>
      <c r="BU1994" s="177"/>
      <c r="BV1994" s="177"/>
      <c r="BW1994" s="177"/>
      <c r="BX1994" s="177"/>
      <c r="BY1994" s="177"/>
      <c r="BZ1994" s="177"/>
      <c r="CA1994" s="177"/>
    </row>
    <row r="1995" spans="12:79" customFormat="1" ht="11.25" customHeight="1">
      <c r="L1995" s="20"/>
      <c r="M1995" s="563" t="s">
        <v>1244</v>
      </c>
      <c r="N1995" s="584" t="s">
        <v>973</v>
      </c>
      <c r="O1995" s="446" t="s">
        <v>980</v>
      </c>
      <c r="AC1995" s="268"/>
      <c r="AD1995" s="268"/>
      <c r="AE1995" s="268"/>
      <c r="AF1995" s="263">
        <f>AG1995+AH1995</f>
        <v>0</v>
      </c>
      <c r="AG1995" s="230"/>
      <c r="AH1995" s="230"/>
      <c r="AI1995" s="177"/>
      <c r="AJ1995" s="177"/>
      <c r="AK1995" s="177"/>
      <c r="AL1995" s="177"/>
      <c r="AM1995" s="177"/>
      <c r="AN1995" s="177"/>
      <c r="AO1995" s="177"/>
      <c r="AP1995" s="177"/>
      <c r="AQ1995" s="177"/>
      <c r="AR1995" s="177"/>
      <c r="AS1995" s="177"/>
      <c r="AT1995" s="177"/>
      <c r="AU1995" s="177"/>
      <c r="AV1995" s="177"/>
      <c r="AW1995" s="177"/>
      <c r="AX1995" s="177"/>
      <c r="AY1995" s="177"/>
      <c r="AZ1995" s="177"/>
      <c r="BA1995" s="177"/>
      <c r="BB1995" s="177"/>
      <c r="BC1995" s="177"/>
      <c r="BD1995" s="177"/>
      <c r="BE1995" s="177"/>
      <c r="BF1995" s="177"/>
      <c r="BG1995" s="177"/>
      <c r="BH1995" s="177"/>
      <c r="BI1995" s="177"/>
      <c r="BJ1995" s="177"/>
      <c r="BK1995" s="177"/>
      <c r="BL1995" s="177"/>
      <c r="BM1995" s="177"/>
      <c r="BN1995" s="177"/>
      <c r="BO1995" s="177"/>
      <c r="BP1995" s="177"/>
      <c r="BQ1995" s="177"/>
      <c r="BR1995" s="177"/>
      <c r="BS1995" s="177"/>
      <c r="BT1995" s="177"/>
      <c r="BU1995" s="177"/>
      <c r="BV1995" s="177"/>
      <c r="BW1995" s="177"/>
      <c r="BX1995" s="177"/>
      <c r="BY1995" s="177"/>
      <c r="BZ1995" s="177"/>
      <c r="CA1995" s="177"/>
    </row>
    <row r="1996" spans="12:79" customFormat="1" ht="11.25" customHeight="1">
      <c r="L1996" s="20"/>
      <c r="M1996" s="563" t="s">
        <v>1245</v>
      </c>
      <c r="N1996" s="584" t="s">
        <v>1155</v>
      </c>
      <c r="O1996" s="446" t="s">
        <v>980</v>
      </c>
      <c r="AC1996" s="268"/>
      <c r="AD1996" s="268"/>
      <c r="AE1996" s="268"/>
      <c r="AF1996" s="263">
        <f>AG1996+AH1996</f>
        <v>0</v>
      </c>
      <c r="AG1996" s="230"/>
      <c r="AH1996" s="230"/>
      <c r="AI1996" s="177"/>
      <c r="AJ1996" s="177"/>
      <c r="AK1996" s="177"/>
      <c r="AL1996" s="177"/>
      <c r="AM1996" s="177"/>
      <c r="AN1996" s="177"/>
      <c r="AO1996" s="177"/>
      <c r="AP1996" s="177"/>
      <c r="AQ1996" s="177"/>
      <c r="AR1996" s="177"/>
      <c r="AS1996" s="177"/>
      <c r="AT1996" s="177"/>
      <c r="AU1996" s="177"/>
      <c r="AV1996" s="177"/>
      <c r="AW1996" s="177"/>
      <c r="AX1996" s="177"/>
      <c r="AY1996" s="177"/>
      <c r="AZ1996" s="177"/>
      <c r="BA1996" s="177"/>
      <c r="BB1996" s="177"/>
      <c r="BC1996" s="177"/>
      <c r="BD1996" s="177"/>
      <c r="BE1996" s="177"/>
      <c r="BF1996" s="177"/>
      <c r="BG1996" s="177"/>
      <c r="BH1996" s="177"/>
      <c r="BI1996" s="177"/>
      <c r="BJ1996" s="177"/>
      <c r="BK1996" s="177"/>
      <c r="BL1996" s="177"/>
      <c r="BM1996" s="177"/>
      <c r="BN1996" s="177"/>
      <c r="BO1996" s="177"/>
      <c r="BP1996" s="177"/>
      <c r="BQ1996" s="177"/>
      <c r="BR1996" s="177"/>
      <c r="BS1996" s="177"/>
      <c r="BT1996" s="177"/>
      <c r="BU1996" s="177"/>
      <c r="BV1996" s="177"/>
      <c r="BW1996" s="177"/>
      <c r="BX1996" s="177"/>
      <c r="BY1996" s="177"/>
      <c r="BZ1996" s="177"/>
      <c r="CA1996" s="177"/>
    </row>
    <row r="1997" spans="12:79" customFormat="1" ht="11.25" customHeight="1">
      <c r="L1997" s="20"/>
      <c r="M1997" s="563" t="s">
        <v>984</v>
      </c>
      <c r="N1997" s="583" t="s">
        <v>985</v>
      </c>
      <c r="O1997" s="446" t="s">
        <v>289</v>
      </c>
      <c r="AC1997" s="268"/>
      <c r="AD1997" s="268"/>
      <c r="AE1997" s="268"/>
      <c r="AF1997" s="260">
        <f>SUM(AF1998:AF2002)</f>
        <v>0</v>
      </c>
      <c r="AG1997" s="260">
        <f>SUM(AG1998:AG2002)</f>
        <v>0</v>
      </c>
      <c r="AH1997" s="260">
        <f>SUM(AH1998:AH2002)</f>
        <v>0</v>
      </c>
      <c r="AI1997" s="177"/>
      <c r="AJ1997" s="177"/>
      <c r="AK1997" s="177"/>
      <c r="AL1997" s="177"/>
      <c r="AM1997" s="177"/>
      <c r="AN1997" s="177"/>
      <c r="AO1997" s="177"/>
      <c r="AP1997" s="177"/>
      <c r="AQ1997" s="177"/>
      <c r="AR1997" s="177"/>
      <c r="AS1997" s="177"/>
      <c r="AT1997" s="177"/>
      <c r="AU1997" s="177"/>
      <c r="AV1997" s="177"/>
      <c r="AW1997" s="177"/>
      <c r="AX1997" s="177"/>
      <c r="AY1997" s="177"/>
      <c r="AZ1997" s="177"/>
      <c r="BA1997" s="177"/>
      <c r="BB1997" s="177"/>
      <c r="BC1997" s="177"/>
      <c r="BD1997" s="177"/>
      <c r="BE1997" s="177"/>
      <c r="BF1997" s="177"/>
      <c r="BG1997" s="177"/>
      <c r="BH1997" s="177"/>
      <c r="BI1997" s="177"/>
      <c r="BJ1997" s="177"/>
      <c r="BK1997" s="177"/>
      <c r="BL1997" s="177"/>
      <c r="BM1997" s="177"/>
      <c r="BN1997" s="177"/>
      <c r="BO1997" s="177"/>
      <c r="BP1997" s="177"/>
      <c r="BQ1997" s="177"/>
      <c r="BR1997" s="177"/>
      <c r="BS1997" s="177"/>
      <c r="BT1997" s="177"/>
      <c r="BU1997" s="177"/>
      <c r="BV1997" s="177"/>
      <c r="BW1997" s="177"/>
      <c r="BX1997" s="177"/>
      <c r="BY1997" s="177"/>
      <c r="BZ1997" s="177"/>
      <c r="CA1997" s="177"/>
    </row>
    <row r="1998" spans="12:79" customFormat="1" ht="11.25" customHeight="1">
      <c r="L1998" s="20"/>
      <c r="M1998" s="563" t="s">
        <v>986</v>
      </c>
      <c r="N1998" s="584" t="s">
        <v>967</v>
      </c>
      <c r="O1998" s="446" t="s">
        <v>289</v>
      </c>
      <c r="AC1998" s="268"/>
      <c r="AD1998" s="268"/>
      <c r="AE1998" s="268"/>
      <c r="AF1998" s="263">
        <f>AG1998+AH1998</f>
        <v>0</v>
      </c>
      <c r="AG1998" s="230"/>
      <c r="AH1998" s="230"/>
      <c r="AI1998" s="177"/>
      <c r="AJ1998" s="177"/>
      <c r="AK1998" s="177"/>
      <c r="AL1998" s="177"/>
      <c r="AM1998" s="177"/>
      <c r="AN1998" s="177"/>
      <c r="AO1998" s="177"/>
      <c r="AP1998" s="177"/>
      <c r="AQ1998" s="177"/>
      <c r="AR1998" s="177"/>
      <c r="AS1998" s="177"/>
      <c r="AT1998" s="177"/>
      <c r="AU1998" s="177"/>
      <c r="AV1998" s="177"/>
      <c r="AW1998" s="177"/>
      <c r="AX1998" s="177"/>
      <c r="AY1998" s="177"/>
      <c r="AZ1998" s="177"/>
      <c r="BA1998" s="177"/>
      <c r="BB1998" s="177"/>
      <c r="BC1998" s="177"/>
      <c r="BD1998" s="177"/>
      <c r="BE1998" s="177"/>
      <c r="BF1998" s="177"/>
      <c r="BG1998" s="177"/>
      <c r="BH1998" s="177"/>
      <c r="BI1998" s="177"/>
      <c r="BJ1998" s="177"/>
      <c r="BK1998" s="177"/>
      <c r="BL1998" s="177"/>
      <c r="BM1998" s="177"/>
      <c r="BN1998" s="177"/>
      <c r="BO1998" s="177"/>
      <c r="BP1998" s="177"/>
      <c r="BQ1998" s="177"/>
      <c r="BR1998" s="177"/>
      <c r="BS1998" s="177"/>
      <c r="BT1998" s="177"/>
      <c r="BU1998" s="177"/>
      <c r="BV1998" s="177"/>
      <c r="BW1998" s="177"/>
      <c r="BX1998" s="177"/>
      <c r="BY1998" s="177"/>
      <c r="BZ1998" s="177"/>
      <c r="CA1998" s="177"/>
    </row>
    <row r="1999" spans="12:79" customFormat="1" ht="11.25" customHeight="1">
      <c r="L1999" s="20"/>
      <c r="M1999" s="563" t="s">
        <v>987</v>
      </c>
      <c r="N1999" s="584" t="s">
        <v>969</v>
      </c>
      <c r="O1999" s="446" t="s">
        <v>289</v>
      </c>
      <c r="AC1999" s="268"/>
      <c r="AD1999" s="268"/>
      <c r="AE1999" s="268"/>
      <c r="AF1999" s="263">
        <f>AG1999+AH1999</f>
        <v>0</v>
      </c>
      <c r="AG1999" s="230"/>
      <c r="AH1999" s="230"/>
      <c r="AI1999" s="177"/>
      <c r="AJ1999" s="177"/>
      <c r="AK1999" s="177"/>
      <c r="AL1999" s="177"/>
      <c r="AM1999" s="177"/>
      <c r="AN1999" s="177"/>
      <c r="AO1999" s="177"/>
      <c r="AP1999" s="177"/>
      <c r="AQ1999" s="177"/>
      <c r="AR1999" s="177"/>
      <c r="AS1999" s="177"/>
      <c r="AT1999" s="177"/>
      <c r="AU1999" s="177"/>
      <c r="AV1999" s="177"/>
      <c r="AW1999" s="177"/>
      <c r="AX1999" s="177"/>
      <c r="AY1999" s="177"/>
      <c r="AZ1999" s="177"/>
      <c r="BA1999" s="177"/>
      <c r="BB1999" s="177"/>
      <c r="BC1999" s="177"/>
      <c r="BD1999" s="177"/>
      <c r="BE1999" s="177"/>
      <c r="BF1999" s="177"/>
      <c r="BG1999" s="177"/>
      <c r="BH1999" s="177"/>
      <c r="BI1999" s="177"/>
      <c r="BJ1999" s="177"/>
      <c r="BK1999" s="177"/>
      <c r="BL1999" s="177"/>
      <c r="BM1999" s="177"/>
      <c r="BN1999" s="177"/>
      <c r="BO1999" s="177"/>
      <c r="BP1999" s="177"/>
      <c r="BQ1999" s="177"/>
      <c r="BR1999" s="177"/>
      <c r="BS1999" s="177"/>
      <c r="BT1999" s="177"/>
      <c r="BU1999" s="177"/>
      <c r="BV1999" s="177"/>
      <c r="BW1999" s="177"/>
      <c r="BX1999" s="177"/>
      <c r="BY1999" s="177"/>
      <c r="BZ1999" s="177"/>
      <c r="CA1999" s="177"/>
    </row>
    <row r="2000" spans="12:79" customFormat="1" ht="11.25" customHeight="1">
      <c r="L2000" s="20"/>
      <c r="M2000" s="563" t="s">
        <v>988</v>
      </c>
      <c r="N2000" s="584" t="s">
        <v>971</v>
      </c>
      <c r="O2000" s="446" t="s">
        <v>289</v>
      </c>
      <c r="AC2000" s="268"/>
      <c r="AD2000" s="268"/>
      <c r="AE2000" s="268"/>
      <c r="AF2000" s="263">
        <f>AG2000+AH2000</f>
        <v>0</v>
      </c>
      <c r="AG2000" s="230"/>
      <c r="AH2000" s="230"/>
      <c r="AI2000" s="177"/>
      <c r="AJ2000" s="177"/>
      <c r="AK2000" s="177"/>
      <c r="AL2000" s="177"/>
      <c r="AM2000" s="177"/>
      <c r="AN2000" s="177"/>
      <c r="AO2000" s="177"/>
      <c r="AP2000" s="177"/>
      <c r="AQ2000" s="177"/>
      <c r="AR2000" s="177"/>
      <c r="AS2000" s="177"/>
      <c r="AT2000" s="177"/>
      <c r="AU2000" s="177"/>
      <c r="AV2000" s="177"/>
      <c r="AW2000" s="177"/>
      <c r="AX2000" s="177"/>
      <c r="AY2000" s="177"/>
      <c r="AZ2000" s="177"/>
      <c r="BA2000" s="177"/>
      <c r="BB2000" s="177"/>
      <c r="BC2000" s="177"/>
      <c r="BD2000" s="177"/>
      <c r="BE2000" s="177"/>
      <c r="BF2000" s="177"/>
      <c r="BG2000" s="177"/>
      <c r="BH2000" s="177"/>
      <c r="BI2000" s="177"/>
      <c r="BJ2000" s="177"/>
      <c r="BK2000" s="177"/>
      <c r="BL2000" s="177"/>
      <c r="BM2000" s="177"/>
      <c r="BN2000" s="177"/>
      <c r="BO2000" s="177"/>
      <c r="BP2000" s="177"/>
      <c r="BQ2000" s="177"/>
      <c r="BR2000" s="177"/>
      <c r="BS2000" s="177"/>
      <c r="BT2000" s="177"/>
      <c r="BU2000" s="177"/>
      <c r="BV2000" s="177"/>
      <c r="BW2000" s="177"/>
      <c r="BX2000" s="177"/>
      <c r="BY2000" s="177"/>
      <c r="BZ2000" s="177"/>
      <c r="CA2000" s="177"/>
    </row>
    <row r="2001" spans="12:79" customFormat="1" ht="11.25" customHeight="1">
      <c r="L2001" s="20"/>
      <c r="M2001" s="563" t="s">
        <v>989</v>
      </c>
      <c r="N2001" s="584" t="s">
        <v>973</v>
      </c>
      <c r="O2001" s="446" t="s">
        <v>289</v>
      </c>
      <c r="AC2001" s="268"/>
      <c r="AD2001" s="268"/>
      <c r="AE2001" s="268"/>
      <c r="AF2001" s="263">
        <f>AG2001+AH2001</f>
        <v>0</v>
      </c>
      <c r="AG2001" s="230"/>
      <c r="AH2001" s="230"/>
      <c r="AI2001" s="177"/>
      <c r="AJ2001" s="177"/>
      <c r="AK2001" s="177"/>
      <c r="AL2001" s="177"/>
      <c r="AM2001" s="177"/>
      <c r="AN2001" s="177"/>
      <c r="AO2001" s="177"/>
      <c r="AP2001" s="177"/>
      <c r="AQ2001" s="177"/>
      <c r="AR2001" s="177"/>
      <c r="AS2001" s="177"/>
      <c r="AT2001" s="177"/>
      <c r="AU2001" s="177"/>
      <c r="AV2001" s="177"/>
      <c r="AW2001" s="177"/>
      <c r="AX2001" s="177"/>
      <c r="AY2001" s="177"/>
      <c r="AZ2001" s="177"/>
      <c r="BA2001" s="177"/>
      <c r="BB2001" s="177"/>
      <c r="BC2001" s="177"/>
      <c r="BD2001" s="177"/>
      <c r="BE2001" s="177"/>
      <c r="BF2001" s="177"/>
      <c r="BG2001" s="177"/>
      <c r="BH2001" s="177"/>
      <c r="BI2001" s="177"/>
      <c r="BJ2001" s="177"/>
      <c r="BK2001" s="177"/>
      <c r="BL2001" s="177"/>
      <c r="BM2001" s="177"/>
      <c r="BN2001" s="177"/>
      <c r="BO2001" s="177"/>
      <c r="BP2001" s="177"/>
      <c r="BQ2001" s="177"/>
      <c r="BR2001" s="177"/>
      <c r="BS2001" s="177"/>
      <c r="BT2001" s="177"/>
      <c r="BU2001" s="177"/>
      <c r="BV2001" s="177"/>
      <c r="BW2001" s="177"/>
      <c r="BX2001" s="177"/>
      <c r="BY2001" s="177"/>
      <c r="BZ2001" s="177"/>
      <c r="CA2001" s="177"/>
    </row>
    <row r="2002" spans="12:79" customFormat="1" ht="11.25" customHeight="1">
      <c r="L2002" s="20"/>
      <c r="M2002" s="563" t="s">
        <v>990</v>
      </c>
      <c r="N2002" s="584" t="s">
        <v>1155</v>
      </c>
      <c r="O2002" s="446" t="s">
        <v>289</v>
      </c>
      <c r="AC2002" s="268"/>
      <c r="AD2002" s="268"/>
      <c r="AE2002" s="268"/>
      <c r="AF2002" s="263">
        <f>AG2002+AH2002</f>
        <v>0</v>
      </c>
      <c r="AG2002" s="230"/>
      <c r="AH2002" s="230"/>
      <c r="AI2002" s="177"/>
      <c r="AJ2002" s="177"/>
      <c r="AK2002" s="177"/>
      <c r="AL2002" s="177"/>
      <c r="AM2002" s="177"/>
      <c r="AN2002" s="177"/>
      <c r="AO2002" s="177"/>
      <c r="AP2002" s="177"/>
      <c r="AQ2002" s="177"/>
      <c r="AR2002" s="177"/>
      <c r="AS2002" s="177"/>
      <c r="AT2002" s="177"/>
      <c r="AU2002" s="177"/>
      <c r="AV2002" s="177"/>
      <c r="AW2002" s="177"/>
      <c r="AX2002" s="177"/>
      <c r="AY2002" s="177"/>
      <c r="AZ2002" s="177"/>
      <c r="BA2002" s="177"/>
      <c r="BB2002" s="177"/>
      <c r="BC2002" s="177"/>
      <c r="BD2002" s="177"/>
      <c r="BE2002" s="177"/>
      <c r="BF2002" s="177"/>
      <c r="BG2002" s="177"/>
      <c r="BH2002" s="177"/>
      <c r="BI2002" s="177"/>
      <c r="BJ2002" s="177"/>
      <c r="BK2002" s="177"/>
      <c r="BL2002" s="177"/>
      <c r="BM2002" s="177"/>
      <c r="BN2002" s="177"/>
      <c r="BO2002" s="177"/>
      <c r="BP2002" s="177"/>
      <c r="BQ2002" s="177"/>
      <c r="BR2002" s="177"/>
      <c r="BS2002" s="177"/>
      <c r="BT2002" s="177"/>
      <c r="BU2002" s="177"/>
      <c r="BV2002" s="177"/>
      <c r="BW2002" s="177"/>
      <c r="BX2002" s="177"/>
      <c r="BY2002" s="177"/>
      <c r="BZ2002" s="177"/>
      <c r="CA2002" s="177"/>
    </row>
    <row r="2003" spans="12:79" customFormat="1" ht="11.25" customHeight="1">
      <c r="L2003" s="20"/>
      <c r="M2003" s="563" t="s">
        <v>991</v>
      </c>
      <c r="N2003" s="581" t="s">
        <v>992</v>
      </c>
      <c r="O2003" s="446"/>
      <c r="AC2003" s="268"/>
      <c r="AD2003" s="268"/>
      <c r="AE2003" s="268"/>
      <c r="AF2003" s="278"/>
      <c r="AG2003" s="278"/>
      <c r="AH2003" s="278"/>
      <c r="AI2003" s="177"/>
      <c r="AJ2003" s="177"/>
      <c r="AK2003" s="177"/>
      <c r="AL2003" s="177"/>
      <c r="AM2003" s="177"/>
      <c r="AN2003" s="177"/>
      <c r="AO2003" s="177"/>
      <c r="AP2003" s="177"/>
      <c r="AQ2003" s="177"/>
      <c r="AR2003" s="177"/>
      <c r="AS2003" s="177"/>
      <c r="AT2003" s="177"/>
      <c r="AU2003" s="177"/>
      <c r="AV2003" s="177"/>
      <c r="AW2003" s="177"/>
      <c r="AX2003" s="177"/>
      <c r="AY2003" s="177"/>
      <c r="AZ2003" s="177"/>
      <c r="BA2003" s="177"/>
      <c r="BB2003" s="177"/>
      <c r="BC2003" s="177"/>
      <c r="BD2003" s="177"/>
      <c r="BE2003" s="177"/>
      <c r="BF2003" s="177"/>
      <c r="BG2003" s="177"/>
      <c r="BH2003" s="177"/>
      <c r="BI2003" s="177"/>
      <c r="BJ2003" s="177"/>
      <c r="BK2003" s="177"/>
      <c r="BL2003" s="177"/>
      <c r="BM2003" s="177"/>
      <c r="BN2003" s="177"/>
      <c r="BO2003" s="177"/>
      <c r="BP2003" s="177"/>
      <c r="BQ2003" s="177"/>
      <c r="BR2003" s="177"/>
      <c r="BS2003" s="177"/>
      <c r="BT2003" s="177"/>
      <c r="BU2003" s="177"/>
      <c r="BV2003" s="177"/>
      <c r="BW2003" s="177"/>
      <c r="BX2003" s="177"/>
      <c r="BY2003" s="177"/>
      <c r="BZ2003" s="177"/>
      <c r="CA2003" s="177"/>
    </row>
    <row r="2004" spans="12:79" customFormat="1" ht="11.25" customHeight="1">
      <c r="L2004" s="20"/>
      <c r="M2004" s="563" t="s">
        <v>993</v>
      </c>
      <c r="N2004" s="582" t="s">
        <v>994</v>
      </c>
      <c r="O2004" s="446"/>
      <c r="AC2004" s="268"/>
      <c r="AD2004" s="268"/>
      <c r="AE2004" s="268"/>
      <c r="AF2004" s="278"/>
      <c r="AG2004" s="278"/>
      <c r="AH2004" s="278"/>
      <c r="AI2004" s="177"/>
      <c r="AJ2004" s="177"/>
      <c r="AK2004" s="177"/>
      <c r="AL2004" s="177"/>
      <c r="AM2004" s="177"/>
      <c r="AN2004" s="177"/>
      <c r="AO2004" s="177"/>
      <c r="AP2004" s="177"/>
      <c r="AQ2004" s="177"/>
      <c r="AR2004" s="177"/>
      <c r="AS2004" s="177"/>
      <c r="AT2004" s="177"/>
      <c r="AU2004" s="177"/>
      <c r="AV2004" s="177"/>
      <c r="AW2004" s="177"/>
      <c r="AX2004" s="177"/>
      <c r="AY2004" s="177"/>
      <c r="AZ2004" s="177"/>
      <c r="BA2004" s="177"/>
      <c r="BB2004" s="177"/>
      <c r="BC2004" s="177"/>
      <c r="BD2004" s="177"/>
      <c r="BE2004" s="177"/>
      <c r="BF2004" s="177"/>
      <c r="BG2004" s="177"/>
      <c r="BH2004" s="177"/>
      <c r="BI2004" s="177"/>
      <c r="BJ2004" s="177"/>
      <c r="BK2004" s="177"/>
      <c r="BL2004" s="177"/>
      <c r="BM2004" s="177"/>
      <c r="BN2004" s="177"/>
      <c r="BO2004" s="177"/>
      <c r="BP2004" s="177"/>
      <c r="BQ2004" s="177"/>
      <c r="BR2004" s="177"/>
      <c r="BS2004" s="177"/>
      <c r="BT2004" s="177"/>
      <c r="BU2004" s="177"/>
      <c r="BV2004" s="177"/>
      <c r="BW2004" s="177"/>
      <c r="BX2004" s="177"/>
      <c r="BY2004" s="177"/>
      <c r="BZ2004" s="177"/>
      <c r="CA2004" s="177"/>
    </row>
    <row r="2005" spans="12:79" customFormat="1" ht="11.25" customHeight="1">
      <c r="L2005" s="20"/>
      <c r="M2005" s="563" t="s">
        <v>995</v>
      </c>
      <c r="N2005" s="583" t="s">
        <v>967</v>
      </c>
      <c r="O2005" s="446" t="s">
        <v>331</v>
      </c>
      <c r="AC2005" s="268"/>
      <c r="AD2005" s="268"/>
      <c r="AE2005" s="268"/>
      <c r="AF2005" s="260">
        <f>IF(AF1985=0,0,AF2025/AF1985)</f>
        <v>0</v>
      </c>
      <c r="AG2005" s="230"/>
      <c r="AH2005" s="230"/>
      <c r="AI2005" s="177"/>
      <c r="AJ2005" s="177"/>
      <c r="AK2005" s="177"/>
      <c r="AL2005" s="177"/>
      <c r="AM2005" s="177"/>
      <c r="AN2005" s="177"/>
      <c r="AO2005" s="177"/>
      <c r="AP2005" s="177"/>
      <c r="AQ2005" s="177"/>
      <c r="AR2005" s="177"/>
      <c r="AS2005" s="177"/>
      <c r="AT2005" s="177"/>
      <c r="AU2005" s="177"/>
      <c r="AV2005" s="177"/>
      <c r="AW2005" s="177"/>
      <c r="AX2005" s="177"/>
      <c r="AY2005" s="177"/>
      <c r="AZ2005" s="177"/>
      <c r="BA2005" s="177"/>
      <c r="BB2005" s="177"/>
      <c r="BC2005" s="177"/>
      <c r="BD2005" s="177"/>
      <c r="BE2005" s="177"/>
      <c r="BF2005" s="177"/>
      <c r="BG2005" s="177"/>
      <c r="BH2005" s="177"/>
      <c r="BI2005" s="177"/>
      <c r="BJ2005" s="177"/>
      <c r="BK2005" s="177"/>
      <c r="BL2005" s="177"/>
      <c r="BM2005" s="177"/>
      <c r="BN2005" s="177"/>
      <c r="BO2005" s="177"/>
      <c r="BP2005" s="177"/>
      <c r="BQ2005" s="177"/>
      <c r="BR2005" s="177"/>
      <c r="BS2005" s="177"/>
      <c r="BT2005" s="177"/>
      <c r="BU2005" s="177"/>
      <c r="BV2005" s="177"/>
      <c r="BW2005" s="177"/>
      <c r="BX2005" s="177"/>
      <c r="BY2005" s="177"/>
      <c r="BZ2005" s="177"/>
      <c r="CA2005" s="177"/>
    </row>
    <row r="2006" spans="12:79" customFormat="1" ht="11.25" customHeight="1">
      <c r="L2006" s="20"/>
      <c r="M2006" s="563" t="s">
        <v>996</v>
      </c>
      <c r="N2006" s="583" t="s">
        <v>969</v>
      </c>
      <c r="O2006" s="446" t="s">
        <v>331</v>
      </c>
      <c r="AC2006" s="268"/>
      <c r="AD2006" s="268"/>
      <c r="AE2006" s="268"/>
      <c r="AF2006" s="260">
        <f>IF(AF1986=0,0,AF2026/AF1986)</f>
        <v>0</v>
      </c>
      <c r="AG2006" s="230"/>
      <c r="AH2006" s="230"/>
      <c r="AI2006" s="177"/>
      <c r="AJ2006" s="177"/>
      <c r="AK2006" s="177"/>
      <c r="AL2006" s="177"/>
      <c r="AM2006" s="177"/>
      <c r="AN2006" s="177"/>
      <c r="AO2006" s="177"/>
      <c r="AP2006" s="177"/>
      <c r="AQ2006" s="177"/>
      <c r="AR2006" s="177"/>
      <c r="AS2006" s="177"/>
      <c r="AT2006" s="177"/>
      <c r="AU2006" s="177"/>
      <c r="AV2006" s="177"/>
      <c r="AW2006" s="177"/>
      <c r="AX2006" s="177"/>
      <c r="AY2006" s="177"/>
      <c r="AZ2006" s="177"/>
      <c r="BA2006" s="177"/>
      <c r="BB2006" s="177"/>
      <c r="BC2006" s="177"/>
      <c r="BD2006" s="177"/>
      <c r="BE2006" s="177"/>
      <c r="BF2006" s="177"/>
      <c r="BG2006" s="177"/>
      <c r="BH2006" s="177"/>
      <c r="BI2006" s="177"/>
      <c r="BJ2006" s="177"/>
      <c r="BK2006" s="177"/>
      <c r="BL2006" s="177"/>
      <c r="BM2006" s="177"/>
      <c r="BN2006" s="177"/>
      <c r="BO2006" s="177"/>
      <c r="BP2006" s="177"/>
      <c r="BQ2006" s="177"/>
      <c r="BR2006" s="177"/>
      <c r="BS2006" s="177"/>
      <c r="BT2006" s="177"/>
      <c r="BU2006" s="177"/>
      <c r="BV2006" s="177"/>
      <c r="BW2006" s="177"/>
      <c r="BX2006" s="177"/>
      <c r="BY2006" s="177"/>
      <c r="BZ2006" s="177"/>
      <c r="CA2006" s="177"/>
    </row>
    <row r="2007" spans="12:79" customFormat="1" ht="11.25" customHeight="1">
      <c r="L2007" s="20"/>
      <c r="M2007" s="563" t="s">
        <v>997</v>
      </c>
      <c r="N2007" s="583" t="s">
        <v>971</v>
      </c>
      <c r="O2007" s="446" t="s">
        <v>331</v>
      </c>
      <c r="AC2007" s="268"/>
      <c r="AD2007" s="268"/>
      <c r="AE2007" s="268"/>
      <c r="AF2007" s="260">
        <f>IF(AF1987=0,0,AF2027/AF1987)</f>
        <v>0</v>
      </c>
      <c r="AG2007" s="230"/>
      <c r="AH2007" s="230"/>
      <c r="AI2007" s="177"/>
      <c r="AJ2007" s="177"/>
      <c r="AK2007" s="177"/>
      <c r="AL2007" s="177"/>
      <c r="AM2007" s="177"/>
      <c r="AN2007" s="177"/>
      <c r="AO2007" s="177"/>
      <c r="AP2007" s="177"/>
      <c r="AQ2007" s="177"/>
      <c r="AR2007" s="177"/>
      <c r="AS2007" s="177"/>
      <c r="AT2007" s="177"/>
      <c r="AU2007" s="177"/>
      <c r="AV2007" s="177"/>
      <c r="AW2007" s="177"/>
      <c r="AX2007" s="177"/>
      <c r="AY2007" s="177"/>
      <c r="AZ2007" s="177"/>
      <c r="BA2007" s="177"/>
      <c r="BB2007" s="177"/>
      <c r="BC2007" s="177"/>
      <c r="BD2007" s="177"/>
      <c r="BE2007" s="177"/>
      <c r="BF2007" s="177"/>
      <c r="BG2007" s="177"/>
      <c r="BH2007" s="177"/>
      <c r="BI2007" s="177"/>
      <c r="BJ2007" s="177"/>
      <c r="BK2007" s="177"/>
      <c r="BL2007" s="177"/>
      <c r="BM2007" s="177"/>
      <c r="BN2007" s="177"/>
      <c r="BO2007" s="177"/>
      <c r="BP2007" s="177"/>
      <c r="BQ2007" s="177"/>
      <c r="BR2007" s="177"/>
      <c r="BS2007" s="177"/>
      <c r="BT2007" s="177"/>
      <c r="BU2007" s="177"/>
      <c r="BV2007" s="177"/>
      <c r="BW2007" s="177"/>
      <c r="BX2007" s="177"/>
      <c r="BY2007" s="177"/>
      <c r="BZ2007" s="177"/>
      <c r="CA2007" s="177"/>
    </row>
    <row r="2008" spans="12:79" customFormat="1" ht="11.25" customHeight="1">
      <c r="L2008" s="20"/>
      <c r="M2008" s="563" t="s">
        <v>998</v>
      </c>
      <c r="N2008" s="583" t="s">
        <v>973</v>
      </c>
      <c r="O2008" s="446" t="s">
        <v>331</v>
      </c>
      <c r="AC2008" s="268"/>
      <c r="AD2008" s="268"/>
      <c r="AE2008" s="268"/>
      <c r="AF2008" s="260">
        <f>IF(AF1988=0,0,AF2028/AF1988)</f>
        <v>0</v>
      </c>
      <c r="AG2008" s="230"/>
      <c r="AH2008" s="230"/>
      <c r="AI2008" s="177"/>
      <c r="AJ2008" s="177"/>
      <c r="AK2008" s="177"/>
      <c r="AL2008" s="177"/>
      <c r="AM2008" s="177"/>
      <c r="AN2008" s="177"/>
      <c r="AO2008" s="177"/>
      <c r="AP2008" s="177"/>
      <c r="AQ2008" s="177"/>
      <c r="AR2008" s="177"/>
      <c r="AS2008" s="177"/>
      <c r="AT2008" s="177"/>
      <c r="AU2008" s="177"/>
      <c r="AV2008" s="177"/>
      <c r="AW2008" s="177"/>
      <c r="AX2008" s="177"/>
      <c r="AY2008" s="177"/>
      <c r="AZ2008" s="177"/>
      <c r="BA2008" s="177"/>
      <c r="BB2008" s="177"/>
      <c r="BC2008" s="177"/>
      <c r="BD2008" s="177"/>
      <c r="BE2008" s="177"/>
      <c r="BF2008" s="177"/>
      <c r="BG2008" s="177"/>
      <c r="BH2008" s="177"/>
      <c r="BI2008" s="177"/>
      <c r="BJ2008" s="177"/>
      <c r="BK2008" s="177"/>
      <c r="BL2008" s="177"/>
      <c r="BM2008" s="177"/>
      <c r="BN2008" s="177"/>
      <c r="BO2008" s="177"/>
      <c r="BP2008" s="177"/>
      <c r="BQ2008" s="177"/>
      <c r="BR2008" s="177"/>
      <c r="BS2008" s="177"/>
      <c r="BT2008" s="177"/>
      <c r="BU2008" s="177"/>
      <c r="BV2008" s="177"/>
      <c r="BW2008" s="177"/>
      <c r="BX2008" s="177"/>
      <c r="BY2008" s="177"/>
      <c r="BZ2008" s="177"/>
      <c r="CA2008" s="177"/>
    </row>
    <row r="2009" spans="12:79" customFormat="1" ht="11.25" customHeight="1">
      <c r="L2009" s="20"/>
      <c r="M2009" s="563" t="s">
        <v>999</v>
      </c>
      <c r="N2009" s="583" t="s">
        <v>975</v>
      </c>
      <c r="O2009" s="446" t="s">
        <v>331</v>
      </c>
      <c r="AC2009" s="268"/>
      <c r="AD2009" s="268"/>
      <c r="AE2009" s="268"/>
      <c r="AF2009" s="260">
        <f>IF(AF1989=0,0,AF2029/AF1989)</f>
        <v>0</v>
      </c>
      <c r="AG2009" s="230"/>
      <c r="AH2009" s="230"/>
      <c r="AI2009" s="177"/>
      <c r="AJ2009" s="177"/>
      <c r="AK2009" s="177"/>
      <c r="AL2009" s="177"/>
      <c r="AM2009" s="177"/>
      <c r="AN2009" s="177"/>
      <c r="AO2009" s="177"/>
      <c r="AP2009" s="177"/>
      <c r="AQ2009" s="177"/>
      <c r="AR2009" s="177"/>
      <c r="AS2009" s="177"/>
      <c r="AT2009" s="177"/>
      <c r="AU2009" s="177"/>
      <c r="AV2009" s="177"/>
      <c r="AW2009" s="177"/>
      <c r="AX2009" s="177"/>
      <c r="AY2009" s="177"/>
      <c r="AZ2009" s="177"/>
      <c r="BA2009" s="177"/>
      <c r="BB2009" s="177"/>
      <c r="BC2009" s="177"/>
      <c r="BD2009" s="177"/>
      <c r="BE2009" s="177"/>
      <c r="BF2009" s="177"/>
      <c r="BG2009" s="177"/>
      <c r="BH2009" s="177"/>
      <c r="BI2009" s="177"/>
      <c r="BJ2009" s="177"/>
      <c r="BK2009" s="177"/>
      <c r="BL2009" s="177"/>
      <c r="BM2009" s="177"/>
      <c r="BN2009" s="177"/>
      <c r="BO2009" s="177"/>
      <c r="BP2009" s="177"/>
      <c r="BQ2009" s="177"/>
      <c r="BR2009" s="177"/>
      <c r="BS2009" s="177"/>
      <c r="BT2009" s="177"/>
      <c r="BU2009" s="177"/>
      <c r="BV2009" s="177"/>
      <c r="BW2009" s="177"/>
      <c r="BX2009" s="177"/>
      <c r="BY2009" s="177"/>
      <c r="BZ2009" s="177"/>
      <c r="CA2009" s="177"/>
    </row>
    <row r="2010" spans="12:79" customFormat="1" ht="11.25" customHeight="1">
      <c r="L2010" s="20"/>
      <c r="M2010" s="563" t="s">
        <v>1000</v>
      </c>
      <c r="N2010" s="583" t="s">
        <v>1001</v>
      </c>
      <c r="O2010" s="446" t="s">
        <v>331</v>
      </c>
      <c r="AC2010" s="268"/>
      <c r="AD2010" s="268"/>
      <c r="AE2010" s="268"/>
      <c r="AF2010" s="260">
        <f>IF(AF1984=0,0,AF2024/AF1984)</f>
        <v>0</v>
      </c>
      <c r="AG2010" s="260">
        <f>IF(AG1984=0,0,AG2024/AG1984)</f>
        <v>0</v>
      </c>
      <c r="AH2010" s="260">
        <f>IF(AH1984=0,0,AH2024/AH1984)</f>
        <v>0</v>
      </c>
      <c r="AI2010" s="177"/>
      <c r="AJ2010" s="177"/>
      <c r="AK2010" s="177"/>
      <c r="AL2010" s="177"/>
      <c r="AM2010" s="177"/>
      <c r="AN2010" s="177"/>
      <c r="AO2010" s="177"/>
      <c r="AP2010" s="177"/>
      <c r="AQ2010" s="177"/>
      <c r="AR2010" s="177"/>
      <c r="AS2010" s="177"/>
      <c r="AT2010" s="177"/>
      <c r="AU2010" s="177"/>
      <c r="AV2010" s="177"/>
      <c r="AW2010" s="177"/>
      <c r="AX2010" s="177"/>
      <c r="AY2010" s="177"/>
      <c r="AZ2010" s="177"/>
      <c r="BA2010" s="177"/>
      <c r="BB2010" s="177"/>
      <c r="BC2010" s="177"/>
      <c r="BD2010" s="177"/>
      <c r="BE2010" s="177"/>
      <c r="BF2010" s="177"/>
      <c r="BG2010" s="177"/>
      <c r="BH2010" s="177"/>
      <c r="BI2010" s="177"/>
      <c r="BJ2010" s="177"/>
      <c r="BK2010" s="177"/>
      <c r="BL2010" s="177"/>
      <c r="BM2010" s="177"/>
      <c r="BN2010" s="177"/>
      <c r="BO2010" s="177"/>
      <c r="BP2010" s="177"/>
      <c r="BQ2010" s="177"/>
      <c r="BR2010" s="177"/>
      <c r="BS2010" s="177"/>
      <c r="BT2010" s="177"/>
      <c r="BU2010" s="177"/>
      <c r="BV2010" s="177"/>
      <c r="BW2010" s="177"/>
      <c r="BX2010" s="177"/>
      <c r="BY2010" s="177"/>
      <c r="BZ2010" s="177"/>
      <c r="CA2010" s="177"/>
    </row>
    <row r="2011" spans="12:79" customFormat="1" ht="11.25" customHeight="1">
      <c r="L2011" s="20"/>
      <c r="M2011" s="563" t="s">
        <v>1002</v>
      </c>
      <c r="N2011" s="582" t="s">
        <v>1003</v>
      </c>
      <c r="O2011" s="446"/>
      <c r="AC2011" s="268"/>
      <c r="AD2011" s="268"/>
      <c r="AE2011" s="268"/>
      <c r="AF2011" s="278"/>
      <c r="AG2011" s="278"/>
      <c r="AH2011" s="278"/>
      <c r="AI2011" s="177"/>
      <c r="AJ2011" s="177"/>
      <c r="AK2011" s="177"/>
      <c r="AL2011" s="177"/>
      <c r="AM2011" s="177"/>
      <c r="AN2011" s="177"/>
      <c r="AO2011" s="177"/>
      <c r="AP2011" s="177"/>
      <c r="AQ2011" s="177"/>
      <c r="AR2011" s="177"/>
      <c r="AS2011" s="177"/>
      <c r="AT2011" s="177"/>
      <c r="AU2011" s="177"/>
      <c r="AV2011" s="177"/>
      <c r="AW2011" s="177"/>
      <c r="AX2011" s="177"/>
      <c r="AY2011" s="177"/>
      <c r="AZ2011" s="177"/>
      <c r="BA2011" s="177"/>
      <c r="BB2011" s="177"/>
      <c r="BC2011" s="177"/>
      <c r="BD2011" s="177"/>
      <c r="BE2011" s="177"/>
      <c r="BF2011" s="177"/>
      <c r="BG2011" s="177"/>
      <c r="BH2011" s="177"/>
      <c r="BI2011" s="177"/>
      <c r="BJ2011" s="177"/>
      <c r="BK2011" s="177"/>
      <c r="BL2011" s="177"/>
      <c r="BM2011" s="177"/>
      <c r="BN2011" s="177"/>
      <c r="BO2011" s="177"/>
      <c r="BP2011" s="177"/>
      <c r="BQ2011" s="177"/>
      <c r="BR2011" s="177"/>
      <c r="BS2011" s="177"/>
      <c r="BT2011" s="177"/>
      <c r="BU2011" s="177"/>
      <c r="BV2011" s="177"/>
      <c r="BW2011" s="177"/>
      <c r="BX2011" s="177"/>
      <c r="BY2011" s="177"/>
      <c r="BZ2011" s="177"/>
      <c r="CA2011" s="177"/>
    </row>
    <row r="2012" spans="12:79" customFormat="1" ht="11.25" customHeight="1">
      <c r="L2012" s="20"/>
      <c r="M2012" s="563" t="s">
        <v>1004</v>
      </c>
      <c r="N2012" s="583" t="s">
        <v>1005</v>
      </c>
      <c r="O2012" s="446" t="s">
        <v>1153</v>
      </c>
      <c r="AC2012" s="268"/>
      <c r="AD2012" s="268"/>
      <c r="AE2012" s="268"/>
      <c r="AF2012" s="260">
        <f>IF(AF1991=0,0,(AF2013*AF1992+AF2014*AF1993+AF2015*AF1994+AF2016*AF1995+AF2017*AF1996)/AF1991)</f>
        <v>0</v>
      </c>
      <c r="AG2012" s="260">
        <f>IF(AG1991=0,0,(AG2013*AG1992+AG2014*AG1993+AG2015*AG1994+AG2016*AG1995+AG2017*AG1996)/AG1991)</f>
        <v>0</v>
      </c>
      <c r="AH2012" s="260">
        <f>IF(AH1991=0,0,(AH2013*AH1992+AH2014*AH1993+AH2015*AH1994+AH2016*AH1995+AH2017*AH1996)/AH1991)</f>
        <v>0</v>
      </c>
      <c r="AI2012" s="177"/>
      <c r="AJ2012" s="177"/>
      <c r="AK2012" s="177"/>
      <c r="AL2012" s="177"/>
      <c r="AM2012" s="177"/>
      <c r="AN2012" s="177"/>
      <c r="AO2012" s="177"/>
      <c r="AP2012" s="177"/>
      <c r="AQ2012" s="177"/>
      <c r="AR2012" s="177"/>
      <c r="AS2012" s="177"/>
      <c r="AT2012" s="177"/>
      <c r="AU2012" s="177"/>
      <c r="AV2012" s="177"/>
      <c r="AW2012" s="177"/>
      <c r="AX2012" s="177"/>
      <c r="AY2012" s="177"/>
      <c r="AZ2012" s="177"/>
      <c r="BA2012" s="177"/>
      <c r="BB2012" s="177"/>
      <c r="BC2012" s="177"/>
      <c r="BD2012" s="177"/>
      <c r="BE2012" s="177"/>
      <c r="BF2012" s="177"/>
      <c r="BG2012" s="177"/>
      <c r="BH2012" s="177"/>
      <c r="BI2012" s="177"/>
      <c r="BJ2012" s="177"/>
      <c r="BK2012" s="177"/>
      <c r="BL2012" s="177"/>
      <c r="BM2012" s="177"/>
      <c r="BN2012" s="177"/>
      <c r="BO2012" s="177"/>
      <c r="BP2012" s="177"/>
      <c r="BQ2012" s="177"/>
      <c r="BR2012" s="177"/>
      <c r="BS2012" s="177"/>
      <c r="BT2012" s="177"/>
      <c r="BU2012" s="177"/>
      <c r="BV2012" s="177"/>
      <c r="BW2012" s="177"/>
      <c r="BX2012" s="177"/>
      <c r="BY2012" s="177"/>
      <c r="BZ2012" s="177"/>
      <c r="CA2012" s="177"/>
    </row>
    <row r="2013" spans="12:79" customFormat="1" ht="11.25" customHeight="1">
      <c r="L2013" s="20"/>
      <c r="M2013" s="563" t="s">
        <v>1006</v>
      </c>
      <c r="N2013" s="584" t="s">
        <v>967</v>
      </c>
      <c r="O2013" s="446" t="s">
        <v>1153</v>
      </c>
      <c r="AC2013" s="268"/>
      <c r="AD2013" s="268"/>
      <c r="AE2013" s="268"/>
      <c r="AF2013" s="260">
        <f>IF(AF1992=0,0,AF2031*1000/AF1992)</f>
        <v>0</v>
      </c>
      <c r="AG2013" s="230"/>
      <c r="AH2013" s="230"/>
      <c r="AI2013" s="177"/>
      <c r="AJ2013" s="177"/>
      <c r="AK2013" s="177"/>
      <c r="AL2013" s="177"/>
      <c r="AM2013" s="177"/>
      <c r="AN2013" s="177"/>
      <c r="AO2013" s="177"/>
      <c r="AP2013" s="177"/>
      <c r="AQ2013" s="177"/>
      <c r="AR2013" s="177"/>
      <c r="AS2013" s="177"/>
      <c r="AT2013" s="177"/>
      <c r="AU2013" s="177"/>
      <c r="AV2013" s="177"/>
      <c r="AW2013" s="177"/>
      <c r="AX2013" s="177"/>
      <c r="AY2013" s="177"/>
      <c r="AZ2013" s="177"/>
      <c r="BA2013" s="177"/>
      <c r="BB2013" s="177"/>
      <c r="BC2013" s="177"/>
      <c r="BD2013" s="177"/>
      <c r="BE2013" s="177"/>
      <c r="BF2013" s="177"/>
      <c r="BG2013" s="177"/>
      <c r="BH2013" s="177"/>
      <c r="BI2013" s="177"/>
      <c r="BJ2013" s="177"/>
      <c r="BK2013" s="177"/>
      <c r="BL2013" s="177"/>
      <c r="BM2013" s="177"/>
      <c r="BN2013" s="177"/>
      <c r="BO2013" s="177"/>
      <c r="BP2013" s="177"/>
      <c r="BQ2013" s="177"/>
      <c r="BR2013" s="177"/>
      <c r="BS2013" s="177"/>
      <c r="BT2013" s="177"/>
      <c r="BU2013" s="177"/>
      <c r="BV2013" s="177"/>
      <c r="BW2013" s="177"/>
      <c r="BX2013" s="177"/>
      <c r="BY2013" s="177"/>
      <c r="BZ2013" s="177"/>
      <c r="CA2013" s="177"/>
    </row>
    <row r="2014" spans="12:79" customFormat="1" ht="11.25" customHeight="1">
      <c r="L2014" s="20"/>
      <c r="M2014" s="563" t="s">
        <v>1007</v>
      </c>
      <c r="N2014" s="584" t="s">
        <v>969</v>
      </c>
      <c r="O2014" s="446" t="s">
        <v>1153</v>
      </c>
      <c r="AC2014" s="268"/>
      <c r="AD2014" s="268"/>
      <c r="AE2014" s="268"/>
      <c r="AF2014" s="260">
        <f>IF(AF1993=0,0,AF2032*1000/AF1993)</f>
        <v>0</v>
      </c>
      <c r="AG2014" s="230"/>
      <c r="AH2014" s="230"/>
      <c r="AI2014" s="177"/>
      <c r="AJ2014" s="177"/>
      <c r="AK2014" s="177"/>
      <c r="AL2014" s="177"/>
      <c r="AM2014" s="177"/>
      <c r="AN2014" s="177"/>
      <c r="AO2014" s="177"/>
      <c r="AP2014" s="177"/>
      <c r="AQ2014" s="177"/>
      <c r="AR2014" s="177"/>
      <c r="AS2014" s="177"/>
      <c r="AT2014" s="177"/>
      <c r="AU2014" s="177"/>
      <c r="AV2014" s="177"/>
      <c r="AW2014" s="177"/>
      <c r="AX2014" s="177"/>
      <c r="AY2014" s="177"/>
      <c r="AZ2014" s="177"/>
      <c r="BA2014" s="177"/>
      <c r="BB2014" s="177"/>
      <c r="BC2014" s="177"/>
      <c r="BD2014" s="177"/>
      <c r="BE2014" s="177"/>
      <c r="BF2014" s="177"/>
      <c r="BG2014" s="177"/>
      <c r="BH2014" s="177"/>
      <c r="BI2014" s="177"/>
      <c r="BJ2014" s="177"/>
      <c r="BK2014" s="177"/>
      <c r="BL2014" s="177"/>
      <c r="BM2014" s="177"/>
      <c r="BN2014" s="177"/>
      <c r="BO2014" s="177"/>
      <c r="BP2014" s="177"/>
      <c r="BQ2014" s="177"/>
      <c r="BR2014" s="177"/>
      <c r="BS2014" s="177"/>
      <c r="BT2014" s="177"/>
      <c r="BU2014" s="177"/>
      <c r="BV2014" s="177"/>
      <c r="BW2014" s="177"/>
      <c r="BX2014" s="177"/>
      <c r="BY2014" s="177"/>
      <c r="BZ2014" s="177"/>
      <c r="CA2014" s="177"/>
    </row>
    <row r="2015" spans="12:79" customFormat="1" ht="11.25" customHeight="1">
      <c r="L2015" s="20"/>
      <c r="M2015" s="563" t="s">
        <v>1008</v>
      </c>
      <c r="N2015" s="584" t="s">
        <v>971</v>
      </c>
      <c r="O2015" s="446" t="s">
        <v>1153</v>
      </c>
      <c r="AC2015" s="268"/>
      <c r="AD2015" s="268"/>
      <c r="AE2015" s="268"/>
      <c r="AF2015" s="260">
        <f>IF(AF1994=0,0,AF2033*1000/AF1994)</f>
        <v>0</v>
      </c>
      <c r="AG2015" s="230"/>
      <c r="AH2015" s="230"/>
      <c r="AI2015" s="177"/>
      <c r="AJ2015" s="177"/>
      <c r="AK2015" s="177"/>
      <c r="AL2015" s="177"/>
      <c r="AM2015" s="177"/>
      <c r="AN2015" s="177"/>
      <c r="AO2015" s="177"/>
      <c r="AP2015" s="177"/>
      <c r="AQ2015" s="177"/>
      <c r="AR2015" s="177"/>
      <c r="AS2015" s="177"/>
      <c r="AT2015" s="177"/>
      <c r="AU2015" s="177"/>
      <c r="AV2015" s="177"/>
      <c r="AW2015" s="177"/>
      <c r="AX2015" s="177"/>
      <c r="AY2015" s="177"/>
      <c r="AZ2015" s="177"/>
      <c r="BA2015" s="177"/>
      <c r="BB2015" s="177"/>
      <c r="BC2015" s="177"/>
      <c r="BD2015" s="177"/>
      <c r="BE2015" s="177"/>
      <c r="BF2015" s="177"/>
      <c r="BG2015" s="177"/>
      <c r="BH2015" s="177"/>
      <c r="BI2015" s="177"/>
      <c r="BJ2015" s="177"/>
      <c r="BK2015" s="177"/>
      <c r="BL2015" s="177"/>
      <c r="BM2015" s="177"/>
      <c r="BN2015" s="177"/>
      <c r="BO2015" s="177"/>
      <c r="BP2015" s="177"/>
      <c r="BQ2015" s="177"/>
      <c r="BR2015" s="177"/>
      <c r="BS2015" s="177"/>
      <c r="BT2015" s="177"/>
      <c r="BU2015" s="177"/>
      <c r="BV2015" s="177"/>
      <c r="BW2015" s="177"/>
      <c r="BX2015" s="177"/>
      <c r="BY2015" s="177"/>
      <c r="BZ2015" s="177"/>
      <c r="CA2015" s="177"/>
    </row>
    <row r="2016" spans="12:79" customFormat="1" ht="11.25" customHeight="1">
      <c r="L2016" s="20"/>
      <c r="M2016" s="563" t="s">
        <v>1009</v>
      </c>
      <c r="N2016" s="584" t="s">
        <v>973</v>
      </c>
      <c r="O2016" s="446" t="s">
        <v>1153</v>
      </c>
      <c r="AC2016" s="268"/>
      <c r="AD2016" s="268"/>
      <c r="AE2016" s="268"/>
      <c r="AF2016" s="260">
        <f>IF(AF1995=0,0,AF2034*1000/AF1995)</f>
        <v>0</v>
      </c>
      <c r="AG2016" s="230"/>
      <c r="AH2016" s="230"/>
      <c r="AI2016" s="177"/>
      <c r="AJ2016" s="177"/>
      <c r="AK2016" s="177"/>
      <c r="AL2016" s="177"/>
      <c r="AM2016" s="177"/>
      <c r="AN2016" s="177"/>
      <c r="AO2016" s="177"/>
      <c r="AP2016" s="177"/>
      <c r="AQ2016" s="177"/>
      <c r="AR2016" s="177"/>
      <c r="AS2016" s="177"/>
      <c r="AT2016" s="177"/>
      <c r="AU2016" s="177"/>
      <c r="AV2016" s="177"/>
      <c r="AW2016" s="177"/>
      <c r="AX2016" s="177"/>
      <c r="AY2016" s="177"/>
      <c r="AZ2016" s="177"/>
      <c r="BA2016" s="177"/>
      <c r="BB2016" s="177"/>
      <c r="BC2016" s="177"/>
      <c r="BD2016" s="177"/>
      <c r="BE2016" s="177"/>
      <c r="BF2016" s="177"/>
      <c r="BG2016" s="177"/>
      <c r="BH2016" s="177"/>
      <c r="BI2016" s="177"/>
      <c r="BJ2016" s="177"/>
      <c r="BK2016" s="177"/>
      <c r="BL2016" s="177"/>
      <c r="BM2016" s="177"/>
      <c r="BN2016" s="177"/>
      <c r="BO2016" s="177"/>
      <c r="BP2016" s="177"/>
      <c r="BQ2016" s="177"/>
      <c r="BR2016" s="177"/>
      <c r="BS2016" s="177"/>
      <c r="BT2016" s="177"/>
      <c r="BU2016" s="177"/>
      <c r="BV2016" s="177"/>
      <c r="BW2016" s="177"/>
      <c r="BX2016" s="177"/>
      <c r="BY2016" s="177"/>
      <c r="BZ2016" s="177"/>
      <c r="CA2016" s="177"/>
    </row>
    <row r="2017" spans="12:79" customFormat="1" ht="11.25" customHeight="1">
      <c r="L2017" s="20"/>
      <c r="M2017" s="563" t="s">
        <v>1010</v>
      </c>
      <c r="N2017" s="584" t="s">
        <v>1155</v>
      </c>
      <c r="O2017" s="446" t="s">
        <v>1153</v>
      </c>
      <c r="AC2017" s="268"/>
      <c r="AD2017" s="268"/>
      <c r="AE2017" s="268"/>
      <c r="AF2017" s="260">
        <f>IF(AF1996=0,0,AF2035*1000/AF1996)</f>
        <v>0</v>
      </c>
      <c r="AG2017" s="230"/>
      <c r="AH2017" s="230"/>
      <c r="AI2017" s="177"/>
      <c r="AJ2017" s="177"/>
      <c r="AK2017" s="177"/>
      <c r="AL2017" s="177"/>
      <c r="AM2017" s="177"/>
      <c r="AN2017" s="177"/>
      <c r="AO2017" s="177"/>
      <c r="AP2017" s="177"/>
      <c r="AQ2017" s="177"/>
      <c r="AR2017" s="177"/>
      <c r="AS2017" s="177"/>
      <c r="AT2017" s="177"/>
      <c r="AU2017" s="177"/>
      <c r="AV2017" s="177"/>
      <c r="AW2017" s="177"/>
      <c r="AX2017" s="177"/>
      <c r="AY2017" s="177"/>
      <c r="AZ2017" s="177"/>
      <c r="BA2017" s="177"/>
      <c r="BB2017" s="177"/>
      <c r="BC2017" s="177"/>
      <c r="BD2017" s="177"/>
      <c r="BE2017" s="177"/>
      <c r="BF2017" s="177"/>
      <c r="BG2017" s="177"/>
      <c r="BH2017" s="177"/>
      <c r="BI2017" s="177"/>
      <c r="BJ2017" s="177"/>
      <c r="BK2017" s="177"/>
      <c r="BL2017" s="177"/>
      <c r="BM2017" s="177"/>
      <c r="BN2017" s="177"/>
      <c r="BO2017" s="177"/>
      <c r="BP2017" s="177"/>
      <c r="BQ2017" s="177"/>
      <c r="BR2017" s="177"/>
      <c r="BS2017" s="177"/>
      <c r="BT2017" s="177"/>
      <c r="BU2017" s="177"/>
      <c r="BV2017" s="177"/>
      <c r="BW2017" s="177"/>
      <c r="BX2017" s="177"/>
      <c r="BY2017" s="177"/>
      <c r="BZ2017" s="177"/>
      <c r="CA2017" s="177"/>
    </row>
    <row r="2018" spans="12:79" customFormat="1" ht="11.25" customHeight="1">
      <c r="L2018" s="20"/>
      <c r="M2018" s="563" t="s">
        <v>1011</v>
      </c>
      <c r="N2018" s="583" t="s">
        <v>1012</v>
      </c>
      <c r="O2018" s="446" t="s">
        <v>332</v>
      </c>
      <c r="AC2018" s="268"/>
      <c r="AD2018" s="268"/>
      <c r="AE2018" s="268"/>
      <c r="AF2018" s="260">
        <f>IF(AF1997=0,0,(AF2019*AF1998+AF2020*AF1999+AF2021*AF2000+AF2022*AF2001+AF2023*AF2002)/AF1997)</f>
        <v>0</v>
      </c>
      <c r="AG2018" s="260">
        <f>IF(AG1997=0,0,(AG2019*AG1998+AG2020*AG1999+AG2021*AG2000+AG2022*AG2001+AG2023*AG2002)/AG1997)</f>
        <v>0</v>
      </c>
      <c r="AH2018" s="260">
        <f>IF(AH1997=0,0,(AH2019*AH1998+AH2020*AH1999+AH2021*AH2000+AH2022*AH2001+AH2023*AH2002)/AH1997)</f>
        <v>0</v>
      </c>
      <c r="AI2018" s="177"/>
      <c r="AJ2018" s="177"/>
      <c r="AK2018" s="177"/>
      <c r="AL2018" s="177"/>
      <c r="AM2018" s="177"/>
      <c r="AN2018" s="177"/>
      <c r="AO2018" s="177"/>
      <c r="AP2018" s="177"/>
      <c r="AQ2018" s="177"/>
      <c r="AR2018" s="177"/>
      <c r="AS2018" s="177"/>
      <c r="AT2018" s="177"/>
      <c r="AU2018" s="177"/>
      <c r="AV2018" s="177"/>
      <c r="AW2018" s="177"/>
      <c r="AX2018" s="177"/>
      <c r="AY2018" s="177"/>
      <c r="AZ2018" s="177"/>
      <c r="BA2018" s="177"/>
      <c r="BB2018" s="177"/>
      <c r="BC2018" s="177"/>
      <c r="BD2018" s="177"/>
      <c r="BE2018" s="177"/>
      <c r="BF2018" s="177"/>
      <c r="BG2018" s="177"/>
      <c r="BH2018" s="177"/>
      <c r="BI2018" s="177"/>
      <c r="BJ2018" s="177"/>
      <c r="BK2018" s="177"/>
      <c r="BL2018" s="177"/>
      <c r="BM2018" s="177"/>
      <c r="BN2018" s="177"/>
      <c r="BO2018" s="177"/>
      <c r="BP2018" s="177"/>
      <c r="BQ2018" s="177"/>
      <c r="BR2018" s="177"/>
      <c r="BS2018" s="177"/>
      <c r="BT2018" s="177"/>
      <c r="BU2018" s="177"/>
      <c r="BV2018" s="177"/>
      <c r="BW2018" s="177"/>
      <c r="BX2018" s="177"/>
      <c r="BY2018" s="177"/>
      <c r="BZ2018" s="177"/>
      <c r="CA2018" s="177"/>
    </row>
    <row r="2019" spans="12:79" customFormat="1" ht="11.25" customHeight="1">
      <c r="L2019" s="20"/>
      <c r="M2019" s="563" t="s">
        <v>1013</v>
      </c>
      <c r="N2019" s="584" t="s">
        <v>967</v>
      </c>
      <c r="O2019" s="446" t="s">
        <v>332</v>
      </c>
      <c r="AC2019" s="268"/>
      <c r="AD2019" s="268"/>
      <c r="AE2019" s="268"/>
      <c r="AF2019" s="260">
        <f>IF(AF1998=0,0,AF2037/AF1998)</f>
        <v>0</v>
      </c>
      <c r="AG2019" s="230"/>
      <c r="AH2019" s="230"/>
      <c r="AI2019" s="177"/>
      <c r="AJ2019" s="177"/>
      <c r="AK2019" s="177"/>
      <c r="AL2019" s="177"/>
      <c r="AM2019" s="177"/>
      <c r="AN2019" s="177"/>
      <c r="AO2019" s="177"/>
      <c r="AP2019" s="177"/>
      <c r="AQ2019" s="177"/>
      <c r="AR2019" s="177"/>
      <c r="AS2019" s="177"/>
      <c r="AT2019" s="177"/>
      <c r="AU2019" s="177"/>
      <c r="AV2019" s="177"/>
      <c r="AW2019" s="177"/>
      <c r="AX2019" s="177"/>
      <c r="AY2019" s="177"/>
      <c r="AZ2019" s="177"/>
      <c r="BA2019" s="177"/>
      <c r="BB2019" s="177"/>
      <c r="BC2019" s="177"/>
      <c r="BD2019" s="177"/>
      <c r="BE2019" s="177"/>
      <c r="BF2019" s="177"/>
      <c r="BG2019" s="177"/>
      <c r="BH2019" s="177"/>
      <c r="BI2019" s="177"/>
      <c r="BJ2019" s="177"/>
      <c r="BK2019" s="177"/>
      <c r="BL2019" s="177"/>
      <c r="BM2019" s="177"/>
      <c r="BN2019" s="177"/>
      <c r="BO2019" s="177"/>
      <c r="BP2019" s="177"/>
      <c r="BQ2019" s="177"/>
      <c r="BR2019" s="177"/>
      <c r="BS2019" s="177"/>
      <c r="BT2019" s="177"/>
      <c r="BU2019" s="177"/>
      <c r="BV2019" s="177"/>
      <c r="BW2019" s="177"/>
      <c r="BX2019" s="177"/>
      <c r="BY2019" s="177"/>
      <c r="BZ2019" s="177"/>
      <c r="CA2019" s="177"/>
    </row>
    <row r="2020" spans="12:79" customFormat="1" ht="11.25" customHeight="1">
      <c r="L2020" s="20"/>
      <c r="M2020" s="563" t="s">
        <v>1014</v>
      </c>
      <c r="N2020" s="584" t="s">
        <v>969</v>
      </c>
      <c r="O2020" s="446" t="s">
        <v>332</v>
      </c>
      <c r="AC2020" s="268"/>
      <c r="AD2020" s="268"/>
      <c r="AE2020" s="268"/>
      <c r="AF2020" s="260">
        <f>IF(AF1999=0,0,AF2038/AF1999)</f>
        <v>0</v>
      </c>
      <c r="AG2020" s="230"/>
      <c r="AH2020" s="230"/>
      <c r="AI2020" s="177"/>
      <c r="AJ2020" s="177"/>
      <c r="AK2020" s="177"/>
      <c r="AL2020" s="177"/>
      <c r="AM2020" s="177"/>
      <c r="AN2020" s="177"/>
      <c r="AO2020" s="177"/>
      <c r="AP2020" s="177"/>
      <c r="AQ2020" s="177"/>
      <c r="AR2020" s="177"/>
      <c r="AS2020" s="177"/>
      <c r="AT2020" s="177"/>
      <c r="AU2020" s="177"/>
      <c r="AV2020" s="177"/>
      <c r="AW2020" s="177"/>
      <c r="AX2020" s="177"/>
      <c r="AY2020" s="177"/>
      <c r="AZ2020" s="177"/>
      <c r="BA2020" s="177"/>
      <c r="BB2020" s="177"/>
      <c r="BC2020" s="177"/>
      <c r="BD2020" s="177"/>
      <c r="BE2020" s="177"/>
      <c r="BF2020" s="177"/>
      <c r="BG2020" s="177"/>
      <c r="BH2020" s="177"/>
      <c r="BI2020" s="177"/>
      <c r="BJ2020" s="177"/>
      <c r="BK2020" s="177"/>
      <c r="BL2020" s="177"/>
      <c r="BM2020" s="177"/>
      <c r="BN2020" s="177"/>
      <c r="BO2020" s="177"/>
      <c r="BP2020" s="177"/>
      <c r="BQ2020" s="177"/>
      <c r="BR2020" s="177"/>
      <c r="BS2020" s="177"/>
      <c r="BT2020" s="177"/>
      <c r="BU2020" s="177"/>
      <c r="BV2020" s="177"/>
      <c r="BW2020" s="177"/>
      <c r="BX2020" s="177"/>
      <c r="BY2020" s="177"/>
      <c r="BZ2020" s="177"/>
      <c r="CA2020" s="177"/>
    </row>
    <row r="2021" spans="12:79" customFormat="1" ht="11.25" customHeight="1">
      <c r="L2021" s="20"/>
      <c r="M2021" s="563" t="s">
        <v>1015</v>
      </c>
      <c r="N2021" s="584" t="s">
        <v>971</v>
      </c>
      <c r="O2021" s="446" t="s">
        <v>332</v>
      </c>
      <c r="AC2021" s="268"/>
      <c r="AD2021" s="268"/>
      <c r="AE2021" s="268"/>
      <c r="AF2021" s="260">
        <f>IF(AF2000=0,0,AF2039/AF2000)</f>
        <v>0</v>
      </c>
      <c r="AG2021" s="230"/>
      <c r="AH2021" s="230"/>
      <c r="AI2021" s="177"/>
      <c r="AJ2021" s="177"/>
      <c r="AK2021" s="177"/>
      <c r="AL2021" s="177"/>
      <c r="AM2021" s="177"/>
      <c r="AN2021" s="177"/>
      <c r="AO2021" s="177"/>
      <c r="AP2021" s="177"/>
      <c r="AQ2021" s="177"/>
      <c r="AR2021" s="177"/>
      <c r="AS2021" s="177"/>
      <c r="AT2021" s="177"/>
      <c r="AU2021" s="177"/>
      <c r="AV2021" s="177"/>
      <c r="AW2021" s="177"/>
      <c r="AX2021" s="177"/>
      <c r="AY2021" s="177"/>
      <c r="AZ2021" s="177"/>
      <c r="BA2021" s="177"/>
      <c r="BB2021" s="177"/>
      <c r="BC2021" s="177"/>
      <c r="BD2021" s="177"/>
      <c r="BE2021" s="177"/>
      <c r="BF2021" s="177"/>
      <c r="BG2021" s="177"/>
      <c r="BH2021" s="177"/>
      <c r="BI2021" s="177"/>
      <c r="BJ2021" s="177"/>
      <c r="BK2021" s="177"/>
      <c r="BL2021" s="177"/>
      <c r="BM2021" s="177"/>
      <c r="BN2021" s="177"/>
      <c r="BO2021" s="177"/>
      <c r="BP2021" s="177"/>
      <c r="BQ2021" s="177"/>
      <c r="BR2021" s="177"/>
      <c r="BS2021" s="177"/>
      <c r="BT2021" s="177"/>
      <c r="BU2021" s="177"/>
      <c r="BV2021" s="177"/>
      <c r="BW2021" s="177"/>
      <c r="BX2021" s="177"/>
      <c r="BY2021" s="177"/>
      <c r="BZ2021" s="177"/>
      <c r="CA2021" s="177"/>
    </row>
    <row r="2022" spans="12:79" customFormat="1" ht="11.25" customHeight="1">
      <c r="L2022" s="20"/>
      <c r="M2022" s="563" t="s">
        <v>1016</v>
      </c>
      <c r="N2022" s="584" t="s">
        <v>973</v>
      </c>
      <c r="O2022" s="446" t="s">
        <v>332</v>
      </c>
      <c r="AC2022" s="268"/>
      <c r="AD2022" s="268"/>
      <c r="AE2022" s="268"/>
      <c r="AF2022" s="260">
        <f>IF(AF2001=0,0,AF2040/AF2001)</f>
        <v>0</v>
      </c>
      <c r="AG2022" s="230"/>
      <c r="AH2022" s="230"/>
      <c r="AI2022" s="177"/>
      <c r="AJ2022" s="177"/>
      <c r="AK2022" s="177"/>
      <c r="AL2022" s="177"/>
      <c r="AM2022" s="177"/>
      <c r="AN2022" s="177"/>
      <c r="AO2022" s="177"/>
      <c r="AP2022" s="177"/>
      <c r="AQ2022" s="177"/>
      <c r="AR2022" s="177"/>
      <c r="AS2022" s="177"/>
      <c r="AT2022" s="177"/>
      <c r="AU2022" s="177"/>
      <c r="AV2022" s="177"/>
      <c r="AW2022" s="177"/>
      <c r="AX2022" s="177"/>
      <c r="AY2022" s="177"/>
      <c r="AZ2022" s="177"/>
      <c r="BA2022" s="177"/>
      <c r="BB2022" s="177"/>
      <c r="BC2022" s="177"/>
      <c r="BD2022" s="177"/>
      <c r="BE2022" s="177"/>
      <c r="BF2022" s="177"/>
      <c r="BG2022" s="177"/>
      <c r="BH2022" s="177"/>
      <c r="BI2022" s="177"/>
      <c r="BJ2022" s="177"/>
      <c r="BK2022" s="177"/>
      <c r="BL2022" s="177"/>
      <c r="BM2022" s="177"/>
      <c r="BN2022" s="177"/>
      <c r="BO2022" s="177"/>
      <c r="BP2022" s="177"/>
      <c r="BQ2022" s="177"/>
      <c r="BR2022" s="177"/>
      <c r="BS2022" s="177"/>
      <c r="BT2022" s="177"/>
      <c r="BU2022" s="177"/>
      <c r="BV2022" s="177"/>
      <c r="BW2022" s="177"/>
      <c r="BX2022" s="177"/>
      <c r="BY2022" s="177"/>
      <c r="BZ2022" s="177"/>
      <c r="CA2022" s="177"/>
    </row>
    <row r="2023" spans="12:79" customFormat="1" ht="11.25" customHeight="1">
      <c r="L2023" s="20"/>
      <c r="M2023" s="563" t="s">
        <v>1017</v>
      </c>
      <c r="N2023" s="584" t="s">
        <v>1155</v>
      </c>
      <c r="O2023" s="446" t="s">
        <v>332</v>
      </c>
      <c r="AC2023" s="268"/>
      <c r="AD2023" s="268"/>
      <c r="AE2023" s="268"/>
      <c r="AF2023" s="260">
        <f>IF(AF2002=0,0,AF2041/AF2002)</f>
        <v>0</v>
      </c>
      <c r="AG2023" s="230"/>
      <c r="AH2023" s="230"/>
      <c r="AI2023" s="177"/>
      <c r="AJ2023" s="177"/>
      <c r="AK2023" s="177"/>
      <c r="AL2023" s="177"/>
      <c r="AM2023" s="177"/>
      <c r="AN2023" s="177"/>
      <c r="AO2023" s="177"/>
      <c r="AP2023" s="177"/>
      <c r="AQ2023" s="177"/>
      <c r="AR2023" s="177"/>
      <c r="AS2023" s="177"/>
      <c r="AT2023" s="177"/>
      <c r="AU2023" s="177"/>
      <c r="AV2023" s="177"/>
      <c r="AW2023" s="177"/>
      <c r="AX2023" s="177"/>
      <c r="AY2023" s="177"/>
      <c r="AZ2023" s="177"/>
      <c r="BA2023" s="177"/>
      <c r="BB2023" s="177"/>
      <c r="BC2023" s="177"/>
      <c r="BD2023" s="177"/>
      <c r="BE2023" s="177"/>
      <c r="BF2023" s="177"/>
      <c r="BG2023" s="177"/>
      <c r="BH2023" s="177"/>
      <c r="BI2023" s="177"/>
      <c r="BJ2023" s="177"/>
      <c r="BK2023" s="177"/>
      <c r="BL2023" s="177"/>
      <c r="BM2023" s="177"/>
      <c r="BN2023" s="177"/>
      <c r="BO2023" s="177"/>
      <c r="BP2023" s="177"/>
      <c r="BQ2023" s="177"/>
      <c r="BR2023" s="177"/>
      <c r="BS2023" s="177"/>
      <c r="BT2023" s="177"/>
      <c r="BU2023" s="177"/>
      <c r="BV2023" s="177"/>
      <c r="BW2023" s="177"/>
      <c r="BX2023" s="177"/>
      <c r="BY2023" s="177"/>
      <c r="BZ2023" s="177"/>
      <c r="CA2023" s="177"/>
    </row>
    <row r="2024" spans="12:79" customFormat="1" ht="11.25" customHeight="1">
      <c r="L2024" s="20"/>
      <c r="M2024" s="563" t="s">
        <v>1018</v>
      </c>
      <c r="N2024" s="581" t="s">
        <v>1019</v>
      </c>
      <c r="O2024" s="446" t="s">
        <v>196</v>
      </c>
      <c r="AC2024" s="268"/>
      <c r="AD2024" s="268"/>
      <c r="AE2024" s="268"/>
      <c r="AF2024" s="263">
        <f t="shared" ref="AF2024:AF2044" si="75">AG2024+AH2024</f>
        <v>0</v>
      </c>
      <c r="AG2024" s="260">
        <f>SUM(AG2025:AG2029)</f>
        <v>0</v>
      </c>
      <c r="AH2024" s="260">
        <f>SUM(AH2025:AH2029)</f>
        <v>0</v>
      </c>
      <c r="AI2024" s="177"/>
      <c r="AJ2024" s="177"/>
      <c r="AK2024" s="177"/>
      <c r="AL2024" s="177"/>
      <c r="AM2024" s="177"/>
      <c r="AN2024" s="177"/>
      <c r="AO2024" s="177"/>
      <c r="AP2024" s="177"/>
      <c r="AQ2024" s="177"/>
      <c r="AR2024" s="177"/>
      <c r="AS2024" s="177"/>
      <c r="AT2024" s="177"/>
      <c r="AU2024" s="177"/>
      <c r="AV2024" s="177"/>
      <c r="AW2024" s="177"/>
      <c r="AX2024" s="177"/>
      <c r="AY2024" s="177"/>
      <c r="AZ2024" s="177"/>
      <c r="BA2024" s="177"/>
      <c r="BB2024" s="177"/>
      <c r="BC2024" s="177"/>
      <c r="BD2024" s="177"/>
      <c r="BE2024" s="177"/>
      <c r="BF2024" s="177"/>
      <c r="BG2024" s="177"/>
      <c r="BH2024" s="177"/>
      <c r="BI2024" s="177"/>
      <c r="BJ2024" s="177"/>
      <c r="BK2024" s="177"/>
      <c r="BL2024" s="177"/>
      <c r="BM2024" s="177"/>
      <c r="BN2024" s="177"/>
      <c r="BO2024" s="177"/>
      <c r="BP2024" s="177"/>
      <c r="BQ2024" s="177"/>
      <c r="BR2024" s="177"/>
      <c r="BS2024" s="177"/>
      <c r="BT2024" s="177"/>
      <c r="BU2024" s="177"/>
      <c r="BV2024" s="177"/>
      <c r="BW2024" s="177"/>
      <c r="BX2024" s="177"/>
      <c r="BY2024" s="177"/>
      <c r="BZ2024" s="177"/>
      <c r="CA2024" s="177"/>
    </row>
    <row r="2025" spans="12:79" customFormat="1" ht="11.25" customHeight="1">
      <c r="L2025" s="20"/>
      <c r="M2025" s="563" t="s">
        <v>1156</v>
      </c>
      <c r="N2025" s="582" t="s">
        <v>967</v>
      </c>
      <c r="O2025" s="446" t="s">
        <v>196</v>
      </c>
      <c r="AC2025" s="268"/>
      <c r="AD2025" s="268"/>
      <c r="AE2025" s="268"/>
      <c r="AF2025" s="263">
        <f t="shared" si="75"/>
        <v>0</v>
      </c>
      <c r="AG2025" s="260">
        <f>AG1985*AG2005</f>
        <v>0</v>
      </c>
      <c r="AH2025" s="260">
        <f>AH1985*AH2005</f>
        <v>0</v>
      </c>
      <c r="AI2025" s="177"/>
      <c r="AJ2025" s="177"/>
      <c r="AK2025" s="177"/>
      <c r="AL2025" s="177"/>
      <c r="AM2025" s="177"/>
      <c r="AN2025" s="177"/>
      <c r="AO2025" s="177"/>
      <c r="AP2025" s="177"/>
      <c r="AQ2025" s="177"/>
      <c r="AR2025" s="177"/>
      <c r="AS2025" s="177"/>
      <c r="AT2025" s="177"/>
      <c r="AU2025" s="177"/>
      <c r="AV2025" s="177"/>
      <c r="AW2025" s="177"/>
      <c r="AX2025" s="177"/>
      <c r="AY2025" s="177"/>
      <c r="AZ2025" s="177"/>
      <c r="BA2025" s="177"/>
      <c r="BB2025" s="177"/>
      <c r="BC2025" s="177"/>
      <c r="BD2025" s="177"/>
      <c r="BE2025" s="177"/>
      <c r="BF2025" s="177"/>
      <c r="BG2025" s="177"/>
      <c r="BH2025" s="177"/>
      <c r="BI2025" s="177"/>
      <c r="BJ2025" s="177"/>
      <c r="BK2025" s="177"/>
      <c r="BL2025" s="177"/>
      <c r="BM2025" s="177"/>
      <c r="BN2025" s="177"/>
      <c r="BO2025" s="177"/>
      <c r="BP2025" s="177"/>
      <c r="BQ2025" s="177"/>
      <c r="BR2025" s="177"/>
      <c r="BS2025" s="177"/>
      <c r="BT2025" s="177"/>
      <c r="BU2025" s="177"/>
      <c r="BV2025" s="177"/>
      <c r="BW2025" s="177"/>
      <c r="BX2025" s="177"/>
      <c r="BY2025" s="177"/>
      <c r="BZ2025" s="177"/>
      <c r="CA2025" s="177"/>
    </row>
    <row r="2026" spans="12:79" customFormat="1" ht="11.25" customHeight="1">
      <c r="L2026" s="20"/>
      <c r="M2026" s="563" t="s">
        <v>1157</v>
      </c>
      <c r="N2026" s="582" t="s">
        <v>969</v>
      </c>
      <c r="O2026" s="446" t="s">
        <v>196</v>
      </c>
      <c r="AC2026" s="268"/>
      <c r="AD2026" s="268"/>
      <c r="AE2026" s="268"/>
      <c r="AF2026" s="263">
        <f t="shared" si="75"/>
        <v>0</v>
      </c>
      <c r="AG2026" s="260">
        <f t="shared" ref="AG2026:AH2029" si="76">AG1986*AG2006</f>
        <v>0</v>
      </c>
      <c r="AH2026" s="260">
        <f t="shared" si="76"/>
        <v>0</v>
      </c>
      <c r="AI2026" s="177"/>
      <c r="AJ2026" s="177"/>
      <c r="AK2026" s="177"/>
      <c r="AL2026" s="177"/>
      <c r="AM2026" s="177"/>
      <c r="AN2026" s="177"/>
      <c r="AO2026" s="177"/>
      <c r="AP2026" s="177"/>
      <c r="AQ2026" s="177"/>
      <c r="AR2026" s="177"/>
      <c r="AS2026" s="177"/>
      <c r="AT2026" s="177"/>
      <c r="AU2026" s="177"/>
      <c r="AV2026" s="177"/>
      <c r="AW2026" s="177"/>
      <c r="AX2026" s="177"/>
      <c r="AY2026" s="177"/>
      <c r="AZ2026" s="177"/>
      <c r="BA2026" s="177"/>
      <c r="BB2026" s="177"/>
      <c r="BC2026" s="177"/>
      <c r="BD2026" s="177"/>
      <c r="BE2026" s="177"/>
      <c r="BF2026" s="177"/>
      <c r="BG2026" s="177"/>
      <c r="BH2026" s="177"/>
      <c r="BI2026" s="177"/>
      <c r="BJ2026" s="177"/>
      <c r="BK2026" s="177"/>
      <c r="BL2026" s="177"/>
      <c r="BM2026" s="177"/>
      <c r="BN2026" s="177"/>
      <c r="BO2026" s="177"/>
      <c r="BP2026" s="177"/>
      <c r="BQ2026" s="177"/>
      <c r="BR2026" s="177"/>
      <c r="BS2026" s="177"/>
      <c r="BT2026" s="177"/>
      <c r="BU2026" s="177"/>
      <c r="BV2026" s="177"/>
      <c r="BW2026" s="177"/>
      <c r="BX2026" s="177"/>
      <c r="BY2026" s="177"/>
      <c r="BZ2026" s="177"/>
      <c r="CA2026" s="177"/>
    </row>
    <row r="2027" spans="12:79" customFormat="1" ht="11.25" customHeight="1">
      <c r="L2027" s="20"/>
      <c r="M2027" s="563" t="s">
        <v>1158</v>
      </c>
      <c r="N2027" s="582" t="s">
        <v>971</v>
      </c>
      <c r="O2027" s="446" t="s">
        <v>196</v>
      </c>
      <c r="AC2027" s="268"/>
      <c r="AD2027" s="268"/>
      <c r="AE2027" s="268"/>
      <c r="AF2027" s="263">
        <f t="shared" si="75"/>
        <v>0</v>
      </c>
      <c r="AG2027" s="260">
        <f t="shared" si="76"/>
        <v>0</v>
      </c>
      <c r="AH2027" s="260">
        <f t="shared" si="76"/>
        <v>0</v>
      </c>
      <c r="AI2027" s="177"/>
      <c r="AJ2027" s="177"/>
      <c r="AK2027" s="177"/>
      <c r="AL2027" s="177"/>
      <c r="AM2027" s="177"/>
      <c r="AN2027" s="177"/>
      <c r="AO2027" s="177"/>
      <c r="AP2027" s="177"/>
      <c r="AQ2027" s="177"/>
      <c r="AR2027" s="177"/>
      <c r="AS2027" s="177"/>
      <c r="AT2027" s="177"/>
      <c r="AU2027" s="177"/>
      <c r="AV2027" s="177"/>
      <c r="AW2027" s="177"/>
      <c r="AX2027" s="177"/>
      <c r="AY2027" s="177"/>
      <c r="AZ2027" s="177"/>
      <c r="BA2027" s="177"/>
      <c r="BB2027" s="177"/>
      <c r="BC2027" s="177"/>
      <c r="BD2027" s="177"/>
      <c r="BE2027" s="177"/>
      <c r="BF2027" s="177"/>
      <c r="BG2027" s="177"/>
      <c r="BH2027" s="177"/>
      <c r="BI2027" s="177"/>
      <c r="BJ2027" s="177"/>
      <c r="BK2027" s="177"/>
      <c r="BL2027" s="177"/>
      <c r="BM2027" s="177"/>
      <c r="BN2027" s="177"/>
      <c r="BO2027" s="177"/>
      <c r="BP2027" s="177"/>
      <c r="BQ2027" s="177"/>
      <c r="BR2027" s="177"/>
      <c r="BS2027" s="177"/>
      <c r="BT2027" s="177"/>
      <c r="BU2027" s="177"/>
      <c r="BV2027" s="177"/>
      <c r="BW2027" s="177"/>
      <c r="BX2027" s="177"/>
      <c r="BY2027" s="177"/>
      <c r="BZ2027" s="177"/>
      <c r="CA2027" s="177"/>
    </row>
    <row r="2028" spans="12:79" customFormat="1" ht="11.25" customHeight="1">
      <c r="L2028" s="20"/>
      <c r="M2028" s="563" t="s">
        <v>1159</v>
      </c>
      <c r="N2028" s="582" t="s">
        <v>973</v>
      </c>
      <c r="O2028" s="446" t="s">
        <v>196</v>
      </c>
      <c r="AC2028" s="268"/>
      <c r="AD2028" s="268"/>
      <c r="AE2028" s="268"/>
      <c r="AF2028" s="263">
        <f t="shared" si="75"/>
        <v>0</v>
      </c>
      <c r="AG2028" s="260">
        <f t="shared" si="76"/>
        <v>0</v>
      </c>
      <c r="AH2028" s="260">
        <f t="shared" si="76"/>
        <v>0</v>
      </c>
      <c r="AI2028" s="177"/>
      <c r="AJ2028" s="177"/>
      <c r="AK2028" s="177"/>
      <c r="AL2028" s="177"/>
      <c r="AM2028" s="177"/>
      <c r="AN2028" s="177"/>
      <c r="AO2028" s="177"/>
      <c r="AP2028" s="177"/>
      <c r="AQ2028" s="177"/>
      <c r="AR2028" s="177"/>
      <c r="AS2028" s="177"/>
      <c r="AT2028" s="177"/>
      <c r="AU2028" s="177"/>
      <c r="AV2028" s="177"/>
      <c r="AW2028" s="177"/>
      <c r="AX2028" s="177"/>
      <c r="AY2028" s="177"/>
      <c r="AZ2028" s="177"/>
      <c r="BA2028" s="177"/>
      <c r="BB2028" s="177"/>
      <c r="BC2028" s="177"/>
      <c r="BD2028" s="177"/>
      <c r="BE2028" s="177"/>
      <c r="BF2028" s="177"/>
      <c r="BG2028" s="177"/>
      <c r="BH2028" s="177"/>
      <c r="BI2028" s="177"/>
      <c r="BJ2028" s="177"/>
      <c r="BK2028" s="177"/>
      <c r="BL2028" s="177"/>
      <c r="BM2028" s="177"/>
      <c r="BN2028" s="177"/>
      <c r="BO2028" s="177"/>
      <c r="BP2028" s="177"/>
      <c r="BQ2028" s="177"/>
      <c r="BR2028" s="177"/>
      <c r="BS2028" s="177"/>
      <c r="BT2028" s="177"/>
      <c r="BU2028" s="177"/>
      <c r="BV2028" s="177"/>
      <c r="BW2028" s="177"/>
      <c r="BX2028" s="177"/>
      <c r="BY2028" s="177"/>
      <c r="BZ2028" s="177"/>
      <c r="CA2028" s="177"/>
    </row>
    <row r="2029" spans="12:79" customFormat="1" ht="11.25" customHeight="1">
      <c r="L2029" s="20"/>
      <c r="M2029" s="563" t="s">
        <v>1160</v>
      </c>
      <c r="N2029" s="582" t="s">
        <v>975</v>
      </c>
      <c r="O2029" s="446" t="s">
        <v>196</v>
      </c>
      <c r="AC2029" s="268"/>
      <c r="AD2029" s="268"/>
      <c r="AE2029" s="268"/>
      <c r="AF2029" s="263">
        <f t="shared" si="75"/>
        <v>0</v>
      </c>
      <c r="AG2029" s="260">
        <f t="shared" si="76"/>
        <v>0</v>
      </c>
      <c r="AH2029" s="260">
        <f t="shared" si="76"/>
        <v>0</v>
      </c>
      <c r="AI2029" s="177"/>
      <c r="AJ2029" s="177"/>
      <c r="AK2029" s="177"/>
      <c r="AL2029" s="177"/>
      <c r="AM2029" s="177"/>
      <c r="AN2029" s="177"/>
      <c r="AO2029" s="177"/>
      <c r="AP2029" s="177"/>
      <c r="AQ2029" s="177"/>
      <c r="AR2029" s="177"/>
      <c r="AS2029" s="177"/>
      <c r="AT2029" s="177"/>
      <c r="AU2029" s="177"/>
      <c r="AV2029" s="177"/>
      <c r="AW2029" s="177"/>
      <c r="AX2029" s="177"/>
      <c r="AY2029" s="177"/>
      <c r="AZ2029" s="177"/>
      <c r="BA2029" s="177"/>
      <c r="BB2029" s="177"/>
      <c r="BC2029" s="177"/>
      <c r="BD2029" s="177"/>
      <c r="BE2029" s="177"/>
      <c r="BF2029" s="177"/>
      <c r="BG2029" s="177"/>
      <c r="BH2029" s="177"/>
      <c r="BI2029" s="177"/>
      <c r="BJ2029" s="177"/>
      <c r="BK2029" s="177"/>
      <c r="BL2029" s="177"/>
      <c r="BM2029" s="177"/>
      <c r="BN2029" s="177"/>
      <c r="BO2029" s="177"/>
      <c r="BP2029" s="177"/>
      <c r="BQ2029" s="177"/>
      <c r="BR2029" s="177"/>
      <c r="BS2029" s="177"/>
      <c r="BT2029" s="177"/>
      <c r="BU2029" s="177"/>
      <c r="BV2029" s="177"/>
      <c r="BW2029" s="177"/>
      <c r="BX2029" s="177"/>
      <c r="BY2029" s="177"/>
      <c r="BZ2029" s="177"/>
      <c r="CA2029" s="177"/>
    </row>
    <row r="2030" spans="12:79" customFormat="1" ht="11.25" customHeight="1">
      <c r="L2030" s="20"/>
      <c r="M2030" s="563" t="s">
        <v>1020</v>
      </c>
      <c r="N2030" s="581" t="s">
        <v>1154</v>
      </c>
      <c r="O2030" s="446" t="s">
        <v>196</v>
      </c>
      <c r="AC2030" s="268"/>
      <c r="AD2030" s="268"/>
      <c r="AE2030" s="268"/>
      <c r="AF2030" s="263">
        <f t="shared" si="75"/>
        <v>0</v>
      </c>
      <c r="AG2030" s="260">
        <f>SUM(AG2031:AG2035)</f>
        <v>0</v>
      </c>
      <c r="AH2030" s="260">
        <f>SUM(AH2031:AH2035)</f>
        <v>0</v>
      </c>
      <c r="AI2030" s="177"/>
      <c r="AJ2030" s="177"/>
      <c r="AK2030" s="177"/>
      <c r="AL2030" s="177"/>
      <c r="AM2030" s="177"/>
      <c r="AN2030" s="177"/>
      <c r="AO2030" s="177"/>
      <c r="AP2030" s="177"/>
      <c r="AQ2030" s="177"/>
      <c r="AR2030" s="177"/>
      <c r="AS2030" s="177"/>
      <c r="AT2030" s="177"/>
      <c r="AU2030" s="177"/>
      <c r="AV2030" s="177"/>
      <c r="AW2030" s="177"/>
      <c r="AX2030" s="177"/>
      <c r="AY2030" s="177"/>
      <c r="AZ2030" s="177"/>
      <c r="BA2030" s="177"/>
      <c r="BB2030" s="177"/>
      <c r="BC2030" s="177"/>
      <c r="BD2030" s="177"/>
      <c r="BE2030" s="177"/>
      <c r="BF2030" s="177"/>
      <c r="BG2030" s="177"/>
      <c r="BH2030" s="177"/>
      <c r="BI2030" s="177"/>
      <c r="BJ2030" s="177"/>
      <c r="BK2030" s="177"/>
      <c r="BL2030" s="177"/>
      <c r="BM2030" s="177"/>
      <c r="BN2030" s="177"/>
      <c r="BO2030" s="177"/>
      <c r="BP2030" s="177"/>
      <c r="BQ2030" s="177"/>
      <c r="BR2030" s="177"/>
      <c r="BS2030" s="177"/>
      <c r="BT2030" s="177"/>
      <c r="BU2030" s="177"/>
      <c r="BV2030" s="177"/>
      <c r="BW2030" s="177"/>
      <c r="BX2030" s="177"/>
      <c r="BY2030" s="177"/>
      <c r="BZ2030" s="177"/>
      <c r="CA2030" s="177"/>
    </row>
    <row r="2031" spans="12:79" customFormat="1" ht="11.25" customHeight="1">
      <c r="L2031" s="20"/>
      <c r="M2031" s="563" t="s">
        <v>1161</v>
      </c>
      <c r="N2031" s="582" t="s">
        <v>967</v>
      </c>
      <c r="O2031" s="446" t="s">
        <v>196</v>
      </c>
      <c r="AC2031" s="268"/>
      <c r="AD2031" s="268"/>
      <c r="AE2031" s="268"/>
      <c r="AF2031" s="263">
        <f t="shared" si="75"/>
        <v>0</v>
      </c>
      <c r="AG2031" s="260">
        <f>AG1992*AG2013/1000</f>
        <v>0</v>
      </c>
      <c r="AH2031" s="260">
        <f>AH1992*AH2013/1000</f>
        <v>0</v>
      </c>
      <c r="AI2031" s="177"/>
      <c r="AJ2031" s="177"/>
      <c r="AK2031" s="177"/>
      <c r="AL2031" s="177"/>
      <c r="AM2031" s="177"/>
      <c r="AN2031" s="177"/>
      <c r="AO2031" s="177"/>
      <c r="AP2031" s="177"/>
      <c r="AQ2031" s="177"/>
      <c r="AR2031" s="177"/>
      <c r="AS2031" s="177"/>
      <c r="AT2031" s="177"/>
      <c r="AU2031" s="177"/>
      <c r="AV2031" s="177"/>
      <c r="AW2031" s="177"/>
      <c r="AX2031" s="177"/>
      <c r="AY2031" s="177"/>
      <c r="AZ2031" s="177"/>
      <c r="BA2031" s="177"/>
      <c r="BB2031" s="177"/>
      <c r="BC2031" s="177"/>
      <c r="BD2031" s="177"/>
      <c r="BE2031" s="177"/>
      <c r="BF2031" s="177"/>
      <c r="BG2031" s="177"/>
      <c r="BH2031" s="177"/>
      <c r="BI2031" s="177"/>
      <c r="BJ2031" s="177"/>
      <c r="BK2031" s="177"/>
      <c r="BL2031" s="177"/>
      <c r="BM2031" s="177"/>
      <c r="BN2031" s="177"/>
      <c r="BO2031" s="177"/>
      <c r="BP2031" s="177"/>
      <c r="BQ2031" s="177"/>
      <c r="BR2031" s="177"/>
      <c r="BS2031" s="177"/>
      <c r="BT2031" s="177"/>
      <c r="BU2031" s="177"/>
      <c r="BV2031" s="177"/>
      <c r="BW2031" s="177"/>
      <c r="BX2031" s="177"/>
      <c r="BY2031" s="177"/>
      <c r="BZ2031" s="177"/>
      <c r="CA2031" s="177"/>
    </row>
    <row r="2032" spans="12:79" customFormat="1" ht="11.25" customHeight="1">
      <c r="L2032" s="20"/>
      <c r="M2032" s="563" t="s">
        <v>1162</v>
      </c>
      <c r="N2032" s="582" t="s">
        <v>969</v>
      </c>
      <c r="O2032" s="446" t="s">
        <v>196</v>
      </c>
      <c r="AC2032" s="268"/>
      <c r="AD2032" s="268"/>
      <c r="AE2032" s="268"/>
      <c r="AF2032" s="263">
        <f t="shared" si="75"/>
        <v>0</v>
      </c>
      <c r="AG2032" s="260">
        <f t="shared" ref="AG2032:AH2035" si="77">AG1993*AG2014/1000</f>
        <v>0</v>
      </c>
      <c r="AH2032" s="260">
        <f t="shared" si="77"/>
        <v>0</v>
      </c>
      <c r="AI2032" s="177"/>
      <c r="AJ2032" s="177"/>
      <c r="AK2032" s="177"/>
      <c r="AL2032" s="177"/>
      <c r="AM2032" s="177"/>
      <c r="AN2032" s="177"/>
      <c r="AO2032" s="177"/>
      <c r="AP2032" s="177"/>
      <c r="AQ2032" s="177"/>
      <c r="AR2032" s="177"/>
      <c r="AS2032" s="177"/>
      <c r="AT2032" s="177"/>
      <c r="AU2032" s="177"/>
      <c r="AV2032" s="177"/>
      <c r="AW2032" s="177"/>
      <c r="AX2032" s="177"/>
      <c r="AY2032" s="177"/>
      <c r="AZ2032" s="177"/>
      <c r="BA2032" s="177"/>
      <c r="BB2032" s="177"/>
      <c r="BC2032" s="177"/>
      <c r="BD2032" s="177"/>
      <c r="BE2032" s="177"/>
      <c r="BF2032" s="177"/>
      <c r="BG2032" s="177"/>
      <c r="BH2032" s="177"/>
      <c r="BI2032" s="177"/>
      <c r="BJ2032" s="177"/>
      <c r="BK2032" s="177"/>
      <c r="BL2032" s="177"/>
      <c r="BM2032" s="177"/>
      <c r="BN2032" s="177"/>
      <c r="BO2032" s="177"/>
      <c r="BP2032" s="177"/>
      <c r="BQ2032" s="177"/>
      <c r="BR2032" s="177"/>
      <c r="BS2032" s="177"/>
      <c r="BT2032" s="177"/>
      <c r="BU2032" s="177"/>
      <c r="BV2032" s="177"/>
      <c r="BW2032" s="177"/>
      <c r="BX2032" s="177"/>
      <c r="BY2032" s="177"/>
      <c r="BZ2032" s="177"/>
      <c r="CA2032" s="177"/>
    </row>
    <row r="2033" spans="12:79" customFormat="1" ht="11.25" customHeight="1">
      <c r="L2033" s="20"/>
      <c r="M2033" s="563" t="s">
        <v>1163</v>
      </c>
      <c r="N2033" s="582" t="s">
        <v>971</v>
      </c>
      <c r="O2033" s="446" t="s">
        <v>196</v>
      </c>
      <c r="AC2033" s="268"/>
      <c r="AD2033" s="268"/>
      <c r="AE2033" s="268"/>
      <c r="AF2033" s="263">
        <f t="shared" si="75"/>
        <v>0</v>
      </c>
      <c r="AG2033" s="260">
        <f t="shared" si="77"/>
        <v>0</v>
      </c>
      <c r="AH2033" s="260">
        <f t="shared" si="77"/>
        <v>0</v>
      </c>
      <c r="AI2033" s="177"/>
      <c r="AJ2033" s="177"/>
      <c r="AK2033" s="177"/>
      <c r="AL2033" s="177"/>
      <c r="AM2033" s="177"/>
      <c r="AN2033" s="177"/>
      <c r="AO2033" s="177"/>
      <c r="AP2033" s="177"/>
      <c r="AQ2033" s="177"/>
      <c r="AR2033" s="177"/>
      <c r="AS2033" s="177"/>
      <c r="AT2033" s="177"/>
      <c r="AU2033" s="177"/>
      <c r="AV2033" s="177"/>
      <c r="AW2033" s="177"/>
      <c r="AX2033" s="177"/>
      <c r="AY2033" s="177"/>
      <c r="AZ2033" s="177"/>
      <c r="BA2033" s="177"/>
      <c r="BB2033" s="177"/>
      <c r="BC2033" s="177"/>
      <c r="BD2033" s="177"/>
      <c r="BE2033" s="177"/>
      <c r="BF2033" s="177"/>
      <c r="BG2033" s="177"/>
      <c r="BH2033" s="177"/>
      <c r="BI2033" s="177"/>
      <c r="BJ2033" s="177"/>
      <c r="BK2033" s="177"/>
      <c r="BL2033" s="177"/>
      <c r="BM2033" s="177"/>
      <c r="BN2033" s="177"/>
      <c r="BO2033" s="177"/>
      <c r="BP2033" s="177"/>
      <c r="BQ2033" s="177"/>
      <c r="BR2033" s="177"/>
      <c r="BS2033" s="177"/>
      <c r="BT2033" s="177"/>
      <c r="BU2033" s="177"/>
      <c r="BV2033" s="177"/>
      <c r="BW2033" s="177"/>
      <c r="BX2033" s="177"/>
      <c r="BY2033" s="177"/>
      <c r="BZ2033" s="177"/>
      <c r="CA2033" s="177"/>
    </row>
    <row r="2034" spans="12:79" customFormat="1" ht="11.25" customHeight="1">
      <c r="L2034" s="20"/>
      <c r="M2034" s="563" t="s">
        <v>1164</v>
      </c>
      <c r="N2034" s="582" t="s">
        <v>973</v>
      </c>
      <c r="O2034" s="446" t="s">
        <v>196</v>
      </c>
      <c r="AC2034" s="268"/>
      <c r="AD2034" s="268"/>
      <c r="AE2034" s="268"/>
      <c r="AF2034" s="263">
        <f t="shared" si="75"/>
        <v>0</v>
      </c>
      <c r="AG2034" s="260">
        <f t="shared" si="77"/>
        <v>0</v>
      </c>
      <c r="AH2034" s="260">
        <f t="shared" si="77"/>
        <v>0</v>
      </c>
      <c r="AI2034" s="177"/>
      <c r="AJ2034" s="177"/>
      <c r="AK2034" s="177"/>
      <c r="AL2034" s="177"/>
      <c r="AM2034" s="177"/>
      <c r="AN2034" s="177"/>
      <c r="AO2034" s="177"/>
      <c r="AP2034" s="177"/>
      <c r="AQ2034" s="177"/>
      <c r="AR2034" s="177"/>
      <c r="AS2034" s="177"/>
      <c r="AT2034" s="177"/>
      <c r="AU2034" s="177"/>
      <c r="AV2034" s="177"/>
      <c r="AW2034" s="177"/>
      <c r="AX2034" s="177"/>
      <c r="AY2034" s="177"/>
      <c r="AZ2034" s="177"/>
      <c r="BA2034" s="177"/>
      <c r="BB2034" s="177"/>
      <c r="BC2034" s="177"/>
      <c r="BD2034" s="177"/>
      <c r="BE2034" s="177"/>
      <c r="BF2034" s="177"/>
      <c r="BG2034" s="177"/>
      <c r="BH2034" s="177"/>
      <c r="BI2034" s="177"/>
      <c r="BJ2034" s="177"/>
      <c r="BK2034" s="177"/>
      <c r="BL2034" s="177"/>
      <c r="BM2034" s="177"/>
      <c r="BN2034" s="177"/>
      <c r="BO2034" s="177"/>
      <c r="BP2034" s="177"/>
      <c r="BQ2034" s="177"/>
      <c r="BR2034" s="177"/>
      <c r="BS2034" s="177"/>
      <c r="BT2034" s="177"/>
      <c r="BU2034" s="177"/>
      <c r="BV2034" s="177"/>
      <c r="BW2034" s="177"/>
      <c r="BX2034" s="177"/>
      <c r="BY2034" s="177"/>
      <c r="BZ2034" s="177"/>
      <c r="CA2034" s="177"/>
    </row>
    <row r="2035" spans="12:79" customFormat="1" ht="11.25" customHeight="1">
      <c r="L2035" s="20"/>
      <c r="M2035" s="563" t="s">
        <v>1165</v>
      </c>
      <c r="N2035" s="582" t="s">
        <v>1155</v>
      </c>
      <c r="O2035" s="446" t="s">
        <v>196</v>
      </c>
      <c r="AC2035" s="268"/>
      <c r="AD2035" s="268"/>
      <c r="AE2035" s="268"/>
      <c r="AF2035" s="263">
        <f t="shared" si="75"/>
        <v>0</v>
      </c>
      <c r="AG2035" s="260">
        <f t="shared" si="77"/>
        <v>0</v>
      </c>
      <c r="AH2035" s="260">
        <f t="shared" si="77"/>
        <v>0</v>
      </c>
      <c r="AI2035" s="177"/>
      <c r="AJ2035" s="177"/>
      <c r="AK2035" s="177"/>
      <c r="AL2035" s="177"/>
      <c r="AM2035" s="177"/>
      <c r="AN2035" s="177"/>
      <c r="AO2035" s="177"/>
      <c r="AP2035" s="177"/>
      <c r="AQ2035" s="177"/>
      <c r="AR2035" s="177"/>
      <c r="AS2035" s="177"/>
      <c r="AT2035" s="177"/>
      <c r="AU2035" s="177"/>
      <c r="AV2035" s="177"/>
      <c r="AW2035" s="177"/>
      <c r="AX2035" s="177"/>
      <c r="AY2035" s="177"/>
      <c r="AZ2035" s="177"/>
      <c r="BA2035" s="177"/>
      <c r="BB2035" s="177"/>
      <c r="BC2035" s="177"/>
      <c r="BD2035" s="177"/>
      <c r="BE2035" s="177"/>
      <c r="BF2035" s="177"/>
      <c r="BG2035" s="177"/>
      <c r="BH2035" s="177"/>
      <c r="BI2035" s="177"/>
      <c r="BJ2035" s="177"/>
      <c r="BK2035" s="177"/>
      <c r="BL2035" s="177"/>
      <c r="BM2035" s="177"/>
      <c r="BN2035" s="177"/>
      <c r="BO2035" s="177"/>
      <c r="BP2035" s="177"/>
      <c r="BQ2035" s="177"/>
      <c r="BR2035" s="177"/>
      <c r="BS2035" s="177"/>
      <c r="BT2035" s="177"/>
      <c r="BU2035" s="177"/>
      <c r="BV2035" s="177"/>
      <c r="BW2035" s="177"/>
      <c r="BX2035" s="177"/>
      <c r="BY2035" s="177"/>
      <c r="BZ2035" s="177"/>
      <c r="CA2035" s="177"/>
    </row>
    <row r="2036" spans="12:79" customFormat="1" ht="11.25" customHeight="1">
      <c r="L2036" s="20"/>
      <c r="M2036" s="563" t="s">
        <v>1022</v>
      </c>
      <c r="N2036" s="581" t="s">
        <v>1021</v>
      </c>
      <c r="O2036" s="446" t="s">
        <v>196</v>
      </c>
      <c r="AC2036" s="268"/>
      <c r="AD2036" s="268"/>
      <c r="AE2036" s="268"/>
      <c r="AF2036" s="263">
        <f t="shared" si="75"/>
        <v>0</v>
      </c>
      <c r="AG2036" s="260">
        <f>SUM(AG2037:AG2041)</f>
        <v>0</v>
      </c>
      <c r="AH2036" s="260">
        <f>SUM(AH2037:AH2041)</f>
        <v>0</v>
      </c>
      <c r="AI2036" s="177"/>
      <c r="AJ2036" s="177"/>
      <c r="AK2036" s="177"/>
      <c r="AL2036" s="177"/>
      <c r="AM2036" s="177"/>
      <c r="AN2036" s="177"/>
      <c r="AO2036" s="177"/>
      <c r="AP2036" s="177"/>
      <c r="AQ2036" s="177"/>
      <c r="AR2036" s="177"/>
      <c r="AS2036" s="177"/>
      <c r="AT2036" s="177"/>
      <c r="AU2036" s="177"/>
      <c r="AV2036" s="177"/>
      <c r="AW2036" s="177"/>
      <c r="AX2036" s="177"/>
      <c r="AY2036" s="177"/>
      <c r="AZ2036" s="177"/>
      <c r="BA2036" s="177"/>
      <c r="BB2036" s="177"/>
      <c r="BC2036" s="177"/>
      <c r="BD2036" s="177"/>
      <c r="BE2036" s="177"/>
      <c r="BF2036" s="177"/>
      <c r="BG2036" s="177"/>
      <c r="BH2036" s="177"/>
      <c r="BI2036" s="177"/>
      <c r="BJ2036" s="177"/>
      <c r="BK2036" s="177"/>
      <c r="BL2036" s="177"/>
      <c r="BM2036" s="177"/>
      <c r="BN2036" s="177"/>
      <c r="BO2036" s="177"/>
      <c r="BP2036" s="177"/>
      <c r="BQ2036" s="177"/>
      <c r="BR2036" s="177"/>
      <c r="BS2036" s="177"/>
      <c r="BT2036" s="177"/>
      <c r="BU2036" s="177"/>
      <c r="BV2036" s="177"/>
      <c r="BW2036" s="177"/>
      <c r="BX2036" s="177"/>
      <c r="BY2036" s="177"/>
      <c r="BZ2036" s="177"/>
      <c r="CA2036" s="177"/>
    </row>
    <row r="2037" spans="12:79" customFormat="1" ht="11.25" customHeight="1">
      <c r="L2037" s="20"/>
      <c r="M2037" s="563" t="s">
        <v>1166</v>
      </c>
      <c r="N2037" s="582" t="s">
        <v>967</v>
      </c>
      <c r="O2037" s="446" t="s">
        <v>196</v>
      </c>
      <c r="AC2037" s="268"/>
      <c r="AD2037" s="268"/>
      <c r="AE2037" s="268"/>
      <c r="AF2037" s="263">
        <f t="shared" si="75"/>
        <v>0</v>
      </c>
      <c r="AG2037" s="260">
        <f t="shared" ref="AG2037:AH2041" si="78">AG1998*AG2019</f>
        <v>0</v>
      </c>
      <c r="AH2037" s="260">
        <f t="shared" si="78"/>
        <v>0</v>
      </c>
      <c r="AI2037" s="177"/>
      <c r="AJ2037" s="177"/>
      <c r="AK2037" s="177"/>
      <c r="AL2037" s="177"/>
      <c r="AM2037" s="177"/>
      <c r="AN2037" s="177"/>
      <c r="AO2037" s="177"/>
      <c r="AP2037" s="177"/>
      <c r="AQ2037" s="177"/>
      <c r="AR2037" s="177"/>
      <c r="AS2037" s="177"/>
      <c r="AT2037" s="177"/>
      <c r="AU2037" s="177"/>
      <c r="AV2037" s="177"/>
      <c r="AW2037" s="177"/>
      <c r="AX2037" s="177"/>
      <c r="AY2037" s="177"/>
      <c r="AZ2037" s="177"/>
      <c r="BA2037" s="177"/>
      <c r="BB2037" s="177"/>
      <c r="BC2037" s="177"/>
      <c r="BD2037" s="177"/>
      <c r="BE2037" s="177"/>
      <c r="BF2037" s="177"/>
      <c r="BG2037" s="177"/>
      <c r="BH2037" s="177"/>
      <c r="BI2037" s="177"/>
      <c r="BJ2037" s="177"/>
      <c r="BK2037" s="177"/>
      <c r="BL2037" s="177"/>
      <c r="BM2037" s="177"/>
      <c r="BN2037" s="177"/>
      <c r="BO2037" s="177"/>
      <c r="BP2037" s="177"/>
      <c r="BQ2037" s="177"/>
      <c r="BR2037" s="177"/>
      <c r="BS2037" s="177"/>
      <c r="BT2037" s="177"/>
      <c r="BU2037" s="177"/>
      <c r="BV2037" s="177"/>
      <c r="BW2037" s="177"/>
      <c r="BX2037" s="177"/>
      <c r="BY2037" s="177"/>
      <c r="BZ2037" s="177"/>
      <c r="CA2037" s="177"/>
    </row>
    <row r="2038" spans="12:79" customFormat="1" ht="11.25" customHeight="1">
      <c r="L2038" s="20"/>
      <c r="M2038" s="563" t="s">
        <v>1167</v>
      </c>
      <c r="N2038" s="582" t="s">
        <v>969</v>
      </c>
      <c r="O2038" s="446" t="s">
        <v>196</v>
      </c>
      <c r="AC2038" s="268"/>
      <c r="AD2038" s="268"/>
      <c r="AE2038" s="268"/>
      <c r="AF2038" s="263">
        <f t="shared" si="75"/>
        <v>0</v>
      </c>
      <c r="AG2038" s="260">
        <f t="shared" si="78"/>
        <v>0</v>
      </c>
      <c r="AH2038" s="260">
        <f t="shared" si="78"/>
        <v>0</v>
      </c>
      <c r="AI2038" s="177"/>
      <c r="AJ2038" s="177"/>
      <c r="AK2038" s="177"/>
      <c r="AL2038" s="177"/>
      <c r="AM2038" s="177"/>
      <c r="AN2038" s="177"/>
      <c r="AO2038" s="177"/>
      <c r="AP2038" s="177"/>
      <c r="AQ2038" s="177"/>
      <c r="AR2038" s="177"/>
      <c r="AS2038" s="177"/>
      <c r="AT2038" s="177"/>
      <c r="AU2038" s="177"/>
      <c r="AV2038" s="177"/>
      <c r="AW2038" s="177"/>
      <c r="AX2038" s="177"/>
      <c r="AY2038" s="177"/>
      <c r="AZ2038" s="177"/>
      <c r="BA2038" s="177"/>
      <c r="BB2038" s="177"/>
      <c r="BC2038" s="177"/>
      <c r="BD2038" s="177"/>
      <c r="BE2038" s="177"/>
      <c r="BF2038" s="177"/>
      <c r="BG2038" s="177"/>
      <c r="BH2038" s="177"/>
      <c r="BI2038" s="177"/>
      <c r="BJ2038" s="177"/>
      <c r="BK2038" s="177"/>
      <c r="BL2038" s="177"/>
      <c r="BM2038" s="177"/>
      <c r="BN2038" s="177"/>
      <c r="BO2038" s="177"/>
      <c r="BP2038" s="177"/>
      <c r="BQ2038" s="177"/>
      <c r="BR2038" s="177"/>
      <c r="BS2038" s="177"/>
      <c r="BT2038" s="177"/>
      <c r="BU2038" s="177"/>
      <c r="BV2038" s="177"/>
      <c r="BW2038" s="177"/>
      <c r="BX2038" s="177"/>
      <c r="BY2038" s="177"/>
      <c r="BZ2038" s="177"/>
      <c r="CA2038" s="177"/>
    </row>
    <row r="2039" spans="12:79" customFormat="1" ht="11.25" customHeight="1">
      <c r="L2039" s="20"/>
      <c r="M2039" s="563" t="s">
        <v>1168</v>
      </c>
      <c r="N2039" s="582" t="s">
        <v>971</v>
      </c>
      <c r="O2039" s="446" t="s">
        <v>196</v>
      </c>
      <c r="AC2039" s="268"/>
      <c r="AD2039" s="268"/>
      <c r="AE2039" s="268"/>
      <c r="AF2039" s="263">
        <f t="shared" si="75"/>
        <v>0</v>
      </c>
      <c r="AG2039" s="260">
        <f t="shared" si="78"/>
        <v>0</v>
      </c>
      <c r="AH2039" s="260">
        <f t="shared" si="78"/>
        <v>0</v>
      </c>
      <c r="AI2039" s="177"/>
      <c r="AJ2039" s="177"/>
      <c r="AK2039" s="177"/>
      <c r="AL2039" s="177"/>
      <c r="AM2039" s="177"/>
      <c r="AN2039" s="177"/>
      <c r="AO2039" s="177"/>
      <c r="AP2039" s="177"/>
      <c r="AQ2039" s="177"/>
      <c r="AR2039" s="177"/>
      <c r="AS2039" s="177"/>
      <c r="AT2039" s="177"/>
      <c r="AU2039" s="177"/>
      <c r="AV2039" s="177"/>
      <c r="AW2039" s="177"/>
      <c r="AX2039" s="177"/>
      <c r="AY2039" s="177"/>
      <c r="AZ2039" s="177"/>
      <c r="BA2039" s="177"/>
      <c r="BB2039" s="177"/>
      <c r="BC2039" s="177"/>
      <c r="BD2039" s="177"/>
      <c r="BE2039" s="177"/>
      <c r="BF2039" s="177"/>
      <c r="BG2039" s="177"/>
      <c r="BH2039" s="177"/>
      <c r="BI2039" s="177"/>
      <c r="BJ2039" s="177"/>
      <c r="BK2039" s="177"/>
      <c r="BL2039" s="177"/>
      <c r="BM2039" s="177"/>
      <c r="BN2039" s="177"/>
      <c r="BO2039" s="177"/>
      <c r="BP2039" s="177"/>
      <c r="BQ2039" s="177"/>
      <c r="BR2039" s="177"/>
      <c r="BS2039" s="177"/>
      <c r="BT2039" s="177"/>
      <c r="BU2039" s="177"/>
      <c r="BV2039" s="177"/>
      <c r="BW2039" s="177"/>
      <c r="BX2039" s="177"/>
      <c r="BY2039" s="177"/>
      <c r="BZ2039" s="177"/>
      <c r="CA2039" s="177"/>
    </row>
    <row r="2040" spans="12:79" customFormat="1" ht="11.25" customHeight="1">
      <c r="L2040" s="20"/>
      <c r="M2040" s="563" t="s">
        <v>1169</v>
      </c>
      <c r="N2040" s="582" t="s">
        <v>973</v>
      </c>
      <c r="O2040" s="446" t="s">
        <v>196</v>
      </c>
      <c r="AC2040" s="268"/>
      <c r="AD2040" s="268"/>
      <c r="AE2040" s="268"/>
      <c r="AF2040" s="263">
        <f t="shared" si="75"/>
        <v>0</v>
      </c>
      <c r="AG2040" s="260">
        <f t="shared" si="78"/>
        <v>0</v>
      </c>
      <c r="AH2040" s="260">
        <f t="shared" si="78"/>
        <v>0</v>
      </c>
      <c r="AI2040" s="177"/>
      <c r="AJ2040" s="177"/>
      <c r="AK2040" s="177"/>
      <c r="AL2040" s="177"/>
      <c r="AM2040" s="177"/>
      <c r="AN2040" s="177"/>
      <c r="AO2040" s="177"/>
      <c r="AP2040" s="177"/>
      <c r="AQ2040" s="177"/>
      <c r="AR2040" s="177"/>
      <c r="AS2040" s="177"/>
      <c r="AT2040" s="177"/>
      <c r="AU2040" s="177"/>
      <c r="AV2040" s="177"/>
      <c r="AW2040" s="177"/>
      <c r="AX2040" s="177"/>
      <c r="AY2040" s="177"/>
      <c r="AZ2040" s="177"/>
      <c r="BA2040" s="177"/>
      <c r="BB2040" s="177"/>
      <c r="BC2040" s="177"/>
      <c r="BD2040" s="177"/>
      <c r="BE2040" s="177"/>
      <c r="BF2040" s="177"/>
      <c r="BG2040" s="177"/>
      <c r="BH2040" s="177"/>
      <c r="BI2040" s="177"/>
      <c r="BJ2040" s="177"/>
      <c r="BK2040" s="177"/>
      <c r="BL2040" s="177"/>
      <c r="BM2040" s="177"/>
      <c r="BN2040" s="177"/>
      <c r="BO2040" s="177"/>
      <c r="BP2040" s="177"/>
      <c r="BQ2040" s="177"/>
      <c r="BR2040" s="177"/>
      <c r="BS2040" s="177"/>
      <c r="BT2040" s="177"/>
      <c r="BU2040" s="177"/>
      <c r="BV2040" s="177"/>
      <c r="BW2040" s="177"/>
      <c r="BX2040" s="177"/>
      <c r="BY2040" s="177"/>
      <c r="BZ2040" s="177"/>
      <c r="CA2040" s="177"/>
    </row>
    <row r="2041" spans="12:79" customFormat="1" ht="11.25" customHeight="1">
      <c r="L2041" s="20"/>
      <c r="M2041" s="563" t="s">
        <v>1170</v>
      </c>
      <c r="N2041" s="582" t="s">
        <v>1155</v>
      </c>
      <c r="O2041" s="446" t="s">
        <v>196</v>
      </c>
      <c r="AC2041" s="268"/>
      <c r="AD2041" s="268"/>
      <c r="AE2041" s="268"/>
      <c r="AF2041" s="263">
        <f t="shared" si="75"/>
        <v>0</v>
      </c>
      <c r="AG2041" s="260">
        <f t="shared" si="78"/>
        <v>0</v>
      </c>
      <c r="AH2041" s="260">
        <f t="shared" si="78"/>
        <v>0</v>
      </c>
      <c r="AI2041" s="177"/>
      <c r="AJ2041" s="177"/>
      <c r="AK2041" s="177"/>
      <c r="AL2041" s="177"/>
      <c r="AM2041" s="177"/>
      <c r="AN2041" s="177"/>
      <c r="AO2041" s="177"/>
      <c r="AP2041" s="177"/>
      <c r="AQ2041" s="177"/>
      <c r="AR2041" s="177"/>
      <c r="AS2041" s="177"/>
      <c r="AT2041" s="177"/>
      <c r="AU2041" s="177"/>
      <c r="AV2041" s="177"/>
      <c r="AW2041" s="177"/>
      <c r="AX2041" s="177"/>
      <c r="AY2041" s="177"/>
      <c r="AZ2041" s="177"/>
      <c r="BA2041" s="177"/>
      <c r="BB2041" s="177"/>
      <c r="BC2041" s="177"/>
      <c r="BD2041" s="177"/>
      <c r="BE2041" s="177"/>
      <c r="BF2041" s="177"/>
      <c r="BG2041" s="177"/>
      <c r="BH2041" s="177"/>
      <c r="BI2041" s="177"/>
      <c r="BJ2041" s="177"/>
      <c r="BK2041" s="177"/>
      <c r="BL2041" s="177"/>
      <c r="BM2041" s="177"/>
      <c r="BN2041" s="177"/>
      <c r="BO2041" s="177"/>
      <c r="BP2041" s="177"/>
      <c r="BQ2041" s="177"/>
      <c r="BR2041" s="177"/>
      <c r="BS2041" s="177"/>
      <c r="BT2041" s="177"/>
      <c r="BU2041" s="177"/>
      <c r="BV2041" s="177"/>
      <c r="BW2041" s="177"/>
      <c r="BX2041" s="177"/>
      <c r="BY2041" s="177"/>
      <c r="BZ2041" s="177"/>
      <c r="CA2041" s="177"/>
    </row>
    <row r="2042" spans="12:79" customFormat="1" ht="11.25" customHeight="1">
      <c r="L2042" s="20"/>
      <c r="M2042" s="562" t="s">
        <v>808</v>
      </c>
      <c r="N2042" s="580" t="s">
        <v>1023</v>
      </c>
      <c r="O2042" s="446" t="s">
        <v>196</v>
      </c>
      <c r="AC2042" s="268"/>
      <c r="AD2042" s="268"/>
      <c r="AE2042" s="268"/>
      <c r="AF2042" s="263">
        <f t="shared" si="75"/>
        <v>0</v>
      </c>
      <c r="AG2042" s="230"/>
      <c r="AH2042" s="230"/>
      <c r="AI2042" s="177"/>
      <c r="AJ2042" s="177"/>
      <c r="AK2042" s="177"/>
      <c r="AL2042" s="177"/>
      <c r="AM2042" s="177"/>
      <c r="AN2042" s="177"/>
      <c r="AO2042" s="177"/>
      <c r="AP2042" s="177"/>
      <c r="AQ2042" s="177"/>
      <c r="AR2042" s="177"/>
      <c r="AS2042" s="177"/>
      <c r="AT2042" s="177"/>
      <c r="AU2042" s="177"/>
      <c r="AV2042" s="177"/>
      <c r="AW2042" s="177"/>
      <c r="AX2042" s="177"/>
      <c r="AY2042" s="177"/>
      <c r="AZ2042" s="177"/>
      <c r="BA2042" s="177"/>
      <c r="BB2042" s="177"/>
      <c r="BC2042" s="177"/>
      <c r="BD2042" s="177"/>
      <c r="BE2042" s="177"/>
      <c r="BF2042" s="177"/>
      <c r="BG2042" s="177"/>
      <c r="BH2042" s="177"/>
      <c r="BI2042" s="177"/>
      <c r="BJ2042" s="177"/>
      <c r="BK2042" s="177"/>
      <c r="BL2042" s="177"/>
      <c r="BM2042" s="177"/>
      <c r="BN2042" s="177"/>
      <c r="BO2042" s="177"/>
      <c r="BP2042" s="177"/>
      <c r="BQ2042" s="177"/>
      <c r="BR2042" s="177"/>
      <c r="BS2042" s="177"/>
      <c r="BT2042" s="177"/>
      <c r="BU2042" s="177"/>
      <c r="BV2042" s="177"/>
      <c r="BW2042" s="177"/>
      <c r="BX2042" s="177"/>
      <c r="BY2042" s="177"/>
      <c r="BZ2042" s="177"/>
      <c r="CA2042" s="177"/>
    </row>
    <row r="2043" spans="12:79" customFormat="1" ht="11.25" customHeight="1">
      <c r="L2043" s="20"/>
      <c r="M2043" s="562" t="s">
        <v>800</v>
      </c>
      <c r="N2043" s="580" t="s">
        <v>1024</v>
      </c>
      <c r="O2043" s="446" t="s">
        <v>196</v>
      </c>
      <c r="AC2043" s="268"/>
      <c r="AD2043" s="268"/>
      <c r="AE2043" s="268"/>
      <c r="AF2043" s="263">
        <f t="shared" si="75"/>
        <v>0</v>
      </c>
      <c r="AG2043" s="230"/>
      <c r="AH2043" s="230"/>
      <c r="AI2043" s="177"/>
      <c r="AJ2043" s="177"/>
      <c r="AK2043" s="177"/>
      <c r="AL2043" s="177"/>
      <c r="AM2043" s="177"/>
      <c r="AN2043" s="177"/>
      <c r="AO2043" s="177"/>
      <c r="AP2043" s="177"/>
      <c r="AQ2043" s="177"/>
      <c r="AR2043" s="177"/>
      <c r="AS2043" s="177"/>
      <c r="AT2043" s="177"/>
      <c r="AU2043" s="177"/>
      <c r="AV2043" s="177"/>
      <c r="AW2043" s="177"/>
      <c r="AX2043" s="177"/>
      <c r="AY2043" s="177"/>
      <c r="AZ2043" s="177"/>
      <c r="BA2043" s="177"/>
      <c r="BB2043" s="177"/>
      <c r="BC2043" s="177"/>
      <c r="BD2043" s="177"/>
      <c r="BE2043" s="177"/>
      <c r="BF2043" s="177"/>
      <c r="BG2043" s="177"/>
      <c r="BH2043" s="177"/>
      <c r="BI2043" s="177"/>
      <c r="BJ2043" s="177"/>
      <c r="BK2043" s="177"/>
      <c r="BL2043" s="177"/>
      <c r="BM2043" s="177"/>
      <c r="BN2043" s="177"/>
      <c r="BO2043" s="177"/>
      <c r="BP2043" s="177"/>
      <c r="BQ2043" s="177"/>
      <c r="BR2043" s="177"/>
      <c r="BS2043" s="177"/>
      <c r="BT2043" s="177"/>
      <c r="BU2043" s="177"/>
      <c r="BV2043" s="177"/>
      <c r="BW2043" s="177"/>
      <c r="BX2043" s="177"/>
      <c r="BY2043" s="177"/>
      <c r="BZ2043" s="177"/>
      <c r="CA2043" s="177"/>
    </row>
    <row r="2044" spans="12:79" customFormat="1" ht="11.25" customHeight="1">
      <c r="L2044" s="20"/>
      <c r="M2044" s="562" t="s">
        <v>801</v>
      </c>
      <c r="N2044" s="580" t="s">
        <v>1025</v>
      </c>
      <c r="O2044" s="446" t="s">
        <v>196</v>
      </c>
      <c r="AC2044" s="268"/>
      <c r="AD2044" s="268"/>
      <c r="AE2044" s="268"/>
      <c r="AF2044" s="263">
        <f t="shared" si="75"/>
        <v>0</v>
      </c>
      <c r="AG2044" s="230"/>
      <c r="AH2044" s="230"/>
      <c r="AI2044" s="177"/>
      <c r="AJ2044" s="177"/>
      <c r="AK2044" s="177"/>
      <c r="AL2044" s="177"/>
      <c r="AM2044" s="177"/>
      <c r="AN2044" s="177"/>
      <c r="AO2044" s="177"/>
      <c r="AP2044" s="177"/>
      <c r="AQ2044" s="177"/>
      <c r="AR2044" s="177"/>
      <c r="AS2044" s="177"/>
      <c r="AT2044" s="177"/>
      <c r="AU2044" s="177"/>
      <c r="AV2044" s="177"/>
      <c r="AW2044" s="177"/>
      <c r="AX2044" s="177"/>
      <c r="AY2044" s="177"/>
      <c r="AZ2044" s="177"/>
      <c r="BA2044" s="177"/>
      <c r="BB2044" s="177"/>
      <c r="BC2044" s="177"/>
      <c r="BD2044" s="177"/>
      <c r="BE2044" s="177"/>
      <c r="BF2044" s="177"/>
      <c r="BG2044" s="177"/>
      <c r="BH2044" s="177"/>
      <c r="BI2044" s="177"/>
      <c r="BJ2044" s="177"/>
      <c r="BK2044" s="177"/>
      <c r="BL2044" s="177"/>
      <c r="BM2044" s="177"/>
      <c r="BN2044" s="177"/>
      <c r="BO2044" s="177"/>
      <c r="BP2044" s="177"/>
      <c r="BQ2044" s="177"/>
      <c r="BR2044" s="177"/>
      <c r="BS2044" s="177"/>
      <c r="BT2044" s="177"/>
      <c r="BU2044" s="177"/>
      <c r="BV2044" s="177"/>
      <c r="BW2044" s="177"/>
      <c r="BX2044" s="177"/>
      <c r="BY2044" s="177"/>
      <c r="BZ2044" s="177"/>
      <c r="CA2044" s="177"/>
    </row>
    <row r="2045" spans="12:79" customFormat="1" ht="11.25" customHeight="1">
      <c r="L2045" s="20"/>
      <c r="M2045" s="586"/>
      <c r="N2045" s="587"/>
      <c r="O2045" s="448"/>
      <c r="AC2045" s="268"/>
      <c r="AD2045" s="268"/>
      <c r="AE2045" s="268"/>
      <c r="AF2045" s="278"/>
      <c r="AG2045" s="278"/>
      <c r="AH2045" s="278"/>
      <c r="AI2045" s="177"/>
      <c r="AJ2045" s="177"/>
      <c r="AK2045" s="177"/>
      <c r="AL2045" s="177"/>
      <c r="AM2045" s="177"/>
      <c r="AN2045" s="177"/>
      <c r="AO2045" s="177"/>
      <c r="AP2045" s="177"/>
      <c r="AQ2045" s="177"/>
      <c r="AR2045" s="177"/>
      <c r="AS2045" s="177"/>
      <c r="AT2045" s="177"/>
      <c r="AU2045" s="177"/>
      <c r="AV2045" s="177"/>
      <c r="AW2045" s="177"/>
      <c r="AX2045" s="177"/>
      <c r="AY2045" s="177"/>
      <c r="AZ2045" s="177"/>
      <c r="BA2045" s="177"/>
      <c r="BB2045" s="177"/>
      <c r="BC2045" s="177"/>
      <c r="BD2045" s="177"/>
      <c r="BE2045" s="177"/>
      <c r="BF2045" s="177"/>
      <c r="BG2045" s="177"/>
      <c r="BH2045" s="177"/>
      <c r="BI2045" s="177"/>
      <c r="BJ2045" s="177"/>
      <c r="BK2045" s="177"/>
      <c r="BL2045" s="177"/>
      <c r="BM2045" s="177"/>
      <c r="BN2045" s="177"/>
      <c r="BO2045" s="177"/>
      <c r="BP2045" s="177"/>
      <c r="BQ2045" s="177"/>
      <c r="BR2045" s="177"/>
      <c r="BS2045" s="177"/>
      <c r="BT2045" s="177"/>
      <c r="BU2045" s="177"/>
      <c r="BV2045" s="177"/>
      <c r="BW2045" s="177"/>
      <c r="BX2045" s="177"/>
      <c r="BY2045" s="177"/>
      <c r="BZ2045" s="177"/>
      <c r="CA2045" s="177"/>
    </row>
    <row r="2046" spans="12:79" customFormat="1" ht="11.25" customHeight="1">
      <c r="L2046" s="20"/>
      <c r="M2046" s="586"/>
      <c r="N2046" s="587"/>
      <c r="O2046" s="448"/>
      <c r="AC2046" s="268"/>
      <c r="AD2046" s="268"/>
      <c r="AE2046" s="268"/>
      <c r="AF2046" s="278"/>
      <c r="AG2046" s="278"/>
      <c r="AH2046" s="278"/>
      <c r="AI2046" s="177"/>
      <c r="AJ2046" s="177"/>
      <c r="AK2046" s="177"/>
      <c r="AL2046" s="177"/>
      <c r="AM2046" s="177"/>
      <c r="AN2046" s="177"/>
      <c r="AO2046" s="177"/>
      <c r="AP2046" s="177"/>
      <c r="AQ2046" s="177"/>
      <c r="AR2046" s="177"/>
      <c r="AS2046" s="177"/>
      <c r="AT2046" s="177"/>
      <c r="AU2046" s="177"/>
      <c r="AV2046" s="177"/>
      <c r="AW2046" s="177"/>
      <c r="AX2046" s="177"/>
      <c r="AY2046" s="177"/>
      <c r="AZ2046" s="177"/>
      <c r="BA2046" s="177"/>
      <c r="BB2046" s="177"/>
      <c r="BC2046" s="177"/>
      <c r="BD2046" s="177"/>
      <c r="BE2046" s="177"/>
      <c r="BF2046" s="177"/>
      <c r="BG2046" s="177"/>
      <c r="BH2046" s="177"/>
      <c r="BI2046" s="177"/>
      <c r="BJ2046" s="177"/>
      <c r="BK2046" s="177"/>
      <c r="BL2046" s="177"/>
      <c r="BM2046" s="177"/>
      <c r="BN2046" s="177"/>
      <c r="BO2046" s="177"/>
      <c r="BP2046" s="177"/>
      <c r="BQ2046" s="177"/>
      <c r="BR2046" s="177"/>
      <c r="BS2046" s="177"/>
      <c r="BT2046" s="177"/>
      <c r="BU2046" s="177"/>
      <c r="BV2046" s="177"/>
      <c r="BW2046" s="177"/>
      <c r="BX2046" s="177"/>
      <c r="BY2046" s="177"/>
      <c r="BZ2046" s="177"/>
      <c r="CA2046" s="177"/>
    </row>
    <row r="2047" spans="12:79" customFormat="1" ht="11.25" customHeight="1">
      <c r="L2047" s="20"/>
      <c r="M2047" s="586"/>
      <c r="N2047" s="587"/>
      <c r="O2047" s="448"/>
      <c r="AC2047" s="268"/>
      <c r="AD2047" s="268"/>
      <c r="AE2047" s="268"/>
      <c r="AF2047" s="278"/>
      <c r="AG2047" s="278"/>
      <c r="AH2047" s="278"/>
      <c r="AI2047" s="177"/>
      <c r="AJ2047" s="177"/>
      <c r="AK2047" s="177"/>
      <c r="AL2047" s="177"/>
      <c r="AM2047" s="177"/>
      <c r="AN2047" s="177"/>
      <c r="AO2047" s="177"/>
      <c r="AP2047" s="177"/>
      <c r="AQ2047" s="177"/>
      <c r="AR2047" s="177"/>
      <c r="AS2047" s="177"/>
      <c r="AT2047" s="177"/>
      <c r="AU2047" s="177"/>
      <c r="AV2047" s="177"/>
      <c r="AW2047" s="177"/>
      <c r="AX2047" s="177"/>
      <c r="AY2047" s="177"/>
      <c r="AZ2047" s="177"/>
      <c r="BA2047" s="177"/>
      <c r="BB2047" s="177"/>
      <c r="BC2047" s="177"/>
      <c r="BD2047" s="177"/>
      <c r="BE2047" s="177"/>
      <c r="BF2047" s="177"/>
      <c r="BG2047" s="177"/>
      <c r="BH2047" s="177"/>
      <c r="BI2047" s="177"/>
      <c r="BJ2047" s="177"/>
      <c r="BK2047" s="177"/>
      <c r="BL2047" s="177"/>
      <c r="BM2047" s="177"/>
      <c r="BN2047" s="177"/>
      <c r="BO2047" s="177"/>
      <c r="BP2047" s="177"/>
      <c r="BQ2047" s="177"/>
      <c r="BR2047" s="177"/>
      <c r="BS2047" s="177"/>
      <c r="BT2047" s="177"/>
      <c r="BU2047" s="177"/>
      <c r="BV2047" s="177"/>
      <c r="BW2047" s="177"/>
      <c r="BX2047" s="177"/>
      <c r="BY2047" s="177"/>
      <c r="BZ2047" s="177"/>
      <c r="CA2047" s="177"/>
    </row>
    <row r="2048" spans="12:79" customFormat="1" ht="11.25" customHeight="1">
      <c r="L2048" s="20"/>
      <c r="M2048" s="586"/>
      <c r="N2048" s="587"/>
      <c r="O2048" s="448"/>
      <c r="AC2048" s="268"/>
      <c r="AD2048" s="268"/>
      <c r="AE2048" s="268"/>
      <c r="AF2048" s="278"/>
      <c r="AG2048" s="278"/>
      <c r="AH2048" s="278"/>
      <c r="AI2048" s="177"/>
      <c r="AJ2048" s="177"/>
      <c r="AK2048" s="177"/>
      <c r="AL2048" s="177"/>
      <c r="AM2048" s="177"/>
      <c r="AN2048" s="177"/>
      <c r="AO2048" s="177"/>
      <c r="AP2048" s="177"/>
      <c r="AQ2048" s="177"/>
      <c r="AR2048" s="177"/>
      <c r="AS2048" s="177"/>
      <c r="AT2048" s="177"/>
      <c r="AU2048" s="177"/>
      <c r="AV2048" s="177"/>
      <c r="AW2048" s="177"/>
      <c r="AX2048" s="177"/>
      <c r="AY2048" s="177"/>
      <c r="AZ2048" s="177"/>
      <c r="BA2048" s="177"/>
      <c r="BB2048" s="177"/>
      <c r="BC2048" s="177"/>
      <c r="BD2048" s="177"/>
      <c r="BE2048" s="177"/>
      <c r="BF2048" s="177"/>
      <c r="BG2048" s="177"/>
      <c r="BH2048" s="177"/>
      <c r="BI2048" s="177"/>
      <c r="BJ2048" s="177"/>
      <c r="BK2048" s="177"/>
      <c r="BL2048" s="177"/>
      <c r="BM2048" s="177"/>
      <c r="BN2048" s="177"/>
      <c r="BO2048" s="177"/>
      <c r="BP2048" s="177"/>
      <c r="BQ2048" s="177"/>
      <c r="BR2048" s="177"/>
      <c r="BS2048" s="177"/>
      <c r="BT2048" s="177"/>
      <c r="BU2048" s="177"/>
      <c r="BV2048" s="177"/>
      <c r="BW2048" s="177"/>
      <c r="BX2048" s="177"/>
      <c r="BY2048" s="177"/>
      <c r="BZ2048" s="177"/>
      <c r="CA2048" s="177"/>
    </row>
    <row r="2049" spans="12:79" customFormat="1" ht="11.25" customHeight="1">
      <c r="L2049" s="20"/>
      <c r="M2049" s="562" t="s">
        <v>1026</v>
      </c>
      <c r="N2049" s="580" t="s">
        <v>1027</v>
      </c>
      <c r="O2049" s="446" t="s">
        <v>196</v>
      </c>
      <c r="AC2049" s="268"/>
      <c r="AD2049" s="268"/>
      <c r="AE2049" s="268"/>
      <c r="AF2049" s="263">
        <f>AG2049+AH2049</f>
        <v>0</v>
      </c>
      <c r="AG2049" s="260">
        <f>AG2050*AG2051</f>
        <v>0</v>
      </c>
      <c r="AH2049" s="260">
        <f>AH2050*AH2051</f>
        <v>0</v>
      </c>
      <c r="AI2049" s="177"/>
      <c r="AJ2049" s="177"/>
      <c r="AK2049" s="177"/>
      <c r="AL2049" s="177"/>
      <c r="AM2049" s="177"/>
      <c r="AN2049" s="177"/>
      <c r="AO2049" s="177"/>
      <c r="AP2049" s="177"/>
      <c r="AQ2049" s="177"/>
      <c r="AR2049" s="177"/>
      <c r="AS2049" s="177"/>
      <c r="AT2049" s="177"/>
      <c r="AU2049" s="177"/>
      <c r="AV2049" s="177"/>
      <c r="AW2049" s="177"/>
      <c r="AX2049" s="177"/>
      <c r="AY2049" s="177"/>
      <c r="AZ2049" s="177"/>
      <c r="BA2049" s="177"/>
      <c r="BB2049" s="177"/>
      <c r="BC2049" s="177"/>
      <c r="BD2049" s="177"/>
      <c r="BE2049" s="177"/>
      <c r="BF2049" s="177"/>
      <c r="BG2049" s="177"/>
      <c r="BH2049" s="177"/>
      <c r="BI2049" s="177"/>
      <c r="BJ2049" s="177"/>
      <c r="BK2049" s="177"/>
      <c r="BL2049" s="177"/>
      <c r="BM2049" s="177"/>
      <c r="BN2049" s="177"/>
      <c r="BO2049" s="177"/>
      <c r="BP2049" s="177"/>
      <c r="BQ2049" s="177"/>
      <c r="BR2049" s="177"/>
      <c r="BS2049" s="177"/>
      <c r="BT2049" s="177"/>
      <c r="BU2049" s="177"/>
      <c r="BV2049" s="177"/>
      <c r="BW2049" s="177"/>
      <c r="BX2049" s="177"/>
      <c r="BY2049" s="177"/>
      <c r="BZ2049" s="177"/>
      <c r="CA2049" s="177"/>
    </row>
    <row r="2050" spans="12:79" customFormat="1" ht="11.25" customHeight="1">
      <c r="L2050" s="20"/>
      <c r="M2050" s="562" t="s">
        <v>1028</v>
      </c>
      <c r="N2050" s="585" t="s">
        <v>1029</v>
      </c>
      <c r="O2050" s="446" t="s">
        <v>418</v>
      </c>
      <c r="AC2050" s="268"/>
      <c r="AD2050" s="268"/>
      <c r="AE2050" s="268"/>
      <c r="AF2050" s="260">
        <f>IF(AF2051=0,0,AF2049/AF2051)</f>
        <v>0</v>
      </c>
      <c r="AG2050" s="230"/>
      <c r="AH2050" s="230"/>
      <c r="AI2050" s="177"/>
      <c r="AJ2050" s="177"/>
      <c r="AK2050" s="177"/>
      <c r="AL2050" s="177"/>
      <c r="AM2050" s="177"/>
      <c r="AN2050" s="177"/>
      <c r="AO2050" s="177"/>
      <c r="AP2050" s="177"/>
      <c r="AQ2050" s="177"/>
      <c r="AR2050" s="177"/>
      <c r="AS2050" s="177"/>
      <c r="AT2050" s="177"/>
      <c r="AU2050" s="177"/>
      <c r="AV2050" s="177"/>
      <c r="AW2050" s="177"/>
      <c r="AX2050" s="177"/>
      <c r="AY2050" s="177"/>
      <c r="AZ2050" s="177"/>
      <c r="BA2050" s="177"/>
      <c r="BB2050" s="177"/>
      <c r="BC2050" s="177"/>
      <c r="BD2050" s="177"/>
      <c r="BE2050" s="177"/>
      <c r="BF2050" s="177"/>
      <c r="BG2050" s="177"/>
      <c r="BH2050" s="177"/>
      <c r="BI2050" s="177"/>
      <c r="BJ2050" s="177"/>
      <c r="BK2050" s="177"/>
      <c r="BL2050" s="177"/>
      <c r="BM2050" s="177"/>
      <c r="BN2050" s="177"/>
      <c r="BO2050" s="177"/>
      <c r="BP2050" s="177"/>
      <c r="BQ2050" s="177"/>
      <c r="BR2050" s="177"/>
      <c r="BS2050" s="177"/>
      <c r="BT2050" s="177"/>
      <c r="BU2050" s="177"/>
      <c r="BV2050" s="177"/>
      <c r="BW2050" s="177"/>
      <c r="BX2050" s="177"/>
      <c r="BY2050" s="177"/>
      <c r="BZ2050" s="177"/>
      <c r="CA2050" s="177"/>
    </row>
    <row r="2051" spans="12:79" customFormat="1" ht="11.25" customHeight="1">
      <c r="L2051" s="20"/>
      <c r="M2051" s="562" t="s">
        <v>1030</v>
      </c>
      <c r="N2051" s="585" t="s">
        <v>288</v>
      </c>
      <c r="O2051" s="443" t="s">
        <v>1141</v>
      </c>
      <c r="AC2051" s="268"/>
      <c r="AD2051" s="268"/>
      <c r="AE2051" s="268"/>
      <c r="AF2051" s="263">
        <f>AG2051+AH2051</f>
        <v>0</v>
      </c>
      <c r="AG2051" s="230"/>
      <c r="AH2051" s="230"/>
      <c r="AI2051" s="177"/>
      <c r="AJ2051" s="177"/>
      <c r="AK2051" s="177"/>
      <c r="AL2051" s="177"/>
      <c r="AM2051" s="177"/>
      <c r="AN2051" s="177"/>
      <c r="AO2051" s="177"/>
      <c r="AP2051" s="177"/>
      <c r="AQ2051" s="177"/>
      <c r="AR2051" s="177"/>
      <c r="AS2051" s="177"/>
      <c r="AT2051" s="177"/>
      <c r="AU2051" s="177"/>
      <c r="AV2051" s="177"/>
      <c r="AW2051" s="177"/>
      <c r="AX2051" s="177"/>
      <c r="AY2051" s="177"/>
      <c r="AZ2051" s="177"/>
      <c r="BA2051" s="177"/>
      <c r="BB2051" s="177"/>
      <c r="BC2051" s="177"/>
      <c r="BD2051" s="177"/>
      <c r="BE2051" s="177"/>
      <c r="BF2051" s="177"/>
      <c r="BG2051" s="177"/>
      <c r="BH2051" s="177"/>
      <c r="BI2051" s="177"/>
      <c r="BJ2051" s="177"/>
      <c r="BK2051" s="177"/>
      <c r="BL2051" s="177"/>
      <c r="BM2051" s="177"/>
      <c r="BN2051" s="177"/>
      <c r="BO2051" s="177"/>
      <c r="BP2051" s="177"/>
      <c r="BQ2051" s="177"/>
      <c r="BR2051" s="177"/>
      <c r="BS2051" s="177"/>
      <c r="BT2051" s="177"/>
      <c r="BU2051" s="177"/>
      <c r="BV2051" s="177"/>
      <c r="BW2051" s="177"/>
      <c r="BX2051" s="177"/>
      <c r="BY2051" s="177"/>
      <c r="BZ2051" s="177"/>
      <c r="CA2051" s="177"/>
    </row>
    <row r="2052" spans="12:79" customFormat="1" ht="11.25" customHeight="1">
      <c r="L2052" s="20"/>
      <c r="M2052" s="586"/>
      <c r="N2052" s="587"/>
      <c r="O2052" s="448"/>
      <c r="AC2052" s="268"/>
      <c r="AD2052" s="268"/>
      <c r="AE2052" s="268"/>
      <c r="AF2052" s="278"/>
      <c r="AG2052" s="278"/>
      <c r="AH2052" s="278"/>
      <c r="AI2052" s="177"/>
      <c r="AJ2052" s="177"/>
      <c r="AK2052" s="177"/>
      <c r="AL2052" s="177"/>
      <c r="AM2052" s="177"/>
      <c r="AN2052" s="177"/>
      <c r="AO2052" s="177"/>
      <c r="AP2052" s="177"/>
      <c r="AQ2052" s="177"/>
      <c r="AR2052" s="177"/>
      <c r="AS2052" s="177"/>
      <c r="AT2052" s="177"/>
      <c r="AU2052" s="177"/>
      <c r="AV2052" s="177"/>
      <c r="AW2052" s="177"/>
      <c r="AX2052" s="177"/>
      <c r="AY2052" s="177"/>
      <c r="AZ2052" s="177"/>
      <c r="BA2052" s="177"/>
      <c r="BB2052" s="177"/>
      <c r="BC2052" s="177"/>
      <c r="BD2052" s="177"/>
      <c r="BE2052" s="177"/>
      <c r="BF2052" s="177"/>
      <c r="BG2052" s="177"/>
      <c r="BH2052" s="177"/>
      <c r="BI2052" s="177"/>
      <c r="BJ2052" s="177"/>
      <c r="BK2052" s="177"/>
      <c r="BL2052" s="177"/>
      <c r="BM2052" s="177"/>
      <c r="BN2052" s="177"/>
      <c r="BO2052" s="177"/>
      <c r="BP2052" s="177"/>
      <c r="BQ2052" s="177"/>
      <c r="BR2052" s="177"/>
      <c r="BS2052" s="177"/>
      <c r="BT2052" s="177"/>
      <c r="BU2052" s="177"/>
      <c r="BV2052" s="177"/>
      <c r="BW2052" s="177"/>
      <c r="BX2052" s="177"/>
      <c r="BY2052" s="177"/>
      <c r="BZ2052" s="177"/>
      <c r="CA2052" s="177"/>
    </row>
    <row r="2053" spans="12:79" customFormat="1" ht="11.25" customHeight="1">
      <c r="L2053" s="20"/>
      <c r="M2053" s="586"/>
      <c r="N2053" s="587"/>
      <c r="O2053" s="448"/>
      <c r="AC2053" s="268"/>
      <c r="AD2053" s="268"/>
      <c r="AE2053" s="268"/>
      <c r="AF2053" s="278"/>
      <c r="AG2053" s="278"/>
      <c r="AH2053" s="278"/>
      <c r="AI2053" s="177"/>
      <c r="AJ2053" s="177"/>
      <c r="AK2053" s="177"/>
      <c r="AL2053" s="177"/>
      <c r="AM2053" s="177"/>
      <c r="AN2053" s="177"/>
      <c r="AO2053" s="177"/>
      <c r="AP2053" s="177"/>
      <c r="AQ2053" s="177"/>
      <c r="AR2053" s="177"/>
      <c r="AS2053" s="177"/>
      <c r="AT2053" s="177"/>
      <c r="AU2053" s="177"/>
      <c r="AV2053" s="177"/>
      <c r="AW2053" s="177"/>
      <c r="AX2053" s="177"/>
      <c r="AY2053" s="177"/>
      <c r="AZ2053" s="177"/>
      <c r="BA2053" s="177"/>
      <c r="BB2053" s="177"/>
      <c r="BC2053" s="177"/>
      <c r="BD2053" s="177"/>
      <c r="BE2053" s="177"/>
      <c r="BF2053" s="177"/>
      <c r="BG2053" s="177"/>
      <c r="BH2053" s="177"/>
      <c r="BI2053" s="177"/>
      <c r="BJ2053" s="177"/>
      <c r="BK2053" s="177"/>
      <c r="BL2053" s="177"/>
      <c r="BM2053" s="177"/>
      <c r="BN2053" s="177"/>
      <c r="BO2053" s="177"/>
      <c r="BP2053" s="177"/>
      <c r="BQ2053" s="177"/>
      <c r="BR2053" s="177"/>
      <c r="BS2053" s="177"/>
      <c r="BT2053" s="177"/>
      <c r="BU2053" s="177"/>
      <c r="BV2053" s="177"/>
      <c r="BW2053" s="177"/>
      <c r="BX2053" s="177"/>
      <c r="BY2053" s="177"/>
      <c r="BZ2053" s="177"/>
      <c r="CA2053" s="177"/>
    </row>
    <row r="2054" spans="12:79" customFormat="1" ht="11.25" customHeight="1">
      <c r="L2054" s="20"/>
      <c r="M2054" s="586"/>
      <c r="N2054" s="587"/>
      <c r="O2054" s="448"/>
      <c r="AC2054" s="268"/>
      <c r="AD2054" s="268"/>
      <c r="AE2054" s="268"/>
      <c r="AF2054" s="278"/>
      <c r="AG2054" s="278"/>
      <c r="AH2054" s="278"/>
      <c r="AI2054" s="177"/>
      <c r="AJ2054" s="177"/>
      <c r="AK2054" s="177"/>
      <c r="AL2054" s="177"/>
      <c r="AM2054" s="177"/>
      <c r="AN2054" s="177"/>
      <c r="AO2054" s="177"/>
      <c r="AP2054" s="177"/>
      <c r="AQ2054" s="177"/>
      <c r="AR2054" s="177"/>
      <c r="AS2054" s="177"/>
      <c r="AT2054" s="177"/>
      <c r="AU2054" s="177"/>
      <c r="AV2054" s="177"/>
      <c r="AW2054" s="177"/>
      <c r="AX2054" s="177"/>
      <c r="AY2054" s="177"/>
      <c r="AZ2054" s="177"/>
      <c r="BA2054" s="177"/>
      <c r="BB2054" s="177"/>
      <c r="BC2054" s="177"/>
      <c r="BD2054" s="177"/>
      <c r="BE2054" s="177"/>
      <c r="BF2054" s="177"/>
      <c r="BG2054" s="177"/>
      <c r="BH2054" s="177"/>
      <c r="BI2054" s="177"/>
      <c r="BJ2054" s="177"/>
      <c r="BK2054" s="177"/>
      <c r="BL2054" s="177"/>
      <c r="BM2054" s="177"/>
      <c r="BN2054" s="177"/>
      <c r="BO2054" s="177"/>
      <c r="BP2054" s="177"/>
      <c r="BQ2054" s="177"/>
      <c r="BR2054" s="177"/>
      <c r="BS2054" s="177"/>
      <c r="BT2054" s="177"/>
      <c r="BU2054" s="177"/>
      <c r="BV2054" s="177"/>
      <c r="BW2054" s="177"/>
      <c r="BX2054" s="177"/>
      <c r="BY2054" s="177"/>
      <c r="BZ2054" s="177"/>
      <c r="CA2054" s="177"/>
    </row>
    <row r="2055" spans="12:79" customFormat="1" ht="11.25" customHeight="1">
      <c r="L2055" s="20"/>
      <c r="M2055" s="586"/>
      <c r="N2055" s="587"/>
      <c r="O2055" s="448"/>
      <c r="AC2055" s="268"/>
      <c r="AD2055" s="268"/>
      <c r="AE2055" s="268"/>
      <c r="AF2055" s="278"/>
      <c r="AG2055" s="278"/>
      <c r="AH2055" s="278"/>
      <c r="AI2055" s="177"/>
      <c r="AJ2055" s="177"/>
      <c r="AK2055" s="177"/>
      <c r="AL2055" s="177"/>
      <c r="AM2055" s="177"/>
      <c r="AN2055" s="177"/>
      <c r="AO2055" s="177"/>
      <c r="AP2055" s="177"/>
      <c r="AQ2055" s="177"/>
      <c r="AR2055" s="177"/>
      <c r="AS2055" s="177"/>
      <c r="AT2055" s="177"/>
      <c r="AU2055" s="177"/>
      <c r="AV2055" s="177"/>
      <c r="AW2055" s="177"/>
      <c r="AX2055" s="177"/>
      <c r="AY2055" s="177"/>
      <c r="AZ2055" s="177"/>
      <c r="BA2055" s="177"/>
      <c r="BB2055" s="177"/>
      <c r="BC2055" s="177"/>
      <c r="BD2055" s="177"/>
      <c r="BE2055" s="177"/>
      <c r="BF2055" s="177"/>
      <c r="BG2055" s="177"/>
      <c r="BH2055" s="177"/>
      <c r="BI2055" s="177"/>
      <c r="BJ2055" s="177"/>
      <c r="BK2055" s="177"/>
      <c r="BL2055" s="177"/>
      <c r="BM2055" s="177"/>
      <c r="BN2055" s="177"/>
      <c r="BO2055" s="177"/>
      <c r="BP2055" s="177"/>
      <c r="BQ2055" s="177"/>
      <c r="BR2055" s="177"/>
      <c r="BS2055" s="177"/>
      <c r="BT2055" s="177"/>
      <c r="BU2055" s="177"/>
      <c r="BV2055" s="177"/>
      <c r="BW2055" s="177"/>
      <c r="BX2055" s="177"/>
      <c r="BY2055" s="177"/>
      <c r="BZ2055" s="177"/>
      <c r="CA2055" s="177"/>
    </row>
    <row r="2056" spans="12:79" customFormat="1" ht="11.25" customHeight="1">
      <c r="L2056" s="20"/>
      <c r="M2056" s="586"/>
      <c r="N2056" s="587"/>
      <c r="O2056" s="448"/>
      <c r="AC2056" s="268"/>
      <c r="AD2056" s="268"/>
      <c r="AE2056" s="268"/>
      <c r="AF2056" s="278"/>
      <c r="AG2056" s="278"/>
      <c r="AH2056" s="278"/>
      <c r="AI2056" s="177"/>
      <c r="AJ2056" s="177"/>
      <c r="AK2056" s="177"/>
      <c r="AL2056" s="177"/>
      <c r="AM2056" s="177"/>
      <c r="AN2056" s="177"/>
      <c r="AO2056" s="177"/>
      <c r="AP2056" s="177"/>
      <c r="AQ2056" s="177"/>
      <c r="AR2056" s="177"/>
      <c r="AS2056" s="177"/>
      <c r="AT2056" s="177"/>
      <c r="AU2056" s="177"/>
      <c r="AV2056" s="177"/>
      <c r="AW2056" s="177"/>
      <c r="AX2056" s="177"/>
      <c r="AY2056" s="177"/>
      <c r="AZ2056" s="177"/>
      <c r="BA2056" s="177"/>
      <c r="BB2056" s="177"/>
      <c r="BC2056" s="177"/>
      <c r="BD2056" s="177"/>
      <c r="BE2056" s="177"/>
      <c r="BF2056" s="177"/>
      <c r="BG2056" s="177"/>
      <c r="BH2056" s="177"/>
      <c r="BI2056" s="177"/>
      <c r="BJ2056" s="177"/>
      <c r="BK2056" s="177"/>
      <c r="BL2056" s="177"/>
      <c r="BM2056" s="177"/>
      <c r="BN2056" s="177"/>
      <c r="BO2056" s="177"/>
      <c r="BP2056" s="177"/>
      <c r="BQ2056" s="177"/>
      <c r="BR2056" s="177"/>
      <c r="BS2056" s="177"/>
      <c r="BT2056" s="177"/>
      <c r="BU2056" s="177"/>
      <c r="BV2056" s="177"/>
      <c r="BW2056" s="177"/>
      <c r="BX2056" s="177"/>
      <c r="BY2056" s="177"/>
      <c r="BZ2056" s="177"/>
      <c r="CA2056" s="177"/>
    </row>
    <row r="2057" spans="12:79" customFormat="1" ht="11.25" customHeight="1">
      <c r="L2057" s="20"/>
      <c r="M2057" s="586"/>
      <c r="N2057" s="587"/>
      <c r="O2057" s="448"/>
      <c r="AC2057" s="268"/>
      <c r="AD2057" s="268"/>
      <c r="AE2057" s="268"/>
      <c r="AF2057" s="278"/>
      <c r="AG2057" s="278"/>
      <c r="AH2057" s="278"/>
      <c r="AI2057" s="177"/>
      <c r="AJ2057" s="177"/>
      <c r="AK2057" s="177"/>
      <c r="AL2057" s="177"/>
      <c r="AM2057" s="177"/>
      <c r="AN2057" s="177"/>
      <c r="AO2057" s="177"/>
      <c r="AP2057" s="177"/>
      <c r="AQ2057" s="177"/>
      <c r="AR2057" s="177"/>
      <c r="AS2057" s="177"/>
      <c r="AT2057" s="177"/>
      <c r="AU2057" s="177"/>
      <c r="AV2057" s="177"/>
      <c r="AW2057" s="177"/>
      <c r="AX2057" s="177"/>
      <c r="AY2057" s="177"/>
      <c r="AZ2057" s="177"/>
      <c r="BA2057" s="177"/>
      <c r="BB2057" s="177"/>
      <c r="BC2057" s="177"/>
      <c r="BD2057" s="177"/>
      <c r="BE2057" s="177"/>
      <c r="BF2057" s="177"/>
      <c r="BG2057" s="177"/>
      <c r="BH2057" s="177"/>
      <c r="BI2057" s="177"/>
      <c r="BJ2057" s="177"/>
      <c r="BK2057" s="177"/>
      <c r="BL2057" s="177"/>
      <c r="BM2057" s="177"/>
      <c r="BN2057" s="177"/>
      <c r="BO2057" s="177"/>
      <c r="BP2057" s="177"/>
      <c r="BQ2057" s="177"/>
      <c r="BR2057" s="177"/>
      <c r="BS2057" s="177"/>
      <c r="BT2057" s="177"/>
      <c r="BU2057" s="177"/>
      <c r="BV2057" s="177"/>
      <c r="BW2057" s="177"/>
      <c r="BX2057" s="177"/>
      <c r="BY2057" s="177"/>
      <c r="BZ2057" s="177"/>
      <c r="CA2057" s="177"/>
    </row>
    <row r="2058" spans="12:79" customFormat="1" ht="11.25" customHeight="1">
      <c r="L2058" s="20"/>
      <c r="M2058" s="586"/>
      <c r="N2058" s="587"/>
      <c r="O2058" s="448"/>
      <c r="AC2058" s="268"/>
      <c r="AD2058" s="268"/>
      <c r="AE2058" s="268"/>
      <c r="AF2058" s="278"/>
      <c r="AG2058" s="278"/>
      <c r="AH2058" s="278"/>
      <c r="AI2058" s="177"/>
      <c r="AJ2058" s="177"/>
      <c r="AK2058" s="177"/>
      <c r="AL2058" s="177"/>
      <c r="AM2058" s="177"/>
      <c r="AN2058" s="177"/>
      <c r="AO2058" s="177"/>
      <c r="AP2058" s="177"/>
      <c r="AQ2058" s="177"/>
      <c r="AR2058" s="177"/>
      <c r="AS2058" s="177"/>
      <c r="AT2058" s="177"/>
      <c r="AU2058" s="177"/>
      <c r="AV2058" s="177"/>
      <c r="AW2058" s="177"/>
      <c r="AX2058" s="177"/>
      <c r="AY2058" s="177"/>
      <c r="AZ2058" s="177"/>
      <c r="BA2058" s="177"/>
      <c r="BB2058" s="177"/>
      <c r="BC2058" s="177"/>
      <c r="BD2058" s="177"/>
      <c r="BE2058" s="177"/>
      <c r="BF2058" s="177"/>
      <c r="BG2058" s="177"/>
      <c r="BH2058" s="177"/>
      <c r="BI2058" s="177"/>
      <c r="BJ2058" s="177"/>
      <c r="BK2058" s="177"/>
      <c r="BL2058" s="177"/>
      <c r="BM2058" s="177"/>
      <c r="BN2058" s="177"/>
      <c r="BO2058" s="177"/>
      <c r="BP2058" s="177"/>
      <c r="BQ2058" s="177"/>
      <c r="BR2058" s="177"/>
      <c r="BS2058" s="177"/>
      <c r="BT2058" s="177"/>
      <c r="BU2058" s="177"/>
      <c r="BV2058" s="177"/>
      <c r="BW2058" s="177"/>
      <c r="BX2058" s="177"/>
      <c r="BY2058" s="177"/>
      <c r="BZ2058" s="177"/>
      <c r="CA2058" s="177"/>
    </row>
    <row r="2059" spans="12:79" customFormat="1" ht="11.25" customHeight="1">
      <c r="L2059" s="20"/>
      <c r="M2059" s="562" t="s">
        <v>810</v>
      </c>
      <c r="N2059" s="579" t="s">
        <v>1031</v>
      </c>
      <c r="O2059" s="446" t="s">
        <v>196</v>
      </c>
      <c r="AC2059" s="268"/>
      <c r="AD2059" s="268"/>
      <c r="AE2059" s="268"/>
      <c r="AF2059" s="263">
        <f>AG2059+AH2059</f>
        <v>0</v>
      </c>
      <c r="AG2059" s="230"/>
      <c r="AH2059" s="230"/>
      <c r="AI2059" s="177"/>
      <c r="AJ2059" s="177"/>
      <c r="AK2059" s="177"/>
      <c r="AL2059" s="177"/>
      <c r="AM2059" s="177"/>
      <c r="AN2059" s="177"/>
      <c r="AO2059" s="177"/>
      <c r="AP2059" s="177"/>
      <c r="AQ2059" s="177"/>
      <c r="AR2059" s="177"/>
      <c r="AS2059" s="177"/>
      <c r="AT2059" s="177"/>
      <c r="AU2059" s="177"/>
      <c r="AV2059" s="177"/>
      <c r="AW2059" s="177"/>
      <c r="AX2059" s="177"/>
      <c r="AY2059" s="177"/>
      <c r="AZ2059" s="177"/>
      <c r="BA2059" s="177"/>
      <c r="BB2059" s="177"/>
      <c r="BC2059" s="177"/>
      <c r="BD2059" s="177"/>
      <c r="BE2059" s="177"/>
      <c r="BF2059" s="177"/>
      <c r="BG2059" s="177"/>
      <c r="BH2059" s="177"/>
      <c r="BI2059" s="177"/>
      <c r="BJ2059" s="177"/>
      <c r="BK2059" s="177"/>
      <c r="BL2059" s="177"/>
      <c r="BM2059" s="177"/>
      <c r="BN2059" s="177"/>
      <c r="BO2059" s="177"/>
      <c r="BP2059" s="177"/>
      <c r="BQ2059" s="177"/>
      <c r="BR2059" s="177"/>
      <c r="BS2059" s="177"/>
      <c r="BT2059" s="177"/>
      <c r="BU2059" s="177"/>
      <c r="BV2059" s="177"/>
      <c r="BW2059" s="177"/>
      <c r="BX2059" s="177"/>
      <c r="BY2059" s="177"/>
      <c r="BZ2059" s="177"/>
      <c r="CA2059" s="177"/>
    </row>
    <row r="2060" spans="12:79" customFormat="1" ht="11.25" customHeight="1">
      <c r="L2060" s="20"/>
      <c r="M2060" s="562" t="s">
        <v>1032</v>
      </c>
      <c r="N2060" s="579" t="s">
        <v>1033</v>
      </c>
      <c r="O2060" s="446" t="s">
        <v>196</v>
      </c>
      <c r="AC2060" s="268"/>
      <c r="AD2060" s="268"/>
      <c r="AE2060" s="268"/>
      <c r="AF2060" s="263">
        <f>AG2060+AH2060</f>
        <v>0</v>
      </c>
      <c r="AG2060" s="260">
        <f>SUM(AG2061,AG2072)</f>
        <v>0</v>
      </c>
      <c r="AH2060" s="260">
        <f>SUM(AH2061,AH2072)</f>
        <v>0</v>
      </c>
      <c r="AI2060" s="177"/>
      <c r="AJ2060" s="177"/>
      <c r="AK2060" s="177"/>
      <c r="AL2060" s="177"/>
      <c r="AM2060" s="177"/>
      <c r="AN2060" s="177"/>
      <c r="AO2060" s="177"/>
      <c r="AP2060" s="177"/>
      <c r="AQ2060" s="177"/>
      <c r="AR2060" s="177"/>
      <c r="AS2060" s="177"/>
      <c r="AT2060" s="177"/>
      <c r="AU2060" s="177"/>
      <c r="AV2060" s="177"/>
      <c r="AW2060" s="177"/>
      <c r="AX2060" s="177"/>
      <c r="AY2060" s="177"/>
      <c r="AZ2060" s="177"/>
      <c r="BA2060" s="177"/>
      <c r="BB2060" s="177"/>
      <c r="BC2060" s="177"/>
      <c r="BD2060" s="177"/>
      <c r="BE2060" s="177"/>
      <c r="BF2060" s="177"/>
      <c r="BG2060" s="177"/>
      <c r="BH2060" s="177"/>
      <c r="BI2060" s="177"/>
      <c r="BJ2060" s="177"/>
      <c r="BK2060" s="177"/>
      <c r="BL2060" s="177"/>
      <c r="BM2060" s="177"/>
      <c r="BN2060" s="177"/>
      <c r="BO2060" s="177"/>
      <c r="BP2060" s="177"/>
      <c r="BQ2060" s="177"/>
      <c r="BR2060" s="177"/>
      <c r="BS2060" s="177"/>
      <c r="BT2060" s="177"/>
      <c r="BU2060" s="177"/>
      <c r="BV2060" s="177"/>
      <c r="BW2060" s="177"/>
      <c r="BX2060" s="177"/>
      <c r="BY2060" s="177"/>
      <c r="BZ2060" s="177"/>
      <c r="CA2060" s="177"/>
    </row>
    <row r="2061" spans="12:79" customFormat="1" ht="11.25" customHeight="1">
      <c r="L2061" s="20"/>
      <c r="M2061" s="562" t="s">
        <v>563</v>
      </c>
      <c r="N2061" s="580" t="s">
        <v>1034</v>
      </c>
      <c r="O2061" s="446" t="s">
        <v>196</v>
      </c>
      <c r="AC2061" s="268"/>
      <c r="AD2061" s="268"/>
      <c r="AE2061" s="268"/>
      <c r="AF2061" s="263">
        <f>AG2061+AH2061</f>
        <v>0</v>
      </c>
      <c r="AG2061" s="230"/>
      <c r="AH2061" s="230"/>
      <c r="AI2061" s="177"/>
      <c r="AJ2061" s="177"/>
      <c r="AK2061" s="177"/>
      <c r="AL2061" s="177"/>
      <c r="AM2061" s="177"/>
      <c r="AN2061" s="177"/>
      <c r="AO2061" s="177"/>
      <c r="AP2061" s="177"/>
      <c r="AQ2061" s="177"/>
      <c r="AR2061" s="177"/>
      <c r="AS2061" s="177"/>
      <c r="AT2061" s="177"/>
      <c r="AU2061" s="177"/>
      <c r="AV2061" s="177"/>
      <c r="AW2061" s="177"/>
      <c r="AX2061" s="177"/>
      <c r="AY2061" s="177"/>
      <c r="AZ2061" s="177"/>
      <c r="BA2061" s="177"/>
      <c r="BB2061" s="177"/>
      <c r="BC2061" s="177"/>
      <c r="BD2061" s="177"/>
      <c r="BE2061" s="177"/>
      <c r="BF2061" s="177"/>
      <c r="BG2061" s="177"/>
      <c r="BH2061" s="177"/>
      <c r="BI2061" s="177"/>
      <c r="BJ2061" s="177"/>
      <c r="BK2061" s="177"/>
      <c r="BL2061" s="177"/>
      <c r="BM2061" s="177"/>
      <c r="BN2061" s="177"/>
      <c r="BO2061" s="177"/>
      <c r="BP2061" s="177"/>
      <c r="BQ2061" s="177"/>
      <c r="BR2061" s="177"/>
      <c r="BS2061" s="177"/>
      <c r="BT2061" s="177"/>
      <c r="BU2061" s="177"/>
      <c r="BV2061" s="177"/>
      <c r="BW2061" s="177"/>
      <c r="BX2061" s="177"/>
      <c r="BY2061" s="177"/>
      <c r="BZ2061" s="177"/>
      <c r="CA2061" s="177"/>
    </row>
    <row r="2062" spans="12:79" customFormat="1" ht="11.25" customHeight="1">
      <c r="L2062" s="20"/>
      <c r="M2062" s="563" t="s">
        <v>1035</v>
      </c>
      <c r="N2062" s="588" t="s">
        <v>1036</v>
      </c>
      <c r="O2062" s="446" t="s">
        <v>294</v>
      </c>
      <c r="AC2062" s="268"/>
      <c r="AD2062" s="268"/>
      <c r="AE2062" s="268"/>
      <c r="AF2062" s="230"/>
      <c r="AG2062" s="230"/>
      <c r="AH2062" s="230"/>
      <c r="AI2062" s="177"/>
      <c r="AJ2062" s="177"/>
      <c r="AK2062" s="177"/>
      <c r="AL2062" s="177"/>
      <c r="AM2062" s="177"/>
      <c r="AN2062" s="177"/>
      <c r="AO2062" s="177"/>
      <c r="AP2062" s="177"/>
      <c r="AQ2062" s="177"/>
      <c r="AR2062" s="177"/>
      <c r="AS2062" s="177"/>
      <c r="AT2062" s="177"/>
      <c r="AU2062" s="177"/>
      <c r="AV2062" s="177"/>
      <c r="AW2062" s="177"/>
      <c r="AX2062" s="177"/>
      <c r="AY2062" s="177"/>
      <c r="AZ2062" s="177"/>
      <c r="BA2062" s="177"/>
      <c r="BB2062" s="177"/>
      <c r="BC2062" s="177"/>
      <c r="BD2062" s="177"/>
      <c r="BE2062" s="177"/>
      <c r="BF2062" s="177"/>
      <c r="BG2062" s="177"/>
      <c r="BH2062" s="177"/>
      <c r="BI2062" s="177"/>
      <c r="BJ2062" s="177"/>
      <c r="BK2062" s="177"/>
      <c r="BL2062" s="177"/>
      <c r="BM2062" s="177"/>
      <c r="BN2062" s="177"/>
      <c r="BO2062" s="177"/>
      <c r="BP2062" s="177"/>
      <c r="BQ2062" s="177"/>
      <c r="BR2062" s="177"/>
      <c r="BS2062" s="177"/>
      <c r="BT2062" s="177"/>
      <c r="BU2062" s="177"/>
      <c r="BV2062" s="177"/>
      <c r="BW2062" s="177"/>
      <c r="BX2062" s="177"/>
      <c r="BY2062" s="177"/>
      <c r="BZ2062" s="177"/>
      <c r="CA2062" s="177"/>
    </row>
    <row r="2063" spans="12:79" customFormat="1" ht="11.25" customHeight="1">
      <c r="L2063" s="20"/>
      <c r="M2063" s="563" t="s">
        <v>1037</v>
      </c>
      <c r="N2063" s="589" t="s">
        <v>1146</v>
      </c>
      <c r="O2063" s="446" t="s">
        <v>30</v>
      </c>
      <c r="AC2063" s="268"/>
      <c r="AD2063" s="268"/>
      <c r="AE2063" s="268"/>
      <c r="AF2063" s="260">
        <f>IF(AF2062=0,0,AF2061/AF2062*1000/AF$6)</f>
        <v>0</v>
      </c>
      <c r="AG2063" s="260">
        <f>IF(AG2062=0,0,AG2061/AG2062*1000/AG$6)</f>
        <v>0</v>
      </c>
      <c r="AH2063" s="260">
        <f>IF(AH2062=0,0,AH2061/AH2062*1000/AH$6)</f>
        <v>0</v>
      </c>
      <c r="AI2063" s="177"/>
      <c r="AJ2063" s="177"/>
      <c r="AK2063" s="177"/>
      <c r="AL2063" s="177"/>
      <c r="AM2063" s="177"/>
      <c r="AN2063" s="177"/>
      <c r="AO2063" s="177"/>
      <c r="AP2063" s="177"/>
      <c r="AQ2063" s="177"/>
      <c r="AR2063" s="177"/>
      <c r="AS2063" s="177"/>
      <c r="AT2063" s="177"/>
      <c r="AU2063" s="177"/>
      <c r="AV2063" s="177"/>
      <c r="AW2063" s="177"/>
      <c r="AX2063" s="177"/>
      <c r="AY2063" s="177"/>
      <c r="AZ2063" s="177"/>
      <c r="BA2063" s="177"/>
      <c r="BB2063" s="177"/>
      <c r="BC2063" s="177"/>
      <c r="BD2063" s="177"/>
      <c r="BE2063" s="177"/>
      <c r="BF2063" s="177"/>
      <c r="BG2063" s="177"/>
      <c r="BH2063" s="177"/>
      <c r="BI2063" s="177"/>
      <c r="BJ2063" s="177"/>
      <c r="BK2063" s="177"/>
      <c r="BL2063" s="177"/>
      <c r="BM2063" s="177"/>
      <c r="BN2063" s="177"/>
      <c r="BO2063" s="177"/>
      <c r="BP2063" s="177"/>
      <c r="BQ2063" s="177"/>
      <c r="BR2063" s="177"/>
      <c r="BS2063" s="177"/>
      <c r="BT2063" s="177"/>
      <c r="BU2063" s="177"/>
      <c r="BV2063" s="177"/>
      <c r="BW2063" s="177"/>
      <c r="BX2063" s="177"/>
      <c r="BY2063" s="177"/>
      <c r="BZ2063" s="177"/>
      <c r="CA2063" s="177"/>
    </row>
    <row r="2064" spans="12:79" customFormat="1" ht="11.25" customHeight="1">
      <c r="L2064" s="20"/>
      <c r="M2064" s="563" t="s">
        <v>1038</v>
      </c>
      <c r="N2064" s="590" t="s">
        <v>1148</v>
      </c>
      <c r="O2064" s="446" t="s">
        <v>294</v>
      </c>
      <c r="AC2064" s="268"/>
      <c r="AD2064" s="268"/>
      <c r="AE2064" s="268"/>
      <c r="AF2064" s="230"/>
      <c r="AG2064" s="230"/>
      <c r="AH2064" s="230"/>
      <c r="AI2064" s="177"/>
      <c r="AJ2064" s="177"/>
      <c r="AK2064" s="177"/>
      <c r="AL2064" s="177"/>
      <c r="AM2064" s="177"/>
      <c r="AN2064" s="177"/>
      <c r="AO2064" s="177"/>
      <c r="AP2064" s="177"/>
      <c r="AQ2064" s="177"/>
      <c r="AR2064" s="177"/>
      <c r="AS2064" s="177"/>
      <c r="AT2064" s="177"/>
      <c r="AU2064" s="177"/>
      <c r="AV2064" s="177"/>
      <c r="AW2064" s="177"/>
      <c r="AX2064" s="177"/>
      <c r="AY2064" s="177"/>
      <c r="AZ2064" s="177"/>
      <c r="BA2064" s="177"/>
      <c r="BB2064" s="177"/>
      <c r="BC2064" s="177"/>
      <c r="BD2064" s="177"/>
      <c r="BE2064" s="177"/>
      <c r="BF2064" s="177"/>
      <c r="BG2064" s="177"/>
      <c r="BH2064" s="177"/>
      <c r="BI2064" s="177"/>
      <c r="BJ2064" s="177"/>
      <c r="BK2064" s="177"/>
      <c r="BL2064" s="177"/>
      <c r="BM2064" s="177"/>
      <c r="BN2064" s="177"/>
      <c r="BO2064" s="177"/>
      <c r="BP2064" s="177"/>
      <c r="BQ2064" s="177"/>
      <c r="BR2064" s="177"/>
      <c r="BS2064" s="177"/>
      <c r="BT2064" s="177"/>
      <c r="BU2064" s="177"/>
      <c r="BV2064" s="177"/>
      <c r="BW2064" s="177"/>
      <c r="BX2064" s="177"/>
      <c r="BY2064" s="177"/>
      <c r="BZ2064" s="177"/>
      <c r="CA2064" s="177"/>
    </row>
    <row r="2065" spans="12:79" customFormat="1" ht="11.25" customHeight="1">
      <c r="L2065" s="20"/>
      <c r="M2065" s="563" t="s">
        <v>1039</v>
      </c>
      <c r="N2065" s="591" t="s">
        <v>1147</v>
      </c>
      <c r="O2065" s="446" t="s">
        <v>294</v>
      </c>
      <c r="AC2065" s="268"/>
      <c r="AD2065" s="268"/>
      <c r="AE2065" s="268"/>
      <c r="AF2065" s="230"/>
      <c r="AG2065" s="230"/>
      <c r="AH2065" s="230"/>
      <c r="AI2065" s="177"/>
      <c r="AJ2065" s="177"/>
      <c r="AK2065" s="177"/>
      <c r="AL2065" s="177"/>
      <c r="AM2065" s="177"/>
      <c r="AN2065" s="177"/>
      <c r="AO2065" s="177"/>
      <c r="AP2065" s="177"/>
      <c r="AQ2065" s="177"/>
      <c r="AR2065" s="177"/>
      <c r="AS2065" s="177"/>
      <c r="AT2065" s="177"/>
      <c r="AU2065" s="177"/>
      <c r="AV2065" s="177"/>
      <c r="AW2065" s="177"/>
      <c r="AX2065" s="177"/>
      <c r="AY2065" s="177"/>
      <c r="AZ2065" s="177"/>
      <c r="BA2065" s="177"/>
      <c r="BB2065" s="177"/>
      <c r="BC2065" s="177"/>
      <c r="BD2065" s="177"/>
      <c r="BE2065" s="177"/>
      <c r="BF2065" s="177"/>
      <c r="BG2065" s="177"/>
      <c r="BH2065" s="177"/>
      <c r="BI2065" s="177"/>
      <c r="BJ2065" s="177"/>
      <c r="BK2065" s="177"/>
      <c r="BL2065" s="177"/>
      <c r="BM2065" s="177"/>
      <c r="BN2065" s="177"/>
      <c r="BO2065" s="177"/>
      <c r="BP2065" s="177"/>
      <c r="BQ2065" s="177"/>
      <c r="BR2065" s="177"/>
      <c r="BS2065" s="177"/>
      <c r="BT2065" s="177"/>
      <c r="BU2065" s="177"/>
      <c r="BV2065" s="177"/>
      <c r="BW2065" s="177"/>
      <c r="BX2065" s="177"/>
      <c r="BY2065" s="177"/>
      <c r="BZ2065" s="177"/>
      <c r="CA2065" s="177"/>
    </row>
    <row r="2066" spans="12:79" customFormat="1" ht="11.25" customHeight="1">
      <c r="L2066" s="20"/>
      <c r="M2066" s="563" t="s">
        <v>1040</v>
      </c>
      <c r="N2066" s="581" t="s">
        <v>34</v>
      </c>
      <c r="O2066" s="446" t="s">
        <v>30</v>
      </c>
      <c r="AC2066" s="268"/>
      <c r="AD2066" s="268"/>
      <c r="AE2066" s="268"/>
      <c r="AF2066" s="146"/>
      <c r="AG2066" s="230"/>
      <c r="AH2066" s="230"/>
      <c r="AI2066" s="177"/>
      <c r="AJ2066" s="177"/>
      <c r="AK2066" s="177"/>
      <c r="AL2066" s="177"/>
      <c r="AM2066" s="177"/>
      <c r="AN2066" s="177"/>
      <c r="AO2066" s="177"/>
      <c r="AP2066" s="177"/>
      <c r="AQ2066" s="177"/>
      <c r="AR2066" s="177"/>
      <c r="AS2066" s="177"/>
      <c r="AT2066" s="177"/>
      <c r="AU2066" s="177"/>
      <c r="AV2066" s="177"/>
      <c r="AW2066" s="177"/>
      <c r="AX2066" s="177"/>
      <c r="AY2066" s="177"/>
      <c r="AZ2066" s="177"/>
      <c r="BA2066" s="177"/>
      <c r="BB2066" s="177"/>
      <c r="BC2066" s="177"/>
      <c r="BD2066" s="177"/>
      <c r="BE2066" s="177"/>
      <c r="BF2066" s="177"/>
      <c r="BG2066" s="177"/>
      <c r="BH2066" s="177"/>
      <c r="BI2066" s="177"/>
      <c r="BJ2066" s="177"/>
      <c r="BK2066" s="177"/>
      <c r="BL2066" s="177"/>
      <c r="BM2066" s="177"/>
      <c r="BN2066" s="177"/>
      <c r="BO2066" s="177"/>
      <c r="BP2066" s="177"/>
      <c r="BQ2066" s="177"/>
      <c r="BR2066" s="177"/>
      <c r="BS2066" s="177"/>
      <c r="BT2066" s="177"/>
      <c r="BU2066" s="177"/>
      <c r="BV2066" s="177"/>
      <c r="BW2066" s="177"/>
      <c r="BX2066" s="177"/>
      <c r="BY2066" s="177"/>
      <c r="BZ2066" s="177"/>
      <c r="CA2066" s="177"/>
    </row>
    <row r="2067" spans="12:79" customFormat="1" ht="11.25" customHeight="1">
      <c r="L2067" s="20"/>
      <c r="M2067" s="563" t="s">
        <v>1041</v>
      </c>
      <c r="N2067" s="592" t="s">
        <v>1042</v>
      </c>
      <c r="O2067" s="446"/>
      <c r="AC2067" s="268"/>
      <c r="AD2067" s="268"/>
      <c r="AE2067" s="268"/>
      <c r="AF2067" s="146"/>
      <c r="AG2067" s="230"/>
      <c r="AH2067" s="230"/>
      <c r="AI2067" s="177"/>
      <c r="AJ2067" s="177"/>
      <c r="AK2067" s="177"/>
      <c r="AL2067" s="177"/>
      <c r="AM2067" s="177"/>
      <c r="AN2067" s="177"/>
      <c r="AO2067" s="177"/>
      <c r="AP2067" s="177"/>
      <c r="AQ2067" s="177"/>
      <c r="AR2067" s="177"/>
      <c r="AS2067" s="177"/>
      <c r="AT2067" s="177"/>
      <c r="AU2067" s="177"/>
      <c r="AV2067" s="177"/>
      <c r="AW2067" s="177"/>
      <c r="AX2067" s="177"/>
      <c r="AY2067" s="177"/>
      <c r="AZ2067" s="177"/>
      <c r="BA2067" s="177"/>
      <c r="BB2067" s="177"/>
      <c r="BC2067" s="177"/>
      <c r="BD2067" s="177"/>
      <c r="BE2067" s="177"/>
      <c r="BF2067" s="177"/>
      <c r="BG2067" s="177"/>
      <c r="BH2067" s="177"/>
      <c r="BI2067" s="177"/>
      <c r="BJ2067" s="177"/>
      <c r="BK2067" s="177"/>
      <c r="BL2067" s="177"/>
      <c r="BM2067" s="177"/>
      <c r="BN2067" s="177"/>
      <c r="BO2067" s="177"/>
      <c r="BP2067" s="177"/>
      <c r="BQ2067" s="177"/>
      <c r="BR2067" s="177"/>
      <c r="BS2067" s="177"/>
      <c r="BT2067" s="177"/>
      <c r="BU2067" s="177"/>
      <c r="BV2067" s="177"/>
      <c r="BW2067" s="177"/>
      <c r="BX2067" s="177"/>
      <c r="BY2067" s="177"/>
      <c r="BZ2067" s="177"/>
      <c r="CA2067" s="177"/>
    </row>
    <row r="2068" spans="12:79" customFormat="1" ht="11.25" customHeight="1">
      <c r="L2068" s="20"/>
      <c r="M2068" s="563" t="s">
        <v>1043</v>
      </c>
      <c r="N2068" s="581" t="s">
        <v>1044</v>
      </c>
      <c r="O2068" s="446" t="s">
        <v>30</v>
      </c>
      <c r="AC2068" s="268"/>
      <c r="AD2068" s="268"/>
      <c r="AE2068" s="268"/>
      <c r="AF2068" s="146"/>
      <c r="AG2068" s="230"/>
      <c r="AH2068" s="230"/>
      <c r="AI2068" s="177"/>
      <c r="AJ2068" s="177"/>
      <c r="AK2068" s="177"/>
      <c r="AL2068" s="177"/>
      <c r="AM2068" s="177"/>
      <c r="AN2068" s="177"/>
      <c r="AO2068" s="177"/>
      <c r="AP2068" s="177"/>
      <c r="AQ2068" s="177"/>
      <c r="AR2068" s="177"/>
      <c r="AS2068" s="177"/>
      <c r="AT2068" s="177"/>
      <c r="AU2068" s="177"/>
      <c r="AV2068" s="177"/>
      <c r="AW2068" s="177"/>
      <c r="AX2068" s="177"/>
      <c r="AY2068" s="177"/>
      <c r="AZ2068" s="177"/>
      <c r="BA2068" s="177"/>
      <c r="BB2068" s="177"/>
      <c r="BC2068" s="177"/>
      <c r="BD2068" s="177"/>
      <c r="BE2068" s="177"/>
      <c r="BF2068" s="177"/>
      <c r="BG2068" s="177"/>
      <c r="BH2068" s="177"/>
      <c r="BI2068" s="177"/>
      <c r="BJ2068" s="177"/>
      <c r="BK2068" s="177"/>
      <c r="BL2068" s="177"/>
      <c r="BM2068" s="177"/>
      <c r="BN2068" s="177"/>
      <c r="BO2068" s="177"/>
      <c r="BP2068" s="177"/>
      <c r="BQ2068" s="177"/>
      <c r="BR2068" s="177"/>
      <c r="BS2068" s="177"/>
      <c r="BT2068" s="177"/>
      <c r="BU2068" s="177"/>
      <c r="BV2068" s="177"/>
      <c r="BW2068" s="177"/>
      <c r="BX2068" s="177"/>
      <c r="BY2068" s="177"/>
      <c r="BZ2068" s="177"/>
      <c r="CA2068" s="177"/>
    </row>
    <row r="2069" spans="12:79" customFormat="1" ht="11.25" customHeight="1">
      <c r="L2069" s="20"/>
      <c r="M2069" s="563" t="s">
        <v>1045</v>
      </c>
      <c r="N2069" s="593" t="s">
        <v>1046</v>
      </c>
      <c r="O2069" s="446"/>
      <c r="AC2069" s="268"/>
      <c r="AD2069" s="268"/>
      <c r="AE2069" s="268"/>
      <c r="AF2069" s="146"/>
      <c r="AG2069" s="230"/>
      <c r="AH2069" s="230"/>
      <c r="AI2069" s="177"/>
      <c r="AJ2069" s="177"/>
      <c r="AK2069" s="177"/>
      <c r="AL2069" s="177"/>
      <c r="AM2069" s="177"/>
      <c r="AN2069" s="177"/>
      <c r="AO2069" s="177"/>
      <c r="AP2069" s="177"/>
      <c r="AQ2069" s="177"/>
      <c r="AR2069" s="177"/>
      <c r="AS2069" s="177"/>
      <c r="AT2069" s="177"/>
      <c r="AU2069" s="177"/>
      <c r="AV2069" s="177"/>
      <c r="AW2069" s="177"/>
      <c r="AX2069" s="177"/>
      <c r="AY2069" s="177"/>
      <c r="AZ2069" s="177"/>
      <c r="BA2069" s="177"/>
      <c r="BB2069" s="177"/>
      <c r="BC2069" s="177"/>
      <c r="BD2069" s="177"/>
      <c r="BE2069" s="177"/>
      <c r="BF2069" s="177"/>
      <c r="BG2069" s="177"/>
      <c r="BH2069" s="177"/>
      <c r="BI2069" s="177"/>
      <c r="BJ2069" s="177"/>
      <c r="BK2069" s="177"/>
      <c r="BL2069" s="177"/>
      <c r="BM2069" s="177"/>
      <c r="BN2069" s="177"/>
      <c r="BO2069" s="177"/>
      <c r="BP2069" s="177"/>
      <c r="BQ2069" s="177"/>
      <c r="BR2069" s="177"/>
      <c r="BS2069" s="177"/>
      <c r="BT2069" s="177"/>
      <c r="BU2069" s="177"/>
      <c r="BV2069" s="177"/>
      <c r="BW2069" s="177"/>
      <c r="BX2069" s="177"/>
      <c r="BY2069" s="177"/>
      <c r="BZ2069" s="177"/>
      <c r="CA2069" s="177"/>
    </row>
    <row r="2070" spans="12:79" customFormat="1" ht="11.25" customHeight="1">
      <c r="L2070" s="20"/>
      <c r="M2070" s="563" t="s">
        <v>1047</v>
      </c>
      <c r="N2070" s="594" t="s">
        <v>1048</v>
      </c>
      <c r="O2070" s="446" t="s">
        <v>30</v>
      </c>
      <c r="AC2070" s="268"/>
      <c r="AD2070" s="268"/>
      <c r="AE2070" s="268"/>
      <c r="AF2070" s="146"/>
      <c r="AG2070" s="230"/>
      <c r="AH2070" s="230"/>
      <c r="AI2070" s="177"/>
      <c r="AJ2070" s="177"/>
      <c r="AK2070" s="177"/>
      <c r="AL2070" s="177"/>
      <c r="AM2070" s="177"/>
      <c r="AN2070" s="177"/>
      <c r="AO2070" s="177"/>
      <c r="AP2070" s="177"/>
      <c r="AQ2070" s="177"/>
      <c r="AR2070" s="177"/>
      <c r="AS2070" s="177"/>
      <c r="AT2070" s="177"/>
      <c r="AU2070" s="177"/>
      <c r="AV2070" s="177"/>
      <c r="AW2070" s="177"/>
      <c r="AX2070" s="177"/>
      <c r="AY2070" s="177"/>
      <c r="AZ2070" s="177"/>
      <c r="BA2070" s="177"/>
      <c r="BB2070" s="177"/>
      <c r="BC2070" s="177"/>
      <c r="BD2070" s="177"/>
      <c r="BE2070" s="177"/>
      <c r="BF2070" s="177"/>
      <c r="BG2070" s="177"/>
      <c r="BH2070" s="177"/>
      <c r="BI2070" s="177"/>
      <c r="BJ2070" s="177"/>
      <c r="BK2070" s="177"/>
      <c r="BL2070" s="177"/>
      <c r="BM2070" s="177"/>
      <c r="BN2070" s="177"/>
      <c r="BO2070" s="177"/>
      <c r="BP2070" s="177"/>
      <c r="BQ2070" s="177"/>
      <c r="BR2070" s="177"/>
      <c r="BS2070" s="177"/>
      <c r="BT2070" s="177"/>
      <c r="BU2070" s="177"/>
      <c r="BV2070" s="177"/>
      <c r="BW2070" s="177"/>
      <c r="BX2070" s="177"/>
      <c r="BY2070" s="177"/>
      <c r="BZ2070" s="177"/>
      <c r="CA2070" s="177"/>
    </row>
    <row r="2071" spans="12:79" customFormat="1" ht="11.25" customHeight="1">
      <c r="L2071" s="20"/>
      <c r="M2071" s="563" t="s">
        <v>1049</v>
      </c>
      <c r="N2071" s="595" t="s">
        <v>1050</v>
      </c>
      <c r="O2071" s="446" t="s">
        <v>30</v>
      </c>
      <c r="AC2071" s="268"/>
      <c r="AD2071" s="268"/>
      <c r="AE2071" s="268"/>
      <c r="AF2071" s="146"/>
      <c r="AG2071" s="230"/>
      <c r="AH2071" s="230"/>
      <c r="AI2071" s="177"/>
      <c r="AJ2071" s="177"/>
      <c r="AK2071" s="177"/>
      <c r="AL2071" s="177"/>
      <c r="AM2071" s="177"/>
      <c r="AN2071" s="177"/>
      <c r="AO2071" s="177"/>
      <c r="AP2071" s="177"/>
      <c r="AQ2071" s="177"/>
      <c r="AR2071" s="177"/>
      <c r="AS2071" s="177"/>
      <c r="AT2071" s="177"/>
      <c r="AU2071" s="177"/>
      <c r="AV2071" s="177"/>
      <c r="AW2071" s="177"/>
      <c r="AX2071" s="177"/>
      <c r="AY2071" s="177"/>
      <c r="AZ2071" s="177"/>
      <c r="BA2071" s="177"/>
      <c r="BB2071" s="177"/>
      <c r="BC2071" s="177"/>
      <c r="BD2071" s="177"/>
      <c r="BE2071" s="177"/>
      <c r="BF2071" s="177"/>
      <c r="BG2071" s="177"/>
      <c r="BH2071" s="177"/>
      <c r="BI2071" s="177"/>
      <c r="BJ2071" s="177"/>
      <c r="BK2071" s="177"/>
      <c r="BL2071" s="177"/>
      <c r="BM2071" s="177"/>
      <c r="BN2071" s="177"/>
      <c r="BO2071" s="177"/>
      <c r="BP2071" s="177"/>
      <c r="BQ2071" s="177"/>
      <c r="BR2071" s="177"/>
      <c r="BS2071" s="177"/>
      <c r="BT2071" s="177"/>
      <c r="BU2071" s="177"/>
      <c r="BV2071" s="177"/>
      <c r="BW2071" s="177"/>
      <c r="BX2071" s="177"/>
      <c r="BY2071" s="177"/>
      <c r="BZ2071" s="177"/>
      <c r="CA2071" s="177"/>
    </row>
    <row r="2072" spans="12:79" customFormat="1" ht="11.25" customHeight="1">
      <c r="L2072" s="20"/>
      <c r="M2072" s="562" t="s">
        <v>564</v>
      </c>
      <c r="N2072" s="596" t="s">
        <v>1051</v>
      </c>
      <c r="O2072" s="446" t="s">
        <v>196</v>
      </c>
      <c r="AC2072" s="268"/>
      <c r="AD2072" s="268"/>
      <c r="AE2072" s="268"/>
      <c r="AF2072" s="263">
        <f t="shared" ref="AF2072:AF2078" si="79">AG2072+AH2072</f>
        <v>0</v>
      </c>
      <c r="AG2072" s="230"/>
      <c r="AH2072" s="230"/>
      <c r="AI2072" s="177"/>
      <c r="AJ2072" s="177"/>
      <c r="AK2072" s="177"/>
      <c r="AL2072" s="177"/>
      <c r="AM2072" s="177"/>
      <c r="AN2072" s="177"/>
      <c r="AO2072" s="177"/>
      <c r="AP2072" s="177"/>
      <c r="AQ2072" s="177"/>
      <c r="AR2072" s="177"/>
      <c r="AS2072" s="177"/>
      <c r="AT2072" s="177"/>
      <c r="AU2072" s="177"/>
      <c r="AV2072" s="177"/>
      <c r="AW2072" s="177"/>
      <c r="AX2072" s="177"/>
      <c r="AY2072" s="177"/>
      <c r="AZ2072" s="177"/>
      <c r="BA2072" s="177"/>
      <c r="BB2072" s="177"/>
      <c r="BC2072" s="177"/>
      <c r="BD2072" s="177"/>
      <c r="BE2072" s="177"/>
      <c r="BF2072" s="177"/>
      <c r="BG2072" s="177"/>
      <c r="BH2072" s="177"/>
      <c r="BI2072" s="177"/>
      <c r="BJ2072" s="177"/>
      <c r="BK2072" s="177"/>
      <c r="BL2072" s="177"/>
      <c r="BM2072" s="177"/>
      <c r="BN2072" s="177"/>
      <c r="BO2072" s="177"/>
      <c r="BP2072" s="177"/>
      <c r="BQ2072" s="177"/>
      <c r="BR2072" s="177"/>
      <c r="BS2072" s="177"/>
      <c r="BT2072" s="177"/>
      <c r="BU2072" s="177"/>
      <c r="BV2072" s="177"/>
      <c r="BW2072" s="177"/>
      <c r="BX2072" s="177"/>
      <c r="BY2072" s="177"/>
      <c r="BZ2072" s="177"/>
      <c r="CA2072" s="177"/>
    </row>
    <row r="2073" spans="12:79" customFormat="1" ht="11.25" customHeight="1">
      <c r="L2073" s="20"/>
      <c r="M2073" s="562" t="s">
        <v>1052</v>
      </c>
      <c r="N2073" s="597" t="s">
        <v>2195</v>
      </c>
      <c r="O2073" s="446" t="s">
        <v>196</v>
      </c>
      <c r="AC2073" s="268"/>
      <c r="AD2073" s="268"/>
      <c r="AE2073" s="268"/>
      <c r="AF2073" s="263">
        <f t="shared" si="79"/>
        <v>0</v>
      </c>
      <c r="AG2073" s="230"/>
      <c r="AH2073" s="230"/>
      <c r="AI2073" s="177"/>
      <c r="AJ2073" s="177"/>
      <c r="AK2073" s="177"/>
      <c r="AL2073" s="177"/>
      <c r="AM2073" s="177"/>
      <c r="AN2073" s="177"/>
      <c r="AO2073" s="177"/>
      <c r="AP2073" s="177"/>
      <c r="AQ2073" s="177"/>
      <c r="AR2073" s="177"/>
      <c r="AS2073" s="177"/>
      <c r="AT2073" s="177"/>
      <c r="AU2073" s="177"/>
      <c r="AV2073" s="177"/>
      <c r="AW2073" s="177"/>
      <c r="AX2073" s="177"/>
      <c r="AY2073" s="177"/>
      <c r="AZ2073" s="177"/>
      <c r="BA2073" s="177"/>
      <c r="BB2073" s="177"/>
      <c r="BC2073" s="177"/>
      <c r="BD2073" s="177"/>
      <c r="BE2073" s="177"/>
      <c r="BF2073" s="177"/>
      <c r="BG2073" s="177"/>
      <c r="BH2073" s="177"/>
      <c r="BI2073" s="177"/>
      <c r="BJ2073" s="177"/>
      <c r="BK2073" s="177"/>
      <c r="BL2073" s="177"/>
      <c r="BM2073" s="177"/>
      <c r="BN2073" s="177"/>
      <c r="BO2073" s="177"/>
      <c r="BP2073" s="177"/>
      <c r="BQ2073" s="177"/>
      <c r="BR2073" s="177"/>
      <c r="BS2073" s="177"/>
      <c r="BT2073" s="177"/>
      <c r="BU2073" s="177"/>
      <c r="BV2073" s="177"/>
      <c r="BW2073" s="177"/>
      <c r="BX2073" s="177"/>
      <c r="BY2073" s="177"/>
      <c r="BZ2073" s="177"/>
      <c r="CA2073" s="177"/>
    </row>
    <row r="2074" spans="12:79" customFormat="1" ht="11.25" customHeight="1">
      <c r="L2074" s="20"/>
      <c r="M2074" s="562" t="s">
        <v>1053</v>
      </c>
      <c r="N2074" s="576" t="s">
        <v>1054</v>
      </c>
      <c r="O2074" s="446" t="s">
        <v>196</v>
      </c>
      <c r="AC2074" s="268"/>
      <c r="AD2074" s="268"/>
      <c r="AE2074" s="268"/>
      <c r="AF2074" s="263">
        <f t="shared" si="79"/>
        <v>0</v>
      </c>
      <c r="AG2074" s="230"/>
      <c r="AH2074" s="230"/>
      <c r="AI2074" s="177"/>
      <c r="AJ2074" s="177"/>
      <c r="AK2074" s="177"/>
      <c r="AL2074" s="177"/>
      <c r="AM2074" s="177"/>
      <c r="AN2074" s="177"/>
      <c r="AO2074" s="177"/>
      <c r="AP2074" s="177"/>
      <c r="AQ2074" s="177"/>
      <c r="AR2074" s="177"/>
      <c r="AS2074" s="177"/>
      <c r="AT2074" s="177"/>
      <c r="AU2074" s="177"/>
      <c r="AV2074" s="177"/>
      <c r="AW2074" s="177"/>
      <c r="AX2074" s="177"/>
      <c r="AY2074" s="177"/>
      <c r="AZ2074" s="177"/>
      <c r="BA2074" s="177"/>
      <c r="BB2074" s="177"/>
      <c r="BC2074" s="177"/>
      <c r="BD2074" s="177"/>
      <c r="BE2074" s="177"/>
      <c r="BF2074" s="177"/>
      <c r="BG2074" s="177"/>
      <c r="BH2074" s="177"/>
      <c r="BI2074" s="177"/>
      <c r="BJ2074" s="177"/>
      <c r="BK2074" s="177"/>
      <c r="BL2074" s="177"/>
      <c r="BM2074" s="177"/>
      <c r="BN2074" s="177"/>
      <c r="BO2074" s="177"/>
      <c r="BP2074" s="177"/>
      <c r="BQ2074" s="177"/>
      <c r="BR2074" s="177"/>
      <c r="BS2074" s="177"/>
      <c r="BT2074" s="177"/>
      <c r="BU2074" s="177"/>
      <c r="BV2074" s="177"/>
      <c r="BW2074" s="177"/>
      <c r="BX2074" s="177"/>
      <c r="BY2074" s="177"/>
      <c r="BZ2074" s="177"/>
      <c r="CA2074" s="177"/>
    </row>
    <row r="2075" spans="12:79" customFormat="1" ht="11.25" customHeight="1">
      <c r="L2075" s="20"/>
      <c r="M2075" s="562" t="s">
        <v>1055</v>
      </c>
      <c r="N2075" s="576" t="s">
        <v>1056</v>
      </c>
      <c r="O2075" s="446" t="s">
        <v>196</v>
      </c>
      <c r="AC2075" s="268"/>
      <c r="AD2075" s="268"/>
      <c r="AE2075" s="268"/>
      <c r="AF2075" s="263">
        <f t="shared" si="79"/>
        <v>0</v>
      </c>
      <c r="AG2075" s="260">
        <f>SUM(AG2076:AG2079)</f>
        <v>0</v>
      </c>
      <c r="AH2075" s="260">
        <f>SUM(AH2076:AH2079)</f>
        <v>0</v>
      </c>
      <c r="AI2075" s="177"/>
      <c r="AJ2075" s="177"/>
      <c r="AK2075" s="177"/>
      <c r="AL2075" s="177"/>
      <c r="AM2075" s="177"/>
      <c r="AN2075" s="177"/>
      <c r="AO2075" s="177"/>
      <c r="AP2075" s="177"/>
      <c r="AQ2075" s="177"/>
      <c r="AR2075" s="177"/>
      <c r="AS2075" s="177"/>
      <c r="AT2075" s="177"/>
      <c r="AU2075" s="177"/>
      <c r="AV2075" s="177"/>
      <c r="AW2075" s="177"/>
      <c r="AX2075" s="177"/>
      <c r="AY2075" s="177"/>
      <c r="AZ2075" s="177"/>
      <c r="BA2075" s="177"/>
      <c r="BB2075" s="177"/>
      <c r="BC2075" s="177"/>
      <c r="BD2075" s="177"/>
      <c r="BE2075" s="177"/>
      <c r="BF2075" s="177"/>
      <c r="BG2075" s="177"/>
      <c r="BH2075" s="177"/>
      <c r="BI2075" s="177"/>
      <c r="BJ2075" s="177"/>
      <c r="BK2075" s="177"/>
      <c r="BL2075" s="177"/>
      <c r="BM2075" s="177"/>
      <c r="BN2075" s="177"/>
      <c r="BO2075" s="177"/>
      <c r="BP2075" s="177"/>
      <c r="BQ2075" s="177"/>
      <c r="BR2075" s="177"/>
      <c r="BS2075" s="177"/>
      <c r="BT2075" s="177"/>
      <c r="BU2075" s="177"/>
      <c r="BV2075" s="177"/>
      <c r="BW2075" s="177"/>
      <c r="BX2075" s="177"/>
      <c r="BY2075" s="177"/>
      <c r="BZ2075" s="177"/>
      <c r="CA2075" s="177"/>
    </row>
    <row r="2076" spans="12:79" customFormat="1" ht="11.25" customHeight="1">
      <c r="L2076" s="20"/>
      <c r="M2076" s="562" t="s">
        <v>1057</v>
      </c>
      <c r="N2076" s="598" t="s">
        <v>1058</v>
      </c>
      <c r="O2076" s="446" t="s">
        <v>196</v>
      </c>
      <c r="AC2076" s="268"/>
      <c r="AD2076" s="268"/>
      <c r="AE2076" s="268"/>
      <c r="AF2076" s="263">
        <f t="shared" si="79"/>
        <v>0</v>
      </c>
      <c r="AG2076" s="230"/>
      <c r="AH2076" s="230"/>
      <c r="AI2076" s="177"/>
      <c r="AJ2076" s="177"/>
      <c r="AK2076" s="177"/>
      <c r="AL2076" s="177"/>
      <c r="AM2076" s="177"/>
      <c r="AN2076" s="177"/>
      <c r="AO2076" s="177"/>
      <c r="AP2076" s="177"/>
      <c r="AQ2076" s="177"/>
      <c r="AR2076" s="177"/>
      <c r="AS2076" s="177"/>
      <c r="AT2076" s="177"/>
      <c r="AU2076" s="177"/>
      <c r="AV2076" s="177"/>
      <c r="AW2076" s="177"/>
      <c r="AX2076" s="177"/>
      <c r="AY2076" s="177"/>
      <c r="AZ2076" s="177"/>
      <c r="BA2076" s="177"/>
      <c r="BB2076" s="177"/>
      <c r="BC2076" s="177"/>
      <c r="BD2076" s="177"/>
      <c r="BE2076" s="177"/>
      <c r="BF2076" s="177"/>
      <c r="BG2076" s="177"/>
      <c r="BH2076" s="177"/>
      <c r="BI2076" s="177"/>
      <c r="BJ2076" s="177"/>
      <c r="BK2076" s="177"/>
      <c r="BL2076" s="177"/>
      <c r="BM2076" s="177"/>
      <c r="BN2076" s="177"/>
      <c r="BO2076" s="177"/>
      <c r="BP2076" s="177"/>
      <c r="BQ2076" s="177"/>
      <c r="BR2076" s="177"/>
      <c r="BS2076" s="177"/>
      <c r="BT2076" s="177"/>
      <c r="BU2076" s="177"/>
      <c r="BV2076" s="177"/>
      <c r="BW2076" s="177"/>
      <c r="BX2076" s="177"/>
      <c r="BY2076" s="177"/>
      <c r="BZ2076" s="177"/>
      <c r="CA2076" s="177"/>
    </row>
    <row r="2077" spans="12:79" customFormat="1" ht="11.25" customHeight="1">
      <c r="L2077" s="20"/>
      <c r="M2077" s="563" t="str">
        <f>IF(TEMPLATE_SPHERE_CODE="VSNA","1.7.2",IF(TEMPLATE_SPHERE_CODE="VOTV","1.7.2",""))</f>
        <v/>
      </c>
      <c r="N2077" s="599" t="str">
        <f>IF(TEMPLATE_SPHERE_CODE="VSNA","Контроль качества воды",IF(TEMPLATE_SPHERE_CODE="VOTV","Контроль сточных вод",""))</f>
        <v/>
      </c>
      <c r="O2077" s="446" t="s">
        <v>196</v>
      </c>
      <c r="AC2077" s="268"/>
      <c r="AD2077" s="268"/>
      <c r="AE2077" s="268"/>
      <c r="AF2077" s="263">
        <f t="shared" si="79"/>
        <v>0</v>
      </c>
      <c r="AG2077" s="230"/>
      <c r="AH2077" s="230"/>
      <c r="AI2077" s="177"/>
      <c r="AJ2077" s="177"/>
      <c r="AK2077" s="177"/>
      <c r="AL2077" s="177"/>
      <c r="AM2077" s="177"/>
      <c r="AN2077" s="177"/>
      <c r="AO2077" s="177"/>
      <c r="AP2077" s="177"/>
      <c r="AQ2077" s="177"/>
      <c r="AR2077" s="177"/>
      <c r="AS2077" s="177"/>
      <c r="AT2077" s="177"/>
      <c r="AU2077" s="177"/>
      <c r="AV2077" s="177"/>
      <c r="AW2077" s="177"/>
      <c r="AX2077" s="177"/>
      <c r="AY2077" s="177"/>
      <c r="AZ2077" s="177"/>
      <c r="BA2077" s="177"/>
      <c r="BB2077" s="177"/>
      <c r="BC2077" s="177"/>
      <c r="BD2077" s="177"/>
      <c r="BE2077" s="177"/>
      <c r="BF2077" s="177"/>
      <c r="BG2077" s="177"/>
      <c r="BH2077" s="177"/>
      <c r="BI2077" s="177"/>
      <c r="BJ2077" s="177"/>
      <c r="BK2077" s="177"/>
      <c r="BL2077" s="177"/>
      <c r="BM2077" s="177"/>
      <c r="BN2077" s="177"/>
      <c r="BO2077" s="177"/>
      <c r="BP2077" s="177"/>
      <c r="BQ2077" s="177"/>
      <c r="BR2077" s="177"/>
      <c r="BS2077" s="177"/>
      <c r="BT2077" s="177"/>
      <c r="BU2077" s="177"/>
      <c r="BV2077" s="177"/>
      <c r="BW2077" s="177"/>
      <c r="BX2077" s="177"/>
      <c r="BY2077" s="177"/>
      <c r="BZ2077" s="177"/>
      <c r="CA2077" s="177"/>
    </row>
    <row r="2078" spans="12:79" customFormat="1" ht="11.25" customHeight="1">
      <c r="L2078" s="20"/>
      <c r="M2078" s="562" t="s">
        <v>1059</v>
      </c>
      <c r="N2078" s="598" t="s">
        <v>1060</v>
      </c>
      <c r="O2078" s="446" t="s">
        <v>196</v>
      </c>
      <c r="AC2078" s="268"/>
      <c r="AD2078" s="268"/>
      <c r="AE2078" s="268"/>
      <c r="AF2078" s="263">
        <f t="shared" si="79"/>
        <v>0</v>
      </c>
      <c r="AG2078" s="230"/>
      <c r="AH2078" s="230"/>
      <c r="AI2078" s="177"/>
      <c r="AJ2078" s="177"/>
      <c r="AK2078" s="177"/>
      <c r="AL2078" s="177"/>
      <c r="AM2078" s="177"/>
      <c r="AN2078" s="177"/>
      <c r="AO2078" s="177"/>
      <c r="AP2078" s="177"/>
      <c r="AQ2078" s="177"/>
      <c r="AR2078" s="177"/>
      <c r="AS2078" s="177"/>
      <c r="AT2078" s="177"/>
      <c r="AU2078" s="177"/>
      <c r="AV2078" s="177"/>
      <c r="AW2078" s="177"/>
      <c r="AX2078" s="177"/>
      <c r="AY2078" s="177"/>
      <c r="AZ2078" s="177"/>
      <c r="BA2078" s="177"/>
      <c r="BB2078" s="177"/>
      <c r="BC2078" s="177"/>
      <c r="BD2078" s="177"/>
      <c r="BE2078" s="177"/>
      <c r="BF2078" s="177"/>
      <c r="BG2078" s="177"/>
      <c r="BH2078" s="177"/>
      <c r="BI2078" s="177"/>
      <c r="BJ2078" s="177"/>
      <c r="BK2078" s="177"/>
      <c r="BL2078" s="177"/>
      <c r="BM2078" s="177"/>
      <c r="BN2078" s="177"/>
      <c r="BO2078" s="177"/>
      <c r="BP2078" s="177"/>
      <c r="BQ2078" s="177"/>
      <c r="BR2078" s="177"/>
      <c r="BS2078" s="177"/>
      <c r="BT2078" s="177"/>
      <c r="BU2078" s="177"/>
      <c r="BV2078" s="177"/>
      <c r="BW2078" s="177"/>
      <c r="BX2078" s="177"/>
      <c r="BY2078" s="177"/>
      <c r="BZ2078" s="177"/>
      <c r="CA2078" s="177"/>
    </row>
    <row r="2079" spans="12:79" customFormat="1" ht="11.25" customHeight="1">
      <c r="L2079" s="20"/>
      <c r="M2079" s="563" t="str">
        <f>IF(TEMPLATE_SPHERE_CODE="VSNA","",IF(TEMPLATE_SPHERE_CODE="VOTV","1.7.4",""))</f>
        <v/>
      </c>
      <c r="N2079" s="599" t="str">
        <f>IF(TEMPLATE_SPHERE_CODE="VSNA","",IF(TEMPLATE_SPHERE_CODE="VOTV","Услуги по обращению с осадком сточных вод",""))</f>
        <v/>
      </c>
      <c r="O2079" s="169" t="str">
        <f>IF(TEMPLATE_SPHERE_CODE="VSNA","",IF(TEMPLATE_SPHERE_CODE="VOTV","тыс.руб.",""))</f>
        <v/>
      </c>
      <c r="AC2079" s="268"/>
      <c r="AD2079" s="268"/>
      <c r="AE2079" s="268"/>
      <c r="AF2079" s="278"/>
      <c r="AG2079" s="278"/>
      <c r="AH2079" s="278"/>
      <c r="AI2079" s="177"/>
      <c r="AJ2079" s="177"/>
      <c r="AK2079" s="177"/>
      <c r="AL2079" s="177"/>
      <c r="AM2079" s="177"/>
      <c r="AN2079" s="177"/>
      <c r="AO2079" s="177"/>
      <c r="AP2079" s="177"/>
      <c r="AQ2079" s="177"/>
      <c r="AR2079" s="177"/>
      <c r="AS2079" s="177"/>
      <c r="AT2079" s="177"/>
      <c r="AU2079" s="177"/>
      <c r="AV2079" s="177"/>
      <c r="AW2079" s="177"/>
      <c r="AX2079" s="177"/>
      <c r="AY2079" s="177"/>
      <c r="AZ2079" s="177"/>
      <c r="BA2079" s="177"/>
      <c r="BB2079" s="177"/>
      <c r="BC2079" s="177"/>
      <c r="BD2079" s="177"/>
      <c r="BE2079" s="177"/>
      <c r="BF2079" s="177"/>
      <c r="BG2079" s="177"/>
      <c r="BH2079" s="177"/>
      <c r="BI2079" s="177"/>
      <c r="BJ2079" s="177"/>
      <c r="BK2079" s="177"/>
      <c r="BL2079" s="177"/>
      <c r="BM2079" s="177"/>
      <c r="BN2079" s="177"/>
      <c r="BO2079" s="177"/>
      <c r="BP2079" s="177"/>
      <c r="BQ2079" s="177"/>
      <c r="BR2079" s="177"/>
      <c r="BS2079" s="177"/>
      <c r="BT2079" s="177"/>
      <c r="BU2079" s="177"/>
      <c r="BV2079" s="177"/>
      <c r="BW2079" s="177"/>
      <c r="BX2079" s="177"/>
      <c r="BY2079" s="177"/>
      <c r="BZ2079" s="177"/>
      <c r="CA2079" s="177"/>
    </row>
    <row r="2080" spans="12:79" customFormat="1" ht="11.25" customHeight="1">
      <c r="L2080" s="20"/>
      <c r="M2080" s="562" t="s">
        <v>1061</v>
      </c>
      <c r="N2080" s="600" t="s">
        <v>1062</v>
      </c>
      <c r="O2080" s="446" t="s">
        <v>196</v>
      </c>
      <c r="AC2080" s="268"/>
      <c r="AD2080" s="268"/>
      <c r="AE2080" s="268"/>
      <c r="AF2080" s="263">
        <f t="shared" ref="AF2080:AF2091" si="80">AG2080+AH2080</f>
        <v>0</v>
      </c>
      <c r="AG2080" s="260">
        <f>SUM(AG2081:AG2084)</f>
        <v>0</v>
      </c>
      <c r="AH2080" s="260">
        <f>SUM(AH2081:AH2084)</f>
        <v>0</v>
      </c>
      <c r="AI2080" s="177"/>
      <c r="AJ2080" s="177"/>
      <c r="AK2080" s="177"/>
      <c r="AL2080" s="177"/>
      <c r="AM2080" s="177"/>
      <c r="AN2080" s="177"/>
      <c r="AO2080" s="177"/>
      <c r="AP2080" s="177"/>
      <c r="AQ2080" s="177"/>
      <c r="AR2080" s="177"/>
      <c r="AS2080" s="177"/>
      <c r="AT2080" s="177"/>
      <c r="AU2080" s="177"/>
      <c r="AV2080" s="177"/>
      <c r="AW2080" s="177"/>
      <c r="AX2080" s="177"/>
      <c r="AY2080" s="177"/>
      <c r="AZ2080" s="177"/>
      <c r="BA2080" s="177"/>
      <c r="BB2080" s="177"/>
      <c r="BC2080" s="177"/>
      <c r="BD2080" s="177"/>
      <c r="BE2080" s="177"/>
      <c r="BF2080" s="177"/>
      <c r="BG2080" s="177"/>
      <c r="BH2080" s="177"/>
      <c r="BI2080" s="177"/>
      <c r="BJ2080" s="177"/>
      <c r="BK2080" s="177"/>
      <c r="BL2080" s="177"/>
      <c r="BM2080" s="177"/>
      <c r="BN2080" s="177"/>
      <c r="BO2080" s="177"/>
      <c r="BP2080" s="177"/>
      <c r="BQ2080" s="177"/>
      <c r="BR2080" s="177"/>
      <c r="BS2080" s="177"/>
      <c r="BT2080" s="177"/>
      <c r="BU2080" s="177"/>
      <c r="BV2080" s="177"/>
      <c r="BW2080" s="177"/>
      <c r="BX2080" s="177"/>
      <c r="BY2080" s="177"/>
      <c r="BZ2080" s="177"/>
      <c r="CA2080" s="177"/>
    </row>
    <row r="2081" spans="12:79" customFormat="1" ht="11.25" customHeight="1">
      <c r="L2081" s="20"/>
      <c r="M2081" s="562" t="s">
        <v>1063</v>
      </c>
      <c r="N2081" s="580" t="s">
        <v>1064</v>
      </c>
      <c r="O2081" s="446" t="s">
        <v>196</v>
      </c>
      <c r="AC2081" s="268"/>
      <c r="AD2081" s="268"/>
      <c r="AE2081" s="268"/>
      <c r="AF2081" s="263">
        <f t="shared" si="80"/>
        <v>0</v>
      </c>
      <c r="AG2081" s="230"/>
      <c r="AH2081" s="230"/>
      <c r="AI2081" s="177"/>
      <c r="AJ2081" s="177"/>
      <c r="AK2081" s="177"/>
      <c r="AL2081" s="177"/>
      <c r="AM2081" s="177"/>
      <c r="AN2081" s="177"/>
      <c r="AO2081" s="177"/>
      <c r="AP2081" s="177"/>
      <c r="AQ2081" s="177"/>
      <c r="AR2081" s="177"/>
      <c r="AS2081" s="177"/>
      <c r="AT2081" s="177"/>
      <c r="AU2081" s="177"/>
      <c r="AV2081" s="177"/>
      <c r="AW2081" s="177"/>
      <c r="AX2081" s="177"/>
      <c r="AY2081" s="177"/>
      <c r="AZ2081" s="177"/>
      <c r="BA2081" s="177"/>
      <c r="BB2081" s="177"/>
      <c r="BC2081" s="177"/>
      <c r="BD2081" s="177"/>
      <c r="BE2081" s="177"/>
      <c r="BF2081" s="177"/>
      <c r="BG2081" s="177"/>
      <c r="BH2081" s="177"/>
      <c r="BI2081" s="177"/>
      <c r="BJ2081" s="177"/>
      <c r="BK2081" s="177"/>
      <c r="BL2081" s="177"/>
      <c r="BM2081" s="177"/>
      <c r="BN2081" s="177"/>
      <c r="BO2081" s="177"/>
      <c r="BP2081" s="177"/>
      <c r="BQ2081" s="177"/>
      <c r="BR2081" s="177"/>
      <c r="BS2081" s="177"/>
      <c r="BT2081" s="177"/>
      <c r="BU2081" s="177"/>
      <c r="BV2081" s="177"/>
      <c r="BW2081" s="177"/>
      <c r="BX2081" s="177"/>
      <c r="BY2081" s="177"/>
      <c r="BZ2081" s="177"/>
      <c r="CA2081" s="177"/>
    </row>
    <row r="2082" spans="12:79" customFormat="1" ht="11.25" customHeight="1">
      <c r="L2082" s="20"/>
      <c r="M2082" s="562" t="s">
        <v>1065</v>
      </c>
      <c r="N2082" s="596" t="s">
        <v>1066</v>
      </c>
      <c r="O2082" s="446" t="s">
        <v>196</v>
      </c>
      <c r="AC2082" s="268"/>
      <c r="AD2082" s="268"/>
      <c r="AE2082" s="268"/>
      <c r="AF2082" s="263">
        <f t="shared" si="80"/>
        <v>0</v>
      </c>
      <c r="AG2082" s="230"/>
      <c r="AH2082" s="230"/>
      <c r="AI2082" s="177"/>
      <c r="AJ2082" s="177"/>
      <c r="AK2082" s="177"/>
      <c r="AL2082" s="177"/>
      <c r="AM2082" s="177"/>
      <c r="AN2082" s="177"/>
      <c r="AO2082" s="177"/>
      <c r="AP2082" s="177"/>
      <c r="AQ2082" s="177"/>
      <c r="AR2082" s="177"/>
      <c r="AS2082" s="177"/>
      <c r="AT2082" s="177"/>
      <c r="AU2082" s="177"/>
      <c r="AV2082" s="177"/>
      <c r="AW2082" s="177"/>
      <c r="AX2082" s="177"/>
      <c r="AY2082" s="177"/>
      <c r="AZ2082" s="177"/>
      <c r="BA2082" s="177"/>
      <c r="BB2082" s="177"/>
      <c r="BC2082" s="177"/>
      <c r="BD2082" s="177"/>
      <c r="BE2082" s="177"/>
      <c r="BF2082" s="177"/>
      <c r="BG2082" s="177"/>
      <c r="BH2082" s="177"/>
      <c r="BI2082" s="177"/>
      <c r="BJ2082" s="177"/>
      <c r="BK2082" s="177"/>
      <c r="BL2082" s="177"/>
      <c r="BM2082" s="177"/>
      <c r="BN2082" s="177"/>
      <c r="BO2082" s="177"/>
      <c r="BP2082" s="177"/>
      <c r="BQ2082" s="177"/>
      <c r="BR2082" s="177"/>
      <c r="BS2082" s="177"/>
      <c r="BT2082" s="177"/>
      <c r="BU2082" s="177"/>
      <c r="BV2082" s="177"/>
      <c r="BW2082" s="177"/>
      <c r="BX2082" s="177"/>
      <c r="BY2082" s="177"/>
      <c r="BZ2082" s="177"/>
      <c r="CA2082" s="177"/>
    </row>
    <row r="2083" spans="12:79" customFormat="1" ht="11.25" customHeight="1">
      <c r="L2083" s="20"/>
      <c r="M2083" s="562" t="s">
        <v>1067</v>
      </c>
      <c r="N2083" s="598" t="s">
        <v>1068</v>
      </c>
      <c r="O2083" s="446" t="s">
        <v>196</v>
      </c>
      <c r="AC2083" s="268"/>
      <c r="AD2083" s="268"/>
      <c r="AE2083" s="268"/>
      <c r="AF2083" s="263">
        <f t="shared" si="80"/>
        <v>0</v>
      </c>
      <c r="AG2083" s="230"/>
      <c r="AH2083" s="230"/>
      <c r="AI2083" s="177"/>
      <c r="AJ2083" s="177"/>
      <c r="AK2083" s="177"/>
      <c r="AL2083" s="177"/>
      <c r="AM2083" s="177"/>
      <c r="AN2083" s="177"/>
      <c r="AO2083" s="177"/>
      <c r="AP2083" s="177"/>
      <c r="AQ2083" s="177"/>
      <c r="AR2083" s="177"/>
      <c r="AS2083" s="177"/>
      <c r="AT2083" s="177"/>
      <c r="AU2083" s="177"/>
      <c r="AV2083" s="177"/>
      <c r="AW2083" s="177"/>
      <c r="AX2083" s="177"/>
      <c r="AY2083" s="177"/>
      <c r="AZ2083" s="177"/>
      <c r="BA2083" s="177"/>
      <c r="BB2083" s="177"/>
      <c r="BC2083" s="177"/>
      <c r="BD2083" s="177"/>
      <c r="BE2083" s="177"/>
      <c r="BF2083" s="177"/>
      <c r="BG2083" s="177"/>
      <c r="BH2083" s="177"/>
      <c r="BI2083" s="177"/>
      <c r="BJ2083" s="177"/>
      <c r="BK2083" s="177"/>
      <c r="BL2083" s="177"/>
      <c r="BM2083" s="177"/>
      <c r="BN2083" s="177"/>
      <c r="BO2083" s="177"/>
      <c r="BP2083" s="177"/>
      <c r="BQ2083" s="177"/>
      <c r="BR2083" s="177"/>
      <c r="BS2083" s="177"/>
      <c r="BT2083" s="177"/>
      <c r="BU2083" s="177"/>
      <c r="BV2083" s="177"/>
      <c r="BW2083" s="177"/>
      <c r="BX2083" s="177"/>
      <c r="BY2083" s="177"/>
      <c r="BZ2083" s="177"/>
      <c r="CA2083" s="177"/>
    </row>
    <row r="2084" spans="12:79" customFormat="1" ht="11.25" customHeight="1">
      <c r="L2084" s="20"/>
      <c r="M2084" s="562" t="s">
        <v>1069</v>
      </c>
      <c r="N2084" s="598" t="s">
        <v>170</v>
      </c>
      <c r="O2084" s="446" t="s">
        <v>196</v>
      </c>
      <c r="AC2084" s="268"/>
      <c r="AD2084" s="268"/>
      <c r="AE2084" s="268"/>
      <c r="AF2084" s="263">
        <f t="shared" si="80"/>
        <v>0</v>
      </c>
      <c r="AG2084" s="230"/>
      <c r="AH2084" s="230"/>
      <c r="AI2084" s="177"/>
      <c r="AJ2084" s="177"/>
      <c r="AK2084" s="177"/>
      <c r="AL2084" s="177"/>
      <c r="AM2084" s="177"/>
      <c r="AN2084" s="177"/>
      <c r="AO2084" s="177"/>
      <c r="AP2084" s="177"/>
      <c r="AQ2084" s="177"/>
      <c r="AR2084" s="177"/>
      <c r="AS2084" s="177"/>
      <c r="AT2084" s="177"/>
      <c r="AU2084" s="177"/>
      <c r="AV2084" s="177"/>
      <c r="AW2084" s="177"/>
      <c r="AX2084" s="177"/>
      <c r="AY2084" s="177"/>
      <c r="AZ2084" s="177"/>
      <c r="BA2084" s="177"/>
      <c r="BB2084" s="177"/>
      <c r="BC2084" s="177"/>
      <c r="BD2084" s="177"/>
      <c r="BE2084" s="177"/>
      <c r="BF2084" s="177"/>
      <c r="BG2084" s="177"/>
      <c r="BH2084" s="177"/>
      <c r="BI2084" s="177"/>
      <c r="BJ2084" s="177"/>
      <c r="BK2084" s="177"/>
      <c r="BL2084" s="177"/>
      <c r="BM2084" s="177"/>
      <c r="BN2084" s="177"/>
      <c r="BO2084" s="177"/>
      <c r="BP2084" s="177"/>
      <c r="BQ2084" s="177"/>
      <c r="BR2084" s="177"/>
      <c r="BS2084" s="177"/>
      <c r="BT2084" s="177"/>
      <c r="BU2084" s="177"/>
      <c r="BV2084" s="177"/>
      <c r="BW2084" s="177"/>
      <c r="BX2084" s="177"/>
      <c r="BY2084" s="177"/>
      <c r="BZ2084" s="177"/>
      <c r="CA2084" s="177"/>
    </row>
    <row r="2085" spans="12:79" customFormat="1" ht="11.25" customHeight="1">
      <c r="L2085" s="20"/>
      <c r="M2085" s="538" t="s">
        <v>165</v>
      </c>
      <c r="N2085" s="538" t="s">
        <v>1070</v>
      </c>
      <c r="O2085" s="446" t="s">
        <v>196</v>
      </c>
      <c r="AC2085" s="268"/>
      <c r="AD2085" s="268"/>
      <c r="AE2085" s="268"/>
      <c r="AF2085" s="263">
        <f t="shared" si="80"/>
        <v>0</v>
      </c>
      <c r="AG2085" s="260">
        <f>SUM(AG2086,AG2088,AG2090)</f>
        <v>0</v>
      </c>
      <c r="AH2085" s="260">
        <f>SUM(AH2086,AH2088,AH2090)</f>
        <v>0</v>
      </c>
      <c r="AI2085" s="177"/>
      <c r="AJ2085" s="177"/>
      <c r="AK2085" s="177"/>
      <c r="AL2085" s="177"/>
      <c r="AM2085" s="177"/>
      <c r="AN2085" s="177"/>
      <c r="AO2085" s="177"/>
      <c r="AP2085" s="177"/>
      <c r="AQ2085" s="177"/>
      <c r="AR2085" s="177"/>
      <c r="AS2085" s="177"/>
      <c r="AT2085" s="177"/>
      <c r="AU2085" s="177"/>
      <c r="AV2085" s="177"/>
      <c r="AW2085" s="177"/>
      <c r="AX2085" s="177"/>
      <c r="AY2085" s="177"/>
      <c r="AZ2085" s="177"/>
      <c r="BA2085" s="177"/>
      <c r="BB2085" s="177"/>
      <c r="BC2085" s="177"/>
      <c r="BD2085" s="177"/>
      <c r="BE2085" s="177"/>
      <c r="BF2085" s="177"/>
      <c r="BG2085" s="177"/>
      <c r="BH2085" s="177"/>
      <c r="BI2085" s="177"/>
      <c r="BJ2085" s="177"/>
      <c r="BK2085" s="177"/>
      <c r="BL2085" s="177"/>
      <c r="BM2085" s="177"/>
      <c r="BN2085" s="177"/>
      <c r="BO2085" s="177"/>
      <c r="BP2085" s="177"/>
      <c r="BQ2085" s="177"/>
      <c r="BR2085" s="177"/>
      <c r="BS2085" s="177"/>
      <c r="BT2085" s="177"/>
      <c r="BU2085" s="177"/>
      <c r="BV2085" s="177"/>
      <c r="BW2085" s="177"/>
      <c r="BX2085" s="177"/>
      <c r="BY2085" s="177"/>
      <c r="BZ2085" s="177"/>
      <c r="CA2085" s="177"/>
    </row>
    <row r="2086" spans="12:79" customFormat="1" ht="11.25" customHeight="1">
      <c r="L2086" s="20"/>
      <c r="M2086" s="562" t="s">
        <v>811</v>
      </c>
      <c r="N2086" s="600" t="s">
        <v>1071</v>
      </c>
      <c r="O2086" s="446" t="s">
        <v>196</v>
      </c>
      <c r="AC2086" s="268"/>
      <c r="AD2086" s="268"/>
      <c r="AE2086" s="268"/>
      <c r="AF2086" s="263">
        <f t="shared" si="80"/>
        <v>0</v>
      </c>
      <c r="AG2086" s="230"/>
      <c r="AH2086" s="230"/>
      <c r="AI2086" s="177"/>
      <c r="AJ2086" s="177"/>
      <c r="AK2086" s="177"/>
      <c r="AL2086" s="177"/>
      <c r="AM2086" s="177"/>
      <c r="AN2086" s="177"/>
      <c r="AO2086" s="177"/>
      <c r="AP2086" s="177"/>
      <c r="AQ2086" s="177"/>
      <c r="AR2086" s="177"/>
      <c r="AS2086" s="177"/>
      <c r="AT2086" s="177"/>
      <c r="AU2086" s="177"/>
      <c r="AV2086" s="177"/>
      <c r="AW2086" s="177"/>
      <c r="AX2086" s="177"/>
      <c r="AY2086" s="177"/>
      <c r="AZ2086" s="177"/>
      <c r="BA2086" s="177"/>
      <c r="BB2086" s="177"/>
      <c r="BC2086" s="177"/>
      <c r="BD2086" s="177"/>
      <c r="BE2086" s="177"/>
      <c r="BF2086" s="177"/>
      <c r="BG2086" s="177"/>
      <c r="BH2086" s="177"/>
      <c r="BI2086" s="177"/>
      <c r="BJ2086" s="177"/>
      <c r="BK2086" s="177"/>
      <c r="BL2086" s="177"/>
      <c r="BM2086" s="177"/>
      <c r="BN2086" s="177"/>
      <c r="BO2086" s="177"/>
      <c r="BP2086" s="177"/>
      <c r="BQ2086" s="177"/>
      <c r="BR2086" s="177"/>
      <c r="BS2086" s="177"/>
      <c r="BT2086" s="177"/>
      <c r="BU2086" s="177"/>
      <c r="BV2086" s="177"/>
      <c r="BW2086" s="177"/>
      <c r="BX2086" s="177"/>
      <c r="BY2086" s="177"/>
      <c r="BZ2086" s="177"/>
      <c r="CA2086" s="177"/>
    </row>
    <row r="2087" spans="12:79" customFormat="1" ht="11.25" customHeight="1">
      <c r="L2087" s="20"/>
      <c r="M2087" s="562" t="s">
        <v>103</v>
      </c>
      <c r="N2087" s="601" t="s">
        <v>2198</v>
      </c>
      <c r="O2087" s="446" t="s">
        <v>196</v>
      </c>
      <c r="AC2087" s="268"/>
      <c r="AD2087" s="268"/>
      <c r="AE2087" s="268"/>
      <c r="AF2087" s="263">
        <f t="shared" si="80"/>
        <v>0</v>
      </c>
      <c r="AG2087" s="230"/>
      <c r="AH2087" s="230"/>
      <c r="AI2087" s="177"/>
      <c r="AJ2087" s="177"/>
      <c r="AK2087" s="177"/>
      <c r="AL2087" s="177"/>
      <c r="AM2087" s="177"/>
      <c r="AN2087" s="177"/>
      <c r="AO2087" s="177"/>
      <c r="AP2087" s="177"/>
      <c r="AQ2087" s="177"/>
      <c r="AR2087" s="177"/>
      <c r="AS2087" s="177"/>
      <c r="AT2087" s="177"/>
      <c r="AU2087" s="177"/>
      <c r="AV2087" s="177"/>
      <c r="AW2087" s="177"/>
      <c r="AX2087" s="177"/>
      <c r="AY2087" s="177"/>
      <c r="AZ2087" s="177"/>
      <c r="BA2087" s="177"/>
      <c r="BB2087" s="177"/>
      <c r="BC2087" s="177"/>
      <c r="BD2087" s="177"/>
      <c r="BE2087" s="177"/>
      <c r="BF2087" s="177"/>
      <c r="BG2087" s="177"/>
      <c r="BH2087" s="177"/>
      <c r="BI2087" s="177"/>
      <c r="BJ2087" s="177"/>
      <c r="BK2087" s="177"/>
      <c r="BL2087" s="177"/>
      <c r="BM2087" s="177"/>
      <c r="BN2087" s="177"/>
      <c r="BO2087" s="177"/>
      <c r="BP2087" s="177"/>
      <c r="BQ2087" s="177"/>
      <c r="BR2087" s="177"/>
      <c r="BS2087" s="177"/>
      <c r="BT2087" s="177"/>
      <c r="BU2087" s="177"/>
      <c r="BV2087" s="177"/>
      <c r="BW2087" s="177"/>
      <c r="BX2087" s="177"/>
      <c r="BY2087" s="177"/>
      <c r="BZ2087" s="177"/>
      <c r="CA2087" s="177"/>
    </row>
    <row r="2088" spans="12:79" customFormat="1" ht="11.25" customHeight="1">
      <c r="L2088" s="20"/>
      <c r="M2088" s="562" t="s">
        <v>813</v>
      </c>
      <c r="N2088" s="600" t="s">
        <v>1072</v>
      </c>
      <c r="O2088" s="446" t="s">
        <v>196</v>
      </c>
      <c r="AC2088" s="268"/>
      <c r="AD2088" s="268"/>
      <c r="AE2088" s="268"/>
      <c r="AF2088" s="263">
        <f t="shared" si="80"/>
        <v>0</v>
      </c>
      <c r="AG2088" s="230"/>
      <c r="AH2088" s="230"/>
      <c r="AI2088" s="177"/>
      <c r="AJ2088" s="177"/>
      <c r="AK2088" s="177"/>
      <c r="AL2088" s="177"/>
      <c r="AM2088" s="177"/>
      <c r="AN2088" s="177"/>
      <c r="AO2088" s="177"/>
      <c r="AP2088" s="177"/>
      <c r="AQ2088" s="177"/>
      <c r="AR2088" s="177"/>
      <c r="AS2088" s="177"/>
      <c r="AT2088" s="177"/>
      <c r="AU2088" s="177"/>
      <c r="AV2088" s="177"/>
      <c r="AW2088" s="177"/>
      <c r="AX2088" s="177"/>
      <c r="AY2088" s="177"/>
      <c r="AZ2088" s="177"/>
      <c r="BA2088" s="177"/>
      <c r="BB2088" s="177"/>
      <c r="BC2088" s="177"/>
      <c r="BD2088" s="177"/>
      <c r="BE2088" s="177"/>
      <c r="BF2088" s="177"/>
      <c r="BG2088" s="177"/>
      <c r="BH2088" s="177"/>
      <c r="BI2088" s="177"/>
      <c r="BJ2088" s="177"/>
      <c r="BK2088" s="177"/>
      <c r="BL2088" s="177"/>
      <c r="BM2088" s="177"/>
      <c r="BN2088" s="177"/>
      <c r="BO2088" s="177"/>
      <c r="BP2088" s="177"/>
      <c r="BQ2088" s="177"/>
      <c r="BR2088" s="177"/>
      <c r="BS2088" s="177"/>
      <c r="BT2088" s="177"/>
      <c r="BU2088" s="177"/>
      <c r="BV2088" s="177"/>
      <c r="BW2088" s="177"/>
      <c r="BX2088" s="177"/>
      <c r="BY2088" s="177"/>
      <c r="BZ2088" s="177"/>
      <c r="CA2088" s="177"/>
    </row>
    <row r="2089" spans="12:79" customFormat="1" ht="11.25" customHeight="1">
      <c r="L2089" s="20"/>
      <c r="M2089" s="562" t="s">
        <v>104</v>
      </c>
      <c r="N2089" s="601" t="s">
        <v>2199</v>
      </c>
      <c r="O2089" s="446" t="s">
        <v>196</v>
      </c>
      <c r="AC2089" s="268"/>
      <c r="AD2089" s="268"/>
      <c r="AE2089" s="268"/>
      <c r="AF2089" s="263">
        <f t="shared" si="80"/>
        <v>0</v>
      </c>
      <c r="AG2089" s="230"/>
      <c r="AH2089" s="230"/>
      <c r="AI2089" s="177"/>
      <c r="AJ2089" s="177"/>
      <c r="AK2089" s="177"/>
      <c r="AL2089" s="177"/>
      <c r="AM2089" s="177"/>
      <c r="AN2089" s="177"/>
      <c r="AO2089" s="177"/>
      <c r="AP2089" s="177"/>
      <c r="AQ2089" s="177"/>
      <c r="AR2089" s="177"/>
      <c r="AS2089" s="177"/>
      <c r="AT2089" s="177"/>
      <c r="AU2089" s="177"/>
      <c r="AV2089" s="177"/>
      <c r="AW2089" s="177"/>
      <c r="AX2089" s="177"/>
      <c r="AY2089" s="177"/>
      <c r="AZ2089" s="177"/>
      <c r="BA2089" s="177"/>
      <c r="BB2089" s="177"/>
      <c r="BC2089" s="177"/>
      <c r="BD2089" s="177"/>
      <c r="BE2089" s="177"/>
      <c r="BF2089" s="177"/>
      <c r="BG2089" s="177"/>
      <c r="BH2089" s="177"/>
      <c r="BI2089" s="177"/>
      <c r="BJ2089" s="177"/>
      <c r="BK2089" s="177"/>
      <c r="BL2089" s="177"/>
      <c r="BM2089" s="177"/>
      <c r="BN2089" s="177"/>
      <c r="BO2089" s="177"/>
      <c r="BP2089" s="177"/>
      <c r="BQ2089" s="177"/>
      <c r="BR2089" s="177"/>
      <c r="BS2089" s="177"/>
      <c r="BT2089" s="177"/>
      <c r="BU2089" s="177"/>
      <c r="BV2089" s="177"/>
      <c r="BW2089" s="177"/>
      <c r="BX2089" s="177"/>
      <c r="BY2089" s="177"/>
      <c r="BZ2089" s="177"/>
      <c r="CA2089" s="177"/>
    </row>
    <row r="2090" spans="12:79" customFormat="1" ht="11.25" customHeight="1">
      <c r="L2090" s="20"/>
      <c r="M2090" s="562" t="s">
        <v>815</v>
      </c>
      <c r="N2090" s="600" t="s">
        <v>1073</v>
      </c>
      <c r="O2090" s="446" t="s">
        <v>196</v>
      </c>
      <c r="AC2090" s="268"/>
      <c r="AD2090" s="268"/>
      <c r="AE2090" s="268"/>
      <c r="AF2090" s="263">
        <f t="shared" si="80"/>
        <v>0</v>
      </c>
      <c r="AG2090" s="260">
        <f>SUM(AG2091,AG2102)</f>
        <v>0</v>
      </c>
      <c r="AH2090" s="260">
        <f>SUM(AH2091,AH2102)</f>
        <v>0</v>
      </c>
      <c r="AI2090" s="177"/>
      <c r="AJ2090" s="177"/>
      <c r="AK2090" s="177"/>
      <c r="AL2090" s="177"/>
      <c r="AM2090" s="177"/>
      <c r="AN2090" s="177"/>
      <c r="AO2090" s="177"/>
      <c r="AP2090" s="177"/>
      <c r="AQ2090" s="177"/>
      <c r="AR2090" s="177"/>
      <c r="AS2090" s="177"/>
      <c r="AT2090" s="177"/>
      <c r="AU2090" s="177"/>
      <c r="AV2090" s="177"/>
      <c r="AW2090" s="177"/>
      <c r="AX2090" s="177"/>
      <c r="AY2090" s="177"/>
      <c r="AZ2090" s="177"/>
      <c r="BA2090" s="177"/>
      <c r="BB2090" s="177"/>
      <c r="BC2090" s="177"/>
      <c r="BD2090" s="177"/>
      <c r="BE2090" s="177"/>
      <c r="BF2090" s="177"/>
      <c r="BG2090" s="177"/>
      <c r="BH2090" s="177"/>
      <c r="BI2090" s="177"/>
      <c r="BJ2090" s="177"/>
      <c r="BK2090" s="177"/>
      <c r="BL2090" s="177"/>
      <c r="BM2090" s="177"/>
      <c r="BN2090" s="177"/>
      <c r="BO2090" s="177"/>
      <c r="BP2090" s="177"/>
      <c r="BQ2090" s="177"/>
      <c r="BR2090" s="177"/>
      <c r="BS2090" s="177"/>
      <c r="BT2090" s="177"/>
      <c r="BU2090" s="177"/>
      <c r="BV2090" s="177"/>
      <c r="BW2090" s="177"/>
      <c r="BX2090" s="177"/>
      <c r="BY2090" s="177"/>
      <c r="BZ2090" s="177"/>
      <c r="CA2090" s="177"/>
    </row>
    <row r="2091" spans="12:79" customFormat="1" ht="11.25" customHeight="1">
      <c r="L2091" s="20"/>
      <c r="M2091" s="562" t="s">
        <v>598</v>
      </c>
      <c r="N2091" s="598" t="s">
        <v>1074</v>
      </c>
      <c r="O2091" s="446" t="s">
        <v>196</v>
      </c>
      <c r="AC2091" s="268"/>
      <c r="AD2091" s="268"/>
      <c r="AE2091" s="268"/>
      <c r="AF2091" s="263">
        <f t="shared" si="80"/>
        <v>0</v>
      </c>
      <c r="AG2091" s="230"/>
      <c r="AH2091" s="230"/>
      <c r="AI2091" s="177"/>
      <c r="AJ2091" s="177"/>
      <c r="AK2091" s="177"/>
      <c r="AL2091" s="177"/>
      <c r="AM2091" s="177"/>
      <c r="AN2091" s="177"/>
      <c r="AO2091" s="177"/>
      <c r="AP2091" s="177"/>
      <c r="AQ2091" s="177"/>
      <c r="AR2091" s="177"/>
      <c r="AS2091" s="177"/>
      <c r="AT2091" s="177"/>
      <c r="AU2091" s="177"/>
      <c r="AV2091" s="177"/>
      <c r="AW2091" s="177"/>
      <c r="AX2091" s="177"/>
      <c r="AY2091" s="177"/>
      <c r="AZ2091" s="177"/>
      <c r="BA2091" s="177"/>
      <c r="BB2091" s="177"/>
      <c r="BC2091" s="177"/>
      <c r="BD2091" s="177"/>
      <c r="BE2091" s="177"/>
      <c r="BF2091" s="177"/>
      <c r="BG2091" s="177"/>
      <c r="BH2091" s="177"/>
      <c r="BI2091" s="177"/>
      <c r="BJ2091" s="177"/>
      <c r="BK2091" s="177"/>
      <c r="BL2091" s="177"/>
      <c r="BM2091" s="177"/>
      <c r="BN2091" s="177"/>
      <c r="BO2091" s="177"/>
      <c r="BP2091" s="177"/>
      <c r="BQ2091" s="177"/>
      <c r="BR2091" s="177"/>
      <c r="BS2091" s="177"/>
      <c r="BT2091" s="177"/>
      <c r="BU2091" s="177"/>
      <c r="BV2091" s="177"/>
      <c r="BW2091" s="177"/>
      <c r="BX2091" s="177"/>
      <c r="BY2091" s="177"/>
      <c r="BZ2091" s="177"/>
      <c r="CA2091" s="177"/>
    </row>
    <row r="2092" spans="12:79" customFormat="1" ht="11.25" customHeight="1">
      <c r="L2092" s="20"/>
      <c r="M2092" s="563" t="s">
        <v>1075</v>
      </c>
      <c r="N2092" s="588" t="s">
        <v>1036</v>
      </c>
      <c r="O2092" s="446" t="s">
        <v>294</v>
      </c>
      <c r="AC2092" s="268"/>
      <c r="AD2092" s="268"/>
      <c r="AE2092" s="268"/>
      <c r="AF2092" s="230"/>
      <c r="AG2092" s="230"/>
      <c r="AH2092" s="230"/>
      <c r="AI2092" s="177"/>
      <c r="AJ2092" s="177"/>
      <c r="AK2092" s="177"/>
      <c r="AL2092" s="177"/>
      <c r="AM2092" s="177"/>
      <c r="AN2092" s="177"/>
      <c r="AO2092" s="177"/>
      <c r="AP2092" s="177"/>
      <c r="AQ2092" s="177"/>
      <c r="AR2092" s="177"/>
      <c r="AS2092" s="177"/>
      <c r="AT2092" s="177"/>
      <c r="AU2092" s="177"/>
      <c r="AV2092" s="177"/>
      <c r="AW2092" s="177"/>
      <c r="AX2092" s="177"/>
      <c r="AY2092" s="177"/>
      <c r="AZ2092" s="177"/>
      <c r="BA2092" s="177"/>
      <c r="BB2092" s="177"/>
      <c r="BC2092" s="177"/>
      <c r="BD2092" s="177"/>
      <c r="BE2092" s="177"/>
      <c r="BF2092" s="177"/>
      <c r="BG2092" s="177"/>
      <c r="BH2092" s="177"/>
      <c r="BI2092" s="177"/>
      <c r="BJ2092" s="177"/>
      <c r="BK2092" s="177"/>
      <c r="BL2092" s="177"/>
      <c r="BM2092" s="177"/>
      <c r="BN2092" s="177"/>
      <c r="BO2092" s="177"/>
      <c r="BP2092" s="177"/>
      <c r="BQ2092" s="177"/>
      <c r="BR2092" s="177"/>
      <c r="BS2092" s="177"/>
      <c r="BT2092" s="177"/>
      <c r="BU2092" s="177"/>
      <c r="BV2092" s="177"/>
      <c r="BW2092" s="177"/>
      <c r="BX2092" s="177"/>
      <c r="BY2092" s="177"/>
      <c r="BZ2092" s="177"/>
      <c r="CA2092" s="177"/>
    </row>
    <row r="2093" spans="12:79" customFormat="1" ht="11.25" customHeight="1">
      <c r="L2093" s="20"/>
      <c r="M2093" s="563" t="s">
        <v>1076</v>
      </c>
      <c r="N2093" s="602" t="s">
        <v>1150</v>
      </c>
      <c r="O2093" s="446" t="s">
        <v>30</v>
      </c>
      <c r="AC2093" s="268"/>
      <c r="AD2093" s="268"/>
      <c r="AE2093" s="268"/>
      <c r="AF2093" s="260">
        <f>IF(AF2092=0,0,AF2091/AF2092*1000/AF$6)</f>
        <v>0</v>
      </c>
      <c r="AG2093" s="260">
        <f>IF(AG2092=0,0,AG2091/AG2092*1000/AG$6)</f>
        <v>0</v>
      </c>
      <c r="AH2093" s="260">
        <f>IF(AH2092=0,0,AH2091/AH2092*1000/AH$6)</f>
        <v>0</v>
      </c>
      <c r="AI2093" s="177"/>
      <c r="AJ2093" s="177"/>
      <c r="AK2093" s="177"/>
      <c r="AL2093" s="177"/>
      <c r="AM2093" s="177"/>
      <c r="AN2093" s="177"/>
      <c r="AO2093" s="177"/>
      <c r="AP2093" s="177"/>
      <c r="AQ2093" s="177"/>
      <c r="AR2093" s="177"/>
      <c r="AS2093" s="177"/>
      <c r="AT2093" s="177"/>
      <c r="AU2093" s="177"/>
      <c r="AV2093" s="177"/>
      <c r="AW2093" s="177"/>
      <c r="AX2093" s="177"/>
      <c r="AY2093" s="177"/>
      <c r="AZ2093" s="177"/>
      <c r="BA2093" s="177"/>
      <c r="BB2093" s="177"/>
      <c r="BC2093" s="177"/>
      <c r="BD2093" s="177"/>
      <c r="BE2093" s="177"/>
      <c r="BF2093" s="177"/>
      <c r="BG2093" s="177"/>
      <c r="BH2093" s="177"/>
      <c r="BI2093" s="177"/>
      <c r="BJ2093" s="177"/>
      <c r="BK2093" s="177"/>
      <c r="BL2093" s="177"/>
      <c r="BM2093" s="177"/>
      <c r="BN2093" s="177"/>
      <c r="BO2093" s="177"/>
      <c r="BP2093" s="177"/>
      <c r="BQ2093" s="177"/>
      <c r="BR2093" s="177"/>
      <c r="BS2093" s="177"/>
      <c r="BT2093" s="177"/>
      <c r="BU2093" s="177"/>
      <c r="BV2093" s="177"/>
      <c r="BW2093" s="177"/>
      <c r="BX2093" s="177"/>
      <c r="BY2093" s="177"/>
      <c r="BZ2093" s="177"/>
      <c r="CA2093" s="177"/>
    </row>
    <row r="2094" spans="12:79" customFormat="1" ht="11.25" customHeight="1">
      <c r="L2094" s="20"/>
      <c r="M2094" s="563" t="s">
        <v>1077</v>
      </c>
      <c r="N2094" s="603" t="s">
        <v>1149</v>
      </c>
      <c r="O2094" s="446" t="s">
        <v>294</v>
      </c>
      <c r="AC2094" s="268"/>
      <c r="AD2094" s="268"/>
      <c r="AE2094" s="268"/>
      <c r="AF2094" s="230"/>
      <c r="AG2094" s="230"/>
      <c r="AH2094" s="230"/>
      <c r="AI2094" s="177"/>
      <c r="AJ2094" s="177"/>
      <c r="AK2094" s="177"/>
      <c r="AL2094" s="177"/>
      <c r="AM2094" s="177"/>
      <c r="AN2094" s="177"/>
      <c r="AO2094" s="177"/>
      <c r="AP2094" s="177"/>
      <c r="AQ2094" s="177"/>
      <c r="AR2094" s="177"/>
      <c r="AS2094" s="177"/>
      <c r="AT2094" s="177"/>
      <c r="AU2094" s="177"/>
      <c r="AV2094" s="177"/>
      <c r="AW2094" s="177"/>
      <c r="AX2094" s="177"/>
      <c r="AY2094" s="177"/>
      <c r="AZ2094" s="177"/>
      <c r="BA2094" s="177"/>
      <c r="BB2094" s="177"/>
      <c r="BC2094" s="177"/>
      <c r="BD2094" s="177"/>
      <c r="BE2094" s="177"/>
      <c r="BF2094" s="177"/>
      <c r="BG2094" s="177"/>
      <c r="BH2094" s="177"/>
      <c r="BI2094" s="177"/>
      <c r="BJ2094" s="177"/>
      <c r="BK2094" s="177"/>
      <c r="BL2094" s="177"/>
      <c r="BM2094" s="177"/>
      <c r="BN2094" s="177"/>
      <c r="BO2094" s="177"/>
      <c r="BP2094" s="177"/>
      <c r="BQ2094" s="177"/>
      <c r="BR2094" s="177"/>
      <c r="BS2094" s="177"/>
      <c r="BT2094" s="177"/>
      <c r="BU2094" s="177"/>
      <c r="BV2094" s="177"/>
      <c r="BW2094" s="177"/>
      <c r="BX2094" s="177"/>
      <c r="BY2094" s="177"/>
      <c r="BZ2094" s="177"/>
      <c r="CA2094" s="177"/>
    </row>
    <row r="2095" spans="12:79" customFormat="1" ht="11.25" customHeight="1">
      <c r="L2095" s="20"/>
      <c r="M2095" s="563" t="s">
        <v>1078</v>
      </c>
      <c r="N2095" s="591" t="s">
        <v>1151</v>
      </c>
      <c r="O2095" s="446" t="s">
        <v>294</v>
      </c>
      <c r="AC2095" s="268"/>
      <c r="AD2095" s="268"/>
      <c r="AE2095" s="268"/>
      <c r="AF2095" s="230"/>
      <c r="AG2095" s="230"/>
      <c r="AH2095" s="230"/>
      <c r="AI2095" s="177"/>
      <c r="AJ2095" s="177"/>
      <c r="AK2095" s="177"/>
      <c r="AL2095" s="177"/>
      <c r="AM2095" s="177"/>
      <c r="AN2095" s="177"/>
      <c r="AO2095" s="177"/>
      <c r="AP2095" s="177"/>
      <c r="AQ2095" s="177"/>
      <c r="AR2095" s="177"/>
      <c r="AS2095" s="177"/>
      <c r="AT2095" s="177"/>
      <c r="AU2095" s="177"/>
      <c r="AV2095" s="177"/>
      <c r="AW2095" s="177"/>
      <c r="AX2095" s="177"/>
      <c r="AY2095" s="177"/>
      <c r="AZ2095" s="177"/>
      <c r="BA2095" s="177"/>
      <c r="BB2095" s="177"/>
      <c r="BC2095" s="177"/>
      <c r="BD2095" s="177"/>
      <c r="BE2095" s="177"/>
      <c r="BF2095" s="177"/>
      <c r="BG2095" s="177"/>
      <c r="BH2095" s="177"/>
      <c r="BI2095" s="177"/>
      <c r="BJ2095" s="177"/>
      <c r="BK2095" s="177"/>
      <c r="BL2095" s="177"/>
      <c r="BM2095" s="177"/>
      <c r="BN2095" s="177"/>
      <c r="BO2095" s="177"/>
      <c r="BP2095" s="177"/>
      <c r="BQ2095" s="177"/>
      <c r="BR2095" s="177"/>
      <c r="BS2095" s="177"/>
      <c r="BT2095" s="177"/>
      <c r="BU2095" s="177"/>
      <c r="BV2095" s="177"/>
      <c r="BW2095" s="177"/>
      <c r="BX2095" s="177"/>
      <c r="BY2095" s="177"/>
      <c r="BZ2095" s="177"/>
      <c r="CA2095" s="177"/>
    </row>
    <row r="2096" spans="12:79" customFormat="1" ht="11.25" customHeight="1">
      <c r="L2096" s="20"/>
      <c r="M2096" s="563" t="s">
        <v>1079</v>
      </c>
      <c r="N2096" s="581" t="s">
        <v>34</v>
      </c>
      <c r="O2096" s="446" t="s">
        <v>30</v>
      </c>
      <c r="AC2096" s="268"/>
      <c r="AD2096" s="268"/>
      <c r="AE2096" s="268"/>
      <c r="AF2096" s="146"/>
      <c r="AG2096" s="230"/>
      <c r="AH2096" s="230"/>
      <c r="AI2096" s="177"/>
      <c r="AJ2096" s="177"/>
      <c r="AK2096" s="177"/>
      <c r="AL2096" s="177"/>
      <c r="AM2096" s="177"/>
      <c r="AN2096" s="177"/>
      <c r="AO2096" s="177"/>
      <c r="AP2096" s="177"/>
      <c r="AQ2096" s="177"/>
      <c r="AR2096" s="177"/>
      <c r="AS2096" s="177"/>
      <c r="AT2096" s="177"/>
      <c r="AU2096" s="177"/>
      <c r="AV2096" s="177"/>
      <c r="AW2096" s="177"/>
      <c r="AX2096" s="177"/>
      <c r="AY2096" s="177"/>
      <c r="AZ2096" s="177"/>
      <c r="BA2096" s="177"/>
      <c r="BB2096" s="177"/>
      <c r="BC2096" s="177"/>
      <c r="BD2096" s="177"/>
      <c r="BE2096" s="177"/>
      <c r="BF2096" s="177"/>
      <c r="BG2096" s="177"/>
      <c r="BH2096" s="177"/>
      <c r="BI2096" s="177"/>
      <c r="BJ2096" s="177"/>
      <c r="BK2096" s="177"/>
      <c r="BL2096" s="177"/>
      <c r="BM2096" s="177"/>
      <c r="BN2096" s="177"/>
      <c r="BO2096" s="177"/>
      <c r="BP2096" s="177"/>
      <c r="BQ2096" s="177"/>
      <c r="BR2096" s="177"/>
      <c r="BS2096" s="177"/>
      <c r="BT2096" s="177"/>
      <c r="BU2096" s="177"/>
      <c r="BV2096" s="177"/>
      <c r="BW2096" s="177"/>
      <c r="BX2096" s="177"/>
      <c r="BY2096" s="177"/>
      <c r="BZ2096" s="177"/>
      <c r="CA2096" s="177"/>
    </row>
    <row r="2097" spans="12:79" customFormat="1" ht="11.25" customHeight="1">
      <c r="L2097" s="20"/>
      <c r="M2097" s="563" t="s">
        <v>1080</v>
      </c>
      <c r="N2097" s="604" t="s">
        <v>1042</v>
      </c>
      <c r="O2097" s="446"/>
      <c r="AC2097" s="268"/>
      <c r="AD2097" s="268"/>
      <c r="AE2097" s="268"/>
      <c r="AF2097" s="146"/>
      <c r="AG2097" s="230"/>
      <c r="AH2097" s="230"/>
      <c r="AI2097" s="177"/>
      <c r="AJ2097" s="177"/>
      <c r="AK2097" s="177"/>
      <c r="AL2097" s="177"/>
      <c r="AM2097" s="177"/>
      <c r="AN2097" s="177"/>
      <c r="AO2097" s="177"/>
      <c r="AP2097" s="177"/>
      <c r="AQ2097" s="177"/>
      <c r="AR2097" s="177"/>
      <c r="AS2097" s="177"/>
      <c r="AT2097" s="177"/>
      <c r="AU2097" s="177"/>
      <c r="AV2097" s="177"/>
      <c r="AW2097" s="177"/>
      <c r="AX2097" s="177"/>
      <c r="AY2097" s="177"/>
      <c r="AZ2097" s="177"/>
      <c r="BA2097" s="177"/>
      <c r="BB2097" s="177"/>
      <c r="BC2097" s="177"/>
      <c r="BD2097" s="177"/>
      <c r="BE2097" s="177"/>
      <c r="BF2097" s="177"/>
      <c r="BG2097" s="177"/>
      <c r="BH2097" s="177"/>
      <c r="BI2097" s="177"/>
      <c r="BJ2097" s="177"/>
      <c r="BK2097" s="177"/>
      <c r="BL2097" s="177"/>
      <c r="BM2097" s="177"/>
      <c r="BN2097" s="177"/>
      <c r="BO2097" s="177"/>
      <c r="BP2097" s="177"/>
      <c r="BQ2097" s="177"/>
      <c r="BR2097" s="177"/>
      <c r="BS2097" s="177"/>
      <c r="BT2097" s="177"/>
      <c r="BU2097" s="177"/>
      <c r="BV2097" s="177"/>
      <c r="BW2097" s="177"/>
      <c r="BX2097" s="177"/>
      <c r="BY2097" s="177"/>
      <c r="BZ2097" s="177"/>
      <c r="CA2097" s="177"/>
    </row>
    <row r="2098" spans="12:79" customFormat="1" ht="11.25" customHeight="1">
      <c r="L2098" s="20"/>
      <c r="M2098" s="563" t="s">
        <v>1081</v>
      </c>
      <c r="N2098" s="581" t="s">
        <v>1044</v>
      </c>
      <c r="O2098" s="446" t="s">
        <v>30</v>
      </c>
      <c r="AC2098" s="268"/>
      <c r="AD2098" s="268"/>
      <c r="AE2098" s="268"/>
      <c r="AF2098" s="146"/>
      <c r="AG2098" s="230"/>
      <c r="AH2098" s="230"/>
      <c r="AI2098" s="177"/>
      <c r="AJ2098" s="177"/>
      <c r="AK2098" s="177"/>
      <c r="AL2098" s="177"/>
      <c r="AM2098" s="177"/>
      <c r="AN2098" s="177"/>
      <c r="AO2098" s="177"/>
      <c r="AP2098" s="177"/>
      <c r="AQ2098" s="177"/>
      <c r="AR2098" s="177"/>
      <c r="AS2098" s="177"/>
      <c r="AT2098" s="177"/>
      <c r="AU2098" s="177"/>
      <c r="AV2098" s="177"/>
      <c r="AW2098" s="177"/>
      <c r="AX2098" s="177"/>
      <c r="AY2098" s="177"/>
      <c r="AZ2098" s="177"/>
      <c r="BA2098" s="177"/>
      <c r="BB2098" s="177"/>
      <c r="BC2098" s="177"/>
      <c r="BD2098" s="177"/>
      <c r="BE2098" s="177"/>
      <c r="BF2098" s="177"/>
      <c r="BG2098" s="177"/>
      <c r="BH2098" s="177"/>
      <c r="BI2098" s="177"/>
      <c r="BJ2098" s="177"/>
      <c r="BK2098" s="177"/>
      <c r="BL2098" s="177"/>
      <c r="BM2098" s="177"/>
      <c r="BN2098" s="177"/>
      <c r="BO2098" s="177"/>
      <c r="BP2098" s="177"/>
      <c r="BQ2098" s="177"/>
      <c r="BR2098" s="177"/>
      <c r="BS2098" s="177"/>
      <c r="BT2098" s="177"/>
      <c r="BU2098" s="177"/>
      <c r="BV2098" s="177"/>
      <c r="BW2098" s="177"/>
      <c r="BX2098" s="177"/>
      <c r="BY2098" s="177"/>
      <c r="BZ2098" s="177"/>
      <c r="CA2098" s="177"/>
    </row>
    <row r="2099" spans="12:79" customFormat="1" ht="11.25" customHeight="1">
      <c r="L2099" s="20"/>
      <c r="M2099" s="563" t="s">
        <v>1082</v>
      </c>
      <c r="N2099" s="605" t="s">
        <v>1046</v>
      </c>
      <c r="O2099" s="446"/>
      <c r="AC2099" s="268"/>
      <c r="AD2099" s="268"/>
      <c r="AE2099" s="268"/>
      <c r="AF2099" s="146"/>
      <c r="AG2099" s="230"/>
      <c r="AH2099" s="230"/>
      <c r="AI2099" s="177"/>
      <c r="AJ2099" s="177"/>
      <c r="AK2099" s="177"/>
      <c r="AL2099" s="177"/>
      <c r="AM2099" s="177"/>
      <c r="AN2099" s="177"/>
      <c r="AO2099" s="177"/>
      <c r="AP2099" s="177"/>
      <c r="AQ2099" s="177"/>
      <c r="AR2099" s="177"/>
      <c r="AS2099" s="177"/>
      <c r="AT2099" s="177"/>
      <c r="AU2099" s="177"/>
      <c r="AV2099" s="177"/>
      <c r="AW2099" s="177"/>
      <c r="AX2099" s="177"/>
      <c r="AY2099" s="177"/>
      <c r="AZ2099" s="177"/>
      <c r="BA2099" s="177"/>
      <c r="BB2099" s="177"/>
      <c r="BC2099" s="177"/>
      <c r="BD2099" s="177"/>
      <c r="BE2099" s="177"/>
      <c r="BF2099" s="177"/>
      <c r="BG2099" s="177"/>
      <c r="BH2099" s="177"/>
      <c r="BI2099" s="177"/>
      <c r="BJ2099" s="177"/>
      <c r="BK2099" s="177"/>
      <c r="BL2099" s="177"/>
      <c r="BM2099" s="177"/>
      <c r="BN2099" s="177"/>
      <c r="BO2099" s="177"/>
      <c r="BP2099" s="177"/>
      <c r="BQ2099" s="177"/>
      <c r="BR2099" s="177"/>
      <c r="BS2099" s="177"/>
      <c r="BT2099" s="177"/>
      <c r="BU2099" s="177"/>
      <c r="BV2099" s="177"/>
      <c r="BW2099" s="177"/>
      <c r="BX2099" s="177"/>
      <c r="BY2099" s="177"/>
      <c r="BZ2099" s="177"/>
      <c r="CA2099" s="177"/>
    </row>
    <row r="2100" spans="12:79" customFormat="1" ht="11.25" customHeight="1">
      <c r="L2100" s="20"/>
      <c r="M2100" s="563" t="s">
        <v>1083</v>
      </c>
      <c r="N2100" s="606" t="s">
        <v>1048</v>
      </c>
      <c r="O2100" s="446" t="s">
        <v>30</v>
      </c>
      <c r="AC2100" s="268"/>
      <c r="AD2100" s="268"/>
      <c r="AE2100" s="268"/>
      <c r="AF2100" s="146"/>
      <c r="AG2100" s="230"/>
      <c r="AH2100" s="230"/>
      <c r="AI2100" s="177"/>
      <c r="AJ2100" s="177"/>
      <c r="AK2100" s="177"/>
      <c r="AL2100" s="177"/>
      <c r="AM2100" s="177"/>
      <c r="AN2100" s="177"/>
      <c r="AO2100" s="177"/>
      <c r="AP2100" s="177"/>
      <c r="AQ2100" s="177"/>
      <c r="AR2100" s="177"/>
      <c r="AS2100" s="177"/>
      <c r="AT2100" s="177"/>
      <c r="AU2100" s="177"/>
      <c r="AV2100" s="177"/>
      <c r="AW2100" s="177"/>
      <c r="AX2100" s="177"/>
      <c r="AY2100" s="177"/>
      <c r="AZ2100" s="177"/>
      <c r="BA2100" s="177"/>
      <c r="BB2100" s="177"/>
      <c r="BC2100" s="177"/>
      <c r="BD2100" s="177"/>
      <c r="BE2100" s="177"/>
      <c r="BF2100" s="177"/>
      <c r="BG2100" s="177"/>
      <c r="BH2100" s="177"/>
      <c r="BI2100" s="177"/>
      <c r="BJ2100" s="177"/>
      <c r="BK2100" s="177"/>
      <c r="BL2100" s="177"/>
      <c r="BM2100" s="177"/>
      <c r="BN2100" s="177"/>
      <c r="BO2100" s="177"/>
      <c r="BP2100" s="177"/>
      <c r="BQ2100" s="177"/>
      <c r="BR2100" s="177"/>
      <c r="BS2100" s="177"/>
      <c r="BT2100" s="177"/>
      <c r="BU2100" s="177"/>
      <c r="BV2100" s="177"/>
      <c r="BW2100" s="177"/>
      <c r="BX2100" s="177"/>
      <c r="BY2100" s="177"/>
      <c r="BZ2100" s="177"/>
      <c r="CA2100" s="177"/>
    </row>
    <row r="2101" spans="12:79" customFormat="1" ht="11.25" customHeight="1">
      <c r="L2101" s="20"/>
      <c r="M2101" s="563" t="s">
        <v>1084</v>
      </c>
      <c r="N2101" s="607" t="s">
        <v>1050</v>
      </c>
      <c r="O2101" s="446" t="s">
        <v>30</v>
      </c>
      <c r="AC2101" s="268"/>
      <c r="AD2101" s="268"/>
      <c r="AE2101" s="268"/>
      <c r="AF2101" s="146"/>
      <c r="AG2101" s="230"/>
      <c r="AH2101" s="230"/>
      <c r="AI2101" s="177"/>
      <c r="AJ2101" s="177"/>
      <c r="AK2101" s="177"/>
      <c r="AL2101" s="177"/>
      <c r="AM2101" s="177"/>
      <c r="AN2101" s="177"/>
      <c r="AO2101" s="177"/>
      <c r="AP2101" s="177"/>
      <c r="AQ2101" s="177"/>
      <c r="AR2101" s="177"/>
      <c r="AS2101" s="177"/>
      <c r="AT2101" s="177"/>
      <c r="AU2101" s="177"/>
      <c r="AV2101" s="177"/>
      <c r="AW2101" s="177"/>
      <c r="AX2101" s="177"/>
      <c r="AY2101" s="177"/>
      <c r="AZ2101" s="177"/>
      <c r="BA2101" s="177"/>
      <c r="BB2101" s="177"/>
      <c r="BC2101" s="177"/>
      <c r="BD2101" s="177"/>
      <c r="BE2101" s="177"/>
      <c r="BF2101" s="177"/>
      <c r="BG2101" s="177"/>
      <c r="BH2101" s="177"/>
      <c r="BI2101" s="177"/>
      <c r="BJ2101" s="177"/>
      <c r="BK2101" s="177"/>
      <c r="BL2101" s="177"/>
      <c r="BM2101" s="177"/>
      <c r="BN2101" s="177"/>
      <c r="BO2101" s="177"/>
      <c r="BP2101" s="177"/>
      <c r="BQ2101" s="177"/>
      <c r="BR2101" s="177"/>
      <c r="BS2101" s="177"/>
      <c r="BT2101" s="177"/>
      <c r="BU2101" s="177"/>
      <c r="BV2101" s="177"/>
      <c r="BW2101" s="177"/>
      <c r="BX2101" s="177"/>
      <c r="BY2101" s="177"/>
      <c r="BZ2101" s="177"/>
      <c r="CA2101" s="177"/>
    </row>
    <row r="2102" spans="12:79" customFormat="1" ht="11.25" customHeight="1">
      <c r="L2102" s="20"/>
      <c r="M2102" s="562" t="s">
        <v>599</v>
      </c>
      <c r="N2102" s="596" t="s">
        <v>1085</v>
      </c>
      <c r="O2102" s="446" t="s">
        <v>196</v>
      </c>
      <c r="AC2102" s="268"/>
      <c r="AD2102" s="268"/>
      <c r="AE2102" s="268"/>
      <c r="AF2102" s="263">
        <f t="shared" ref="AF2102:AF2112" si="81">AG2102+AH2102</f>
        <v>0</v>
      </c>
      <c r="AG2102" s="230"/>
      <c r="AH2102" s="230"/>
      <c r="AI2102" s="177"/>
      <c r="AJ2102" s="177"/>
      <c r="AK2102" s="177"/>
      <c r="AL2102" s="177"/>
      <c r="AM2102" s="177"/>
      <c r="AN2102" s="177"/>
      <c r="AO2102" s="177"/>
      <c r="AP2102" s="177"/>
      <c r="AQ2102" s="177"/>
      <c r="AR2102" s="177"/>
      <c r="AS2102" s="177"/>
      <c r="AT2102" s="177"/>
      <c r="AU2102" s="177"/>
      <c r="AV2102" s="177"/>
      <c r="AW2102" s="177"/>
      <c r="AX2102" s="177"/>
      <c r="AY2102" s="177"/>
      <c r="AZ2102" s="177"/>
      <c r="BA2102" s="177"/>
      <c r="BB2102" s="177"/>
      <c r="BC2102" s="177"/>
      <c r="BD2102" s="177"/>
      <c r="BE2102" s="177"/>
      <c r="BF2102" s="177"/>
      <c r="BG2102" s="177"/>
      <c r="BH2102" s="177"/>
      <c r="BI2102" s="177"/>
      <c r="BJ2102" s="177"/>
      <c r="BK2102" s="177"/>
      <c r="BL2102" s="177"/>
      <c r="BM2102" s="177"/>
      <c r="BN2102" s="177"/>
      <c r="BO2102" s="177"/>
      <c r="BP2102" s="177"/>
      <c r="BQ2102" s="177"/>
      <c r="BR2102" s="177"/>
      <c r="BS2102" s="177"/>
      <c r="BT2102" s="177"/>
      <c r="BU2102" s="177"/>
      <c r="BV2102" s="177"/>
      <c r="BW2102" s="177"/>
      <c r="BX2102" s="177"/>
      <c r="BY2102" s="177"/>
      <c r="BZ2102" s="177"/>
      <c r="CA2102" s="177"/>
    </row>
    <row r="2103" spans="12:79" customFormat="1" ht="11.25" customHeight="1">
      <c r="L2103" s="20"/>
      <c r="M2103" s="538">
        <v>3</v>
      </c>
      <c r="N2103" s="538" t="s">
        <v>1086</v>
      </c>
      <c r="O2103" s="446" t="s">
        <v>196</v>
      </c>
      <c r="AC2103" s="268"/>
      <c r="AD2103" s="268"/>
      <c r="AE2103" s="268"/>
      <c r="AF2103" s="263">
        <f t="shared" si="81"/>
        <v>0</v>
      </c>
      <c r="AG2103" s="260">
        <f>SUM(AG2104,AG2111,AG2124,AG2125,AG2126,AG2127,AG2128)</f>
        <v>0</v>
      </c>
      <c r="AH2103" s="260">
        <f>SUM(AH2104,AH2111,AH2124,AH2125,AH2126,AH2127,AH2128)</f>
        <v>0</v>
      </c>
      <c r="AI2103" s="177"/>
      <c r="AJ2103" s="177"/>
      <c r="AK2103" s="177"/>
      <c r="AL2103" s="177"/>
      <c r="AM2103" s="177"/>
      <c r="AN2103" s="177"/>
      <c r="AO2103" s="177"/>
      <c r="AP2103" s="177"/>
      <c r="AQ2103" s="177"/>
      <c r="AR2103" s="177"/>
      <c r="AS2103" s="177"/>
      <c r="AT2103" s="177"/>
      <c r="AU2103" s="177"/>
      <c r="AV2103" s="177"/>
      <c r="AW2103" s="177"/>
      <c r="AX2103" s="177"/>
      <c r="AY2103" s="177"/>
      <c r="AZ2103" s="177"/>
      <c r="BA2103" s="177"/>
      <c r="BB2103" s="177"/>
      <c r="BC2103" s="177"/>
      <c r="BD2103" s="177"/>
      <c r="BE2103" s="177"/>
      <c r="BF2103" s="177"/>
      <c r="BG2103" s="177"/>
      <c r="BH2103" s="177"/>
      <c r="BI2103" s="177"/>
      <c r="BJ2103" s="177"/>
      <c r="BK2103" s="177"/>
      <c r="BL2103" s="177"/>
      <c r="BM2103" s="177"/>
      <c r="BN2103" s="177"/>
      <c r="BO2103" s="177"/>
      <c r="BP2103" s="177"/>
      <c r="BQ2103" s="177"/>
      <c r="BR2103" s="177"/>
      <c r="BS2103" s="177"/>
      <c r="BT2103" s="177"/>
      <c r="BU2103" s="177"/>
      <c r="BV2103" s="177"/>
      <c r="BW2103" s="177"/>
      <c r="BX2103" s="177"/>
      <c r="BY2103" s="177"/>
      <c r="BZ2103" s="177"/>
      <c r="CA2103" s="177"/>
    </row>
    <row r="2104" spans="12:79" customFormat="1" ht="11.25" customHeight="1">
      <c r="L2104" s="20"/>
      <c r="M2104" s="562" t="s">
        <v>172</v>
      </c>
      <c r="N2104" s="600" t="s">
        <v>1087</v>
      </c>
      <c r="O2104" s="446" t="s">
        <v>196</v>
      </c>
      <c r="AC2104" s="268"/>
      <c r="AD2104" s="268"/>
      <c r="AE2104" s="268"/>
      <c r="AF2104" s="263">
        <f t="shared" si="81"/>
        <v>0</v>
      </c>
      <c r="AG2104" s="260">
        <f>SUM(AG2105:AG2110)</f>
        <v>0</v>
      </c>
      <c r="AH2104" s="260">
        <f>SUM(AH2105:AH2110)</f>
        <v>0</v>
      </c>
      <c r="AI2104" s="177"/>
      <c r="AJ2104" s="177"/>
      <c r="AK2104" s="177"/>
      <c r="AL2104" s="177"/>
      <c r="AM2104" s="177"/>
      <c r="AN2104" s="177"/>
      <c r="AO2104" s="177"/>
      <c r="AP2104" s="177"/>
      <c r="AQ2104" s="177"/>
      <c r="AR2104" s="177"/>
      <c r="AS2104" s="177"/>
      <c r="AT2104" s="177"/>
      <c r="AU2104" s="177"/>
      <c r="AV2104" s="177"/>
      <c r="AW2104" s="177"/>
      <c r="AX2104" s="177"/>
      <c r="AY2104" s="177"/>
      <c r="AZ2104" s="177"/>
      <c r="BA2104" s="177"/>
      <c r="BB2104" s="177"/>
      <c r="BC2104" s="177"/>
      <c r="BD2104" s="177"/>
      <c r="BE2104" s="177"/>
      <c r="BF2104" s="177"/>
      <c r="BG2104" s="177"/>
      <c r="BH2104" s="177"/>
      <c r="BI2104" s="177"/>
      <c r="BJ2104" s="177"/>
      <c r="BK2104" s="177"/>
      <c r="BL2104" s="177"/>
      <c r="BM2104" s="177"/>
      <c r="BN2104" s="177"/>
      <c r="BO2104" s="177"/>
      <c r="BP2104" s="177"/>
      <c r="BQ2104" s="177"/>
      <c r="BR2104" s="177"/>
      <c r="BS2104" s="177"/>
      <c r="BT2104" s="177"/>
      <c r="BU2104" s="177"/>
      <c r="BV2104" s="177"/>
      <c r="BW2104" s="177"/>
      <c r="BX2104" s="177"/>
      <c r="BY2104" s="177"/>
      <c r="BZ2104" s="177"/>
      <c r="CA2104" s="177"/>
    </row>
    <row r="2105" spans="12:79" customFormat="1" ht="11.25" customHeight="1">
      <c r="L2105" s="20"/>
      <c r="M2105" s="562" t="s">
        <v>600</v>
      </c>
      <c r="N2105" s="598" t="s">
        <v>1088</v>
      </c>
      <c r="O2105" s="446" t="s">
        <v>196</v>
      </c>
      <c r="AC2105" s="268"/>
      <c r="AD2105" s="268"/>
      <c r="AE2105" s="268"/>
      <c r="AF2105" s="263">
        <f t="shared" si="81"/>
        <v>0</v>
      </c>
      <c r="AG2105" s="230"/>
      <c r="AH2105" s="230"/>
      <c r="AI2105" s="177"/>
      <c r="AJ2105" s="177"/>
      <c r="AK2105" s="177"/>
      <c r="AL2105" s="177"/>
      <c r="AM2105" s="177"/>
      <c r="AN2105" s="177"/>
      <c r="AO2105" s="177"/>
      <c r="AP2105" s="177"/>
      <c r="AQ2105" s="177"/>
      <c r="AR2105" s="177"/>
      <c r="AS2105" s="177"/>
      <c r="AT2105" s="177"/>
      <c r="AU2105" s="177"/>
      <c r="AV2105" s="177"/>
      <c r="AW2105" s="177"/>
      <c r="AX2105" s="177"/>
      <c r="AY2105" s="177"/>
      <c r="AZ2105" s="177"/>
      <c r="BA2105" s="177"/>
      <c r="BB2105" s="177"/>
      <c r="BC2105" s="177"/>
      <c r="BD2105" s="177"/>
      <c r="BE2105" s="177"/>
      <c r="BF2105" s="177"/>
      <c r="BG2105" s="177"/>
      <c r="BH2105" s="177"/>
      <c r="BI2105" s="177"/>
      <c r="BJ2105" s="177"/>
      <c r="BK2105" s="177"/>
      <c r="BL2105" s="177"/>
      <c r="BM2105" s="177"/>
      <c r="BN2105" s="177"/>
      <c r="BO2105" s="177"/>
      <c r="BP2105" s="177"/>
      <c r="BQ2105" s="177"/>
      <c r="BR2105" s="177"/>
      <c r="BS2105" s="177"/>
      <c r="BT2105" s="177"/>
      <c r="BU2105" s="177"/>
      <c r="BV2105" s="177"/>
      <c r="BW2105" s="177"/>
      <c r="BX2105" s="177"/>
      <c r="BY2105" s="177"/>
      <c r="BZ2105" s="177"/>
      <c r="CA2105" s="177"/>
    </row>
    <row r="2106" spans="12:79" customFormat="1" ht="11.25" customHeight="1">
      <c r="L2106" s="20"/>
      <c r="M2106" s="562" t="s">
        <v>610</v>
      </c>
      <c r="N2106" s="598" t="s">
        <v>1089</v>
      </c>
      <c r="O2106" s="446" t="s">
        <v>196</v>
      </c>
      <c r="AC2106" s="268"/>
      <c r="AD2106" s="268"/>
      <c r="AE2106" s="268"/>
      <c r="AF2106" s="263">
        <f t="shared" si="81"/>
        <v>0</v>
      </c>
      <c r="AG2106" s="230"/>
      <c r="AH2106" s="230"/>
      <c r="AI2106" s="177"/>
      <c r="AJ2106" s="177"/>
      <c r="AK2106" s="177"/>
      <c r="AL2106" s="177"/>
      <c r="AM2106" s="177"/>
      <c r="AN2106" s="177"/>
      <c r="AO2106" s="177"/>
      <c r="AP2106" s="177"/>
      <c r="AQ2106" s="177"/>
      <c r="AR2106" s="177"/>
      <c r="AS2106" s="177"/>
      <c r="AT2106" s="177"/>
      <c r="AU2106" s="177"/>
      <c r="AV2106" s="177"/>
      <c r="AW2106" s="177"/>
      <c r="AX2106" s="177"/>
      <c r="AY2106" s="177"/>
      <c r="AZ2106" s="177"/>
      <c r="BA2106" s="177"/>
      <c r="BB2106" s="177"/>
      <c r="BC2106" s="177"/>
      <c r="BD2106" s="177"/>
      <c r="BE2106" s="177"/>
      <c r="BF2106" s="177"/>
      <c r="BG2106" s="177"/>
      <c r="BH2106" s="177"/>
      <c r="BI2106" s="177"/>
      <c r="BJ2106" s="177"/>
      <c r="BK2106" s="177"/>
      <c r="BL2106" s="177"/>
      <c r="BM2106" s="177"/>
      <c r="BN2106" s="177"/>
      <c r="BO2106" s="177"/>
      <c r="BP2106" s="177"/>
      <c r="BQ2106" s="177"/>
      <c r="BR2106" s="177"/>
      <c r="BS2106" s="177"/>
      <c r="BT2106" s="177"/>
      <c r="BU2106" s="177"/>
      <c r="BV2106" s="177"/>
      <c r="BW2106" s="177"/>
      <c r="BX2106" s="177"/>
      <c r="BY2106" s="177"/>
      <c r="BZ2106" s="177"/>
      <c r="CA2106" s="177"/>
    </row>
    <row r="2107" spans="12:79" customFormat="1" ht="11.25" customHeight="1">
      <c r="L2107" s="20"/>
      <c r="M2107" s="562" t="s">
        <v>1090</v>
      </c>
      <c r="N2107" s="598" t="s">
        <v>1091</v>
      </c>
      <c r="O2107" s="446" t="s">
        <v>196</v>
      </c>
      <c r="AC2107" s="268"/>
      <c r="AD2107" s="268"/>
      <c r="AE2107" s="268"/>
      <c r="AF2107" s="263">
        <f t="shared" si="81"/>
        <v>0</v>
      </c>
      <c r="AG2107" s="230"/>
      <c r="AH2107" s="230"/>
      <c r="AI2107" s="177"/>
      <c r="AJ2107" s="177"/>
      <c r="AK2107" s="177"/>
      <c r="AL2107" s="177"/>
      <c r="AM2107" s="177"/>
      <c r="AN2107" s="177"/>
      <c r="AO2107" s="177"/>
      <c r="AP2107" s="177"/>
      <c r="AQ2107" s="177"/>
      <c r="AR2107" s="177"/>
      <c r="AS2107" s="177"/>
      <c r="AT2107" s="177"/>
      <c r="AU2107" s="177"/>
      <c r="AV2107" s="177"/>
      <c r="AW2107" s="177"/>
      <c r="AX2107" s="177"/>
      <c r="AY2107" s="177"/>
      <c r="AZ2107" s="177"/>
      <c r="BA2107" s="177"/>
      <c r="BB2107" s="177"/>
      <c r="BC2107" s="177"/>
      <c r="BD2107" s="177"/>
      <c r="BE2107" s="177"/>
      <c r="BF2107" s="177"/>
      <c r="BG2107" s="177"/>
      <c r="BH2107" s="177"/>
      <c r="BI2107" s="177"/>
      <c r="BJ2107" s="177"/>
      <c r="BK2107" s="177"/>
      <c r="BL2107" s="177"/>
      <c r="BM2107" s="177"/>
      <c r="BN2107" s="177"/>
      <c r="BO2107" s="177"/>
      <c r="BP2107" s="177"/>
      <c r="BQ2107" s="177"/>
      <c r="BR2107" s="177"/>
      <c r="BS2107" s="177"/>
      <c r="BT2107" s="177"/>
      <c r="BU2107" s="177"/>
      <c r="BV2107" s="177"/>
      <c r="BW2107" s="177"/>
      <c r="BX2107" s="177"/>
      <c r="BY2107" s="177"/>
      <c r="BZ2107" s="177"/>
      <c r="CA2107" s="177"/>
    </row>
    <row r="2108" spans="12:79" customFormat="1" ht="11.25" customHeight="1">
      <c r="L2108" s="20"/>
      <c r="M2108" s="562" t="s">
        <v>1092</v>
      </c>
      <c r="N2108" s="598" t="s">
        <v>1093</v>
      </c>
      <c r="O2108" s="446" t="s">
        <v>196</v>
      </c>
      <c r="AC2108" s="268"/>
      <c r="AD2108" s="268"/>
      <c r="AE2108" s="268"/>
      <c r="AF2108" s="263">
        <f t="shared" si="81"/>
        <v>0</v>
      </c>
      <c r="AG2108" s="230"/>
      <c r="AH2108" s="230"/>
      <c r="AI2108" s="177"/>
      <c r="AJ2108" s="177"/>
      <c r="AK2108" s="177"/>
      <c r="AL2108" s="177"/>
      <c r="AM2108" s="177"/>
      <c r="AN2108" s="177"/>
      <c r="AO2108" s="177"/>
      <c r="AP2108" s="177"/>
      <c r="AQ2108" s="177"/>
      <c r="AR2108" s="177"/>
      <c r="AS2108" s="177"/>
      <c r="AT2108" s="177"/>
      <c r="AU2108" s="177"/>
      <c r="AV2108" s="177"/>
      <c r="AW2108" s="177"/>
      <c r="AX2108" s="177"/>
      <c r="AY2108" s="177"/>
      <c r="AZ2108" s="177"/>
      <c r="BA2108" s="177"/>
      <c r="BB2108" s="177"/>
      <c r="BC2108" s="177"/>
      <c r="BD2108" s="177"/>
      <c r="BE2108" s="177"/>
      <c r="BF2108" s="177"/>
      <c r="BG2108" s="177"/>
      <c r="BH2108" s="177"/>
      <c r="BI2108" s="177"/>
      <c r="BJ2108" s="177"/>
      <c r="BK2108" s="177"/>
      <c r="BL2108" s="177"/>
      <c r="BM2108" s="177"/>
      <c r="BN2108" s="177"/>
      <c r="BO2108" s="177"/>
      <c r="BP2108" s="177"/>
      <c r="BQ2108" s="177"/>
      <c r="BR2108" s="177"/>
      <c r="BS2108" s="177"/>
      <c r="BT2108" s="177"/>
      <c r="BU2108" s="177"/>
      <c r="BV2108" s="177"/>
      <c r="BW2108" s="177"/>
      <c r="BX2108" s="177"/>
      <c r="BY2108" s="177"/>
      <c r="BZ2108" s="177"/>
      <c r="CA2108" s="177"/>
    </row>
    <row r="2109" spans="12:79" customFormat="1" ht="11.25" customHeight="1">
      <c r="L2109" s="20"/>
      <c r="M2109" s="562" t="s">
        <v>1094</v>
      </c>
      <c r="N2109" s="598" t="s">
        <v>1095</v>
      </c>
      <c r="O2109" s="446" t="s">
        <v>196</v>
      </c>
      <c r="AC2109" s="268"/>
      <c r="AD2109" s="268"/>
      <c r="AE2109" s="268"/>
      <c r="AF2109" s="263">
        <f t="shared" si="81"/>
        <v>0</v>
      </c>
      <c r="AG2109" s="230"/>
      <c r="AH2109" s="230"/>
      <c r="AI2109" s="177"/>
      <c r="AJ2109" s="177"/>
      <c r="AK2109" s="177"/>
      <c r="AL2109" s="177"/>
      <c r="AM2109" s="177"/>
      <c r="AN2109" s="177"/>
      <c r="AO2109" s="177"/>
      <c r="AP2109" s="177"/>
      <c r="AQ2109" s="177"/>
      <c r="AR2109" s="177"/>
      <c r="AS2109" s="177"/>
      <c r="AT2109" s="177"/>
      <c r="AU2109" s="177"/>
      <c r="AV2109" s="177"/>
      <c r="AW2109" s="177"/>
      <c r="AX2109" s="177"/>
      <c r="AY2109" s="177"/>
      <c r="AZ2109" s="177"/>
      <c r="BA2109" s="177"/>
      <c r="BB2109" s="177"/>
      <c r="BC2109" s="177"/>
      <c r="BD2109" s="177"/>
      <c r="BE2109" s="177"/>
      <c r="BF2109" s="177"/>
      <c r="BG2109" s="177"/>
      <c r="BH2109" s="177"/>
      <c r="BI2109" s="177"/>
      <c r="BJ2109" s="177"/>
      <c r="BK2109" s="177"/>
      <c r="BL2109" s="177"/>
      <c r="BM2109" s="177"/>
      <c r="BN2109" s="177"/>
      <c r="BO2109" s="177"/>
      <c r="BP2109" s="177"/>
      <c r="BQ2109" s="177"/>
      <c r="BR2109" s="177"/>
      <c r="BS2109" s="177"/>
      <c r="BT2109" s="177"/>
      <c r="BU2109" s="177"/>
      <c r="BV2109" s="177"/>
      <c r="BW2109" s="177"/>
      <c r="BX2109" s="177"/>
      <c r="BY2109" s="177"/>
      <c r="BZ2109" s="177"/>
      <c r="CA2109" s="177"/>
    </row>
    <row r="2110" spans="12:79" customFormat="1" ht="11.25" customHeight="1">
      <c r="L2110" s="20"/>
      <c r="M2110" s="562" t="s">
        <v>1096</v>
      </c>
      <c r="N2110" s="598" t="s">
        <v>1097</v>
      </c>
      <c r="O2110" s="446" t="s">
        <v>196</v>
      </c>
      <c r="AC2110" s="268"/>
      <c r="AD2110" s="268"/>
      <c r="AE2110" s="268"/>
      <c r="AF2110" s="263">
        <f t="shared" si="81"/>
        <v>0</v>
      </c>
      <c r="AG2110" s="230"/>
      <c r="AH2110" s="230"/>
      <c r="AI2110" s="177"/>
      <c r="AJ2110" s="177"/>
      <c r="AK2110" s="177"/>
      <c r="AL2110" s="177"/>
      <c r="AM2110" s="177"/>
      <c r="AN2110" s="177"/>
      <c r="AO2110" s="177"/>
      <c r="AP2110" s="177"/>
      <c r="AQ2110" s="177"/>
      <c r="AR2110" s="177"/>
      <c r="AS2110" s="177"/>
      <c r="AT2110" s="177"/>
      <c r="AU2110" s="177"/>
      <c r="AV2110" s="177"/>
      <c r="AW2110" s="177"/>
      <c r="AX2110" s="177"/>
      <c r="AY2110" s="177"/>
      <c r="AZ2110" s="177"/>
      <c r="BA2110" s="177"/>
      <c r="BB2110" s="177"/>
      <c r="BC2110" s="177"/>
      <c r="BD2110" s="177"/>
      <c r="BE2110" s="177"/>
      <c r="BF2110" s="177"/>
      <c r="BG2110" s="177"/>
      <c r="BH2110" s="177"/>
      <c r="BI2110" s="177"/>
      <c r="BJ2110" s="177"/>
      <c r="BK2110" s="177"/>
      <c r="BL2110" s="177"/>
      <c r="BM2110" s="177"/>
      <c r="BN2110" s="177"/>
      <c r="BO2110" s="177"/>
      <c r="BP2110" s="177"/>
      <c r="BQ2110" s="177"/>
      <c r="BR2110" s="177"/>
      <c r="BS2110" s="177"/>
      <c r="BT2110" s="177"/>
      <c r="BU2110" s="177"/>
      <c r="BV2110" s="177"/>
      <c r="BW2110" s="177"/>
      <c r="BX2110" s="177"/>
      <c r="BY2110" s="177"/>
      <c r="BZ2110" s="177"/>
      <c r="CA2110" s="177"/>
    </row>
    <row r="2111" spans="12:79" customFormat="1" ht="11.25" customHeight="1">
      <c r="L2111" s="20"/>
      <c r="M2111" s="562" t="s">
        <v>173</v>
      </c>
      <c r="N2111" s="600" t="s">
        <v>1098</v>
      </c>
      <c r="O2111" s="446" t="s">
        <v>196</v>
      </c>
      <c r="AC2111" s="268"/>
      <c r="AD2111" s="268"/>
      <c r="AE2111" s="268"/>
      <c r="AF2111" s="263">
        <f t="shared" si="81"/>
        <v>0</v>
      </c>
      <c r="AG2111" s="260">
        <f>SUM(AG2112,AG2123)</f>
        <v>0</v>
      </c>
      <c r="AH2111" s="260">
        <f>SUM(AH2112,AH2123)</f>
        <v>0</v>
      </c>
      <c r="AI2111" s="177"/>
      <c r="AJ2111" s="177"/>
      <c r="AK2111" s="177"/>
      <c r="AL2111" s="177"/>
      <c r="AM2111" s="177"/>
      <c r="AN2111" s="177"/>
      <c r="AO2111" s="177"/>
      <c r="AP2111" s="177"/>
      <c r="AQ2111" s="177"/>
      <c r="AR2111" s="177"/>
      <c r="AS2111" s="177"/>
      <c r="AT2111" s="177"/>
      <c r="AU2111" s="177"/>
      <c r="AV2111" s="177"/>
      <c r="AW2111" s="177"/>
      <c r="AX2111" s="177"/>
      <c r="AY2111" s="177"/>
      <c r="AZ2111" s="177"/>
      <c r="BA2111" s="177"/>
      <c r="BB2111" s="177"/>
      <c r="BC2111" s="177"/>
      <c r="BD2111" s="177"/>
      <c r="BE2111" s="177"/>
      <c r="BF2111" s="177"/>
      <c r="BG2111" s="177"/>
      <c r="BH2111" s="177"/>
      <c r="BI2111" s="177"/>
      <c r="BJ2111" s="177"/>
      <c r="BK2111" s="177"/>
      <c r="BL2111" s="177"/>
      <c r="BM2111" s="177"/>
      <c r="BN2111" s="177"/>
      <c r="BO2111" s="177"/>
      <c r="BP2111" s="177"/>
      <c r="BQ2111" s="177"/>
      <c r="BR2111" s="177"/>
      <c r="BS2111" s="177"/>
      <c r="BT2111" s="177"/>
      <c r="BU2111" s="177"/>
      <c r="BV2111" s="177"/>
      <c r="BW2111" s="177"/>
      <c r="BX2111" s="177"/>
      <c r="BY2111" s="177"/>
      <c r="BZ2111" s="177"/>
      <c r="CA2111" s="177"/>
    </row>
    <row r="2112" spans="12:79" customFormat="1" ht="11.25" customHeight="1">
      <c r="L2112" s="20"/>
      <c r="M2112" s="562" t="s">
        <v>554</v>
      </c>
      <c r="N2112" s="598" t="s">
        <v>1099</v>
      </c>
      <c r="O2112" s="446" t="s">
        <v>196</v>
      </c>
      <c r="AC2112" s="268"/>
      <c r="AD2112" s="268"/>
      <c r="AE2112" s="268"/>
      <c r="AF2112" s="263">
        <f t="shared" si="81"/>
        <v>0</v>
      </c>
      <c r="AG2112" s="230"/>
      <c r="AH2112" s="230"/>
      <c r="AI2112" s="177"/>
      <c r="AJ2112" s="177"/>
      <c r="AK2112" s="177"/>
      <c r="AL2112" s="177"/>
      <c r="AM2112" s="177"/>
      <c r="AN2112" s="177"/>
      <c r="AO2112" s="177"/>
      <c r="AP2112" s="177"/>
      <c r="AQ2112" s="177"/>
      <c r="AR2112" s="177"/>
      <c r="AS2112" s="177"/>
      <c r="AT2112" s="177"/>
      <c r="AU2112" s="177"/>
      <c r="AV2112" s="177"/>
      <c r="AW2112" s="177"/>
      <c r="AX2112" s="177"/>
      <c r="AY2112" s="177"/>
      <c r="AZ2112" s="177"/>
      <c r="BA2112" s="177"/>
      <c r="BB2112" s="177"/>
      <c r="BC2112" s="177"/>
      <c r="BD2112" s="177"/>
      <c r="BE2112" s="177"/>
      <c r="BF2112" s="177"/>
      <c r="BG2112" s="177"/>
      <c r="BH2112" s="177"/>
      <c r="BI2112" s="177"/>
      <c r="BJ2112" s="177"/>
      <c r="BK2112" s="177"/>
      <c r="BL2112" s="177"/>
      <c r="BM2112" s="177"/>
      <c r="BN2112" s="177"/>
      <c r="BO2112" s="177"/>
      <c r="BP2112" s="177"/>
      <c r="BQ2112" s="177"/>
      <c r="BR2112" s="177"/>
      <c r="BS2112" s="177"/>
      <c r="BT2112" s="177"/>
      <c r="BU2112" s="177"/>
      <c r="BV2112" s="177"/>
      <c r="BW2112" s="177"/>
      <c r="BX2112" s="177"/>
      <c r="BY2112" s="177"/>
      <c r="BZ2112" s="177"/>
      <c r="CA2112" s="177"/>
    </row>
    <row r="2113" spans="12:79" customFormat="1" ht="11.25" customHeight="1">
      <c r="L2113" s="20"/>
      <c r="M2113" s="563" t="s">
        <v>1100</v>
      </c>
      <c r="N2113" s="588" t="s">
        <v>1036</v>
      </c>
      <c r="O2113" s="446" t="s">
        <v>294</v>
      </c>
      <c r="AC2113" s="268"/>
      <c r="AD2113" s="268"/>
      <c r="AE2113" s="268"/>
      <c r="AF2113" s="230"/>
      <c r="AG2113" s="230"/>
      <c r="AH2113" s="230"/>
      <c r="AI2113" s="177"/>
      <c r="AJ2113" s="177"/>
      <c r="AK2113" s="177"/>
      <c r="AL2113" s="177"/>
      <c r="AM2113" s="177"/>
      <c r="AN2113" s="177"/>
      <c r="AO2113" s="177"/>
      <c r="AP2113" s="177"/>
      <c r="AQ2113" s="177"/>
      <c r="AR2113" s="177"/>
      <c r="AS2113" s="177"/>
      <c r="AT2113" s="177"/>
      <c r="AU2113" s="177"/>
      <c r="AV2113" s="177"/>
      <c r="AW2113" s="177"/>
      <c r="AX2113" s="177"/>
      <c r="AY2113" s="177"/>
      <c r="AZ2113" s="177"/>
      <c r="BA2113" s="177"/>
      <c r="BB2113" s="177"/>
      <c r="BC2113" s="177"/>
      <c r="BD2113" s="177"/>
      <c r="BE2113" s="177"/>
      <c r="BF2113" s="177"/>
      <c r="BG2113" s="177"/>
      <c r="BH2113" s="177"/>
      <c r="BI2113" s="177"/>
      <c r="BJ2113" s="177"/>
      <c r="BK2113" s="177"/>
      <c r="BL2113" s="177"/>
      <c r="BM2113" s="177"/>
      <c r="BN2113" s="177"/>
      <c r="BO2113" s="177"/>
      <c r="BP2113" s="177"/>
      <c r="BQ2113" s="177"/>
      <c r="BR2113" s="177"/>
      <c r="BS2113" s="177"/>
      <c r="BT2113" s="177"/>
      <c r="BU2113" s="177"/>
      <c r="BV2113" s="177"/>
      <c r="BW2113" s="177"/>
      <c r="BX2113" s="177"/>
      <c r="BY2113" s="177"/>
      <c r="BZ2113" s="177"/>
      <c r="CA2113" s="177"/>
    </row>
    <row r="2114" spans="12:79" customFormat="1" ht="11.25" customHeight="1">
      <c r="L2114" s="20"/>
      <c r="M2114" s="563" t="s">
        <v>1101</v>
      </c>
      <c r="N2114" s="602" t="s">
        <v>1152</v>
      </c>
      <c r="O2114" s="446" t="s">
        <v>30</v>
      </c>
      <c r="AC2114" s="268"/>
      <c r="AD2114" s="268"/>
      <c r="AE2114" s="268"/>
      <c r="AF2114" s="260">
        <f>IF(AF2113=0,0,AF2112/AF2113*1000/AF$6)</f>
        <v>0</v>
      </c>
      <c r="AG2114" s="260">
        <f>IF(AG2113=0,0,AG2112/AG2113*1000/AG$6)</f>
        <v>0</v>
      </c>
      <c r="AH2114" s="260">
        <f>IF(AH2113=0,0,AH2112/AH2113*1000/AH$6)</f>
        <v>0</v>
      </c>
      <c r="AI2114" s="177"/>
      <c r="AJ2114" s="177"/>
      <c r="AK2114" s="177"/>
      <c r="AL2114" s="177"/>
      <c r="AM2114" s="177"/>
      <c r="AN2114" s="177"/>
      <c r="AO2114" s="177"/>
      <c r="AP2114" s="177"/>
      <c r="AQ2114" s="177"/>
      <c r="AR2114" s="177"/>
      <c r="AS2114" s="177"/>
      <c r="AT2114" s="177"/>
      <c r="AU2114" s="177"/>
      <c r="AV2114" s="177"/>
      <c r="AW2114" s="177"/>
      <c r="AX2114" s="177"/>
      <c r="AY2114" s="177"/>
      <c r="AZ2114" s="177"/>
      <c r="BA2114" s="177"/>
      <c r="BB2114" s="177"/>
      <c r="BC2114" s="177"/>
      <c r="BD2114" s="177"/>
      <c r="BE2114" s="177"/>
      <c r="BF2114" s="177"/>
      <c r="BG2114" s="177"/>
      <c r="BH2114" s="177"/>
      <c r="BI2114" s="177"/>
      <c r="BJ2114" s="177"/>
      <c r="BK2114" s="177"/>
      <c r="BL2114" s="177"/>
      <c r="BM2114" s="177"/>
      <c r="BN2114" s="177"/>
      <c r="BO2114" s="177"/>
      <c r="BP2114" s="177"/>
      <c r="BQ2114" s="177"/>
      <c r="BR2114" s="177"/>
      <c r="BS2114" s="177"/>
      <c r="BT2114" s="177"/>
      <c r="BU2114" s="177"/>
      <c r="BV2114" s="177"/>
      <c r="BW2114" s="177"/>
      <c r="BX2114" s="177"/>
      <c r="BY2114" s="177"/>
      <c r="BZ2114" s="177"/>
      <c r="CA2114" s="177"/>
    </row>
    <row r="2115" spans="12:79" customFormat="1" ht="11.25" customHeight="1">
      <c r="L2115" s="20"/>
      <c r="M2115" s="563" t="s">
        <v>1102</v>
      </c>
      <c r="N2115" s="603" t="s">
        <v>1314</v>
      </c>
      <c r="O2115" s="446" t="s">
        <v>294</v>
      </c>
      <c r="AC2115" s="268"/>
      <c r="AD2115" s="268"/>
      <c r="AE2115" s="268"/>
      <c r="AF2115" s="230"/>
      <c r="AG2115" s="230"/>
      <c r="AH2115" s="230"/>
      <c r="AI2115" s="177"/>
      <c r="AJ2115" s="177"/>
      <c r="AK2115" s="177"/>
      <c r="AL2115" s="177"/>
      <c r="AM2115" s="177"/>
      <c r="AN2115" s="177"/>
      <c r="AO2115" s="177"/>
      <c r="AP2115" s="177"/>
      <c r="AQ2115" s="177"/>
      <c r="AR2115" s="177"/>
      <c r="AS2115" s="177"/>
      <c r="AT2115" s="177"/>
      <c r="AU2115" s="177"/>
      <c r="AV2115" s="177"/>
      <c r="AW2115" s="177"/>
      <c r="AX2115" s="177"/>
      <c r="AY2115" s="177"/>
      <c r="AZ2115" s="177"/>
      <c r="BA2115" s="177"/>
      <c r="BB2115" s="177"/>
      <c r="BC2115" s="177"/>
      <c r="BD2115" s="177"/>
      <c r="BE2115" s="177"/>
      <c r="BF2115" s="177"/>
      <c r="BG2115" s="177"/>
      <c r="BH2115" s="177"/>
      <c r="BI2115" s="177"/>
      <c r="BJ2115" s="177"/>
      <c r="BK2115" s="177"/>
      <c r="BL2115" s="177"/>
      <c r="BM2115" s="177"/>
      <c r="BN2115" s="177"/>
      <c r="BO2115" s="177"/>
      <c r="BP2115" s="177"/>
      <c r="BQ2115" s="177"/>
      <c r="BR2115" s="177"/>
      <c r="BS2115" s="177"/>
      <c r="BT2115" s="177"/>
      <c r="BU2115" s="177"/>
      <c r="BV2115" s="177"/>
      <c r="BW2115" s="177"/>
      <c r="BX2115" s="177"/>
      <c r="BY2115" s="177"/>
      <c r="BZ2115" s="177"/>
      <c r="CA2115" s="177"/>
    </row>
    <row r="2116" spans="12:79" customFormat="1" ht="11.25" customHeight="1">
      <c r="L2116" s="20"/>
      <c r="M2116" s="563" t="s">
        <v>1103</v>
      </c>
      <c r="N2116" s="591" t="s">
        <v>1315</v>
      </c>
      <c r="O2116" s="446" t="s">
        <v>294</v>
      </c>
      <c r="AC2116" s="268"/>
      <c r="AD2116" s="268"/>
      <c r="AE2116" s="268"/>
      <c r="AF2116" s="230"/>
      <c r="AG2116" s="230"/>
      <c r="AH2116" s="230"/>
      <c r="AI2116" s="177"/>
      <c r="AJ2116" s="177"/>
      <c r="AK2116" s="177"/>
      <c r="AL2116" s="177"/>
      <c r="AM2116" s="177"/>
      <c r="AN2116" s="177"/>
      <c r="AO2116" s="177"/>
      <c r="AP2116" s="177"/>
      <c r="AQ2116" s="177"/>
      <c r="AR2116" s="177"/>
      <c r="AS2116" s="177"/>
      <c r="AT2116" s="177"/>
      <c r="AU2116" s="177"/>
      <c r="AV2116" s="177"/>
      <c r="AW2116" s="177"/>
      <c r="AX2116" s="177"/>
      <c r="AY2116" s="177"/>
      <c r="AZ2116" s="177"/>
      <c r="BA2116" s="177"/>
      <c r="BB2116" s="177"/>
      <c r="BC2116" s="177"/>
      <c r="BD2116" s="177"/>
      <c r="BE2116" s="177"/>
      <c r="BF2116" s="177"/>
      <c r="BG2116" s="177"/>
      <c r="BH2116" s="177"/>
      <c r="BI2116" s="177"/>
      <c r="BJ2116" s="177"/>
      <c r="BK2116" s="177"/>
      <c r="BL2116" s="177"/>
      <c r="BM2116" s="177"/>
      <c r="BN2116" s="177"/>
      <c r="BO2116" s="177"/>
      <c r="BP2116" s="177"/>
      <c r="BQ2116" s="177"/>
      <c r="BR2116" s="177"/>
      <c r="BS2116" s="177"/>
      <c r="BT2116" s="177"/>
      <c r="BU2116" s="177"/>
      <c r="BV2116" s="177"/>
      <c r="BW2116" s="177"/>
      <c r="BX2116" s="177"/>
      <c r="BY2116" s="177"/>
      <c r="BZ2116" s="177"/>
      <c r="CA2116" s="177"/>
    </row>
    <row r="2117" spans="12:79" customFormat="1" ht="11.25" customHeight="1">
      <c r="L2117" s="20"/>
      <c r="M2117" s="563" t="s">
        <v>1104</v>
      </c>
      <c r="N2117" s="581" t="s">
        <v>34</v>
      </c>
      <c r="O2117" s="446" t="s">
        <v>30</v>
      </c>
      <c r="AC2117" s="268"/>
      <c r="AD2117" s="268"/>
      <c r="AE2117" s="268"/>
      <c r="AF2117" s="146"/>
      <c r="AG2117" s="230"/>
      <c r="AH2117" s="230"/>
      <c r="AI2117" s="177"/>
      <c r="AJ2117" s="177"/>
      <c r="AK2117" s="177"/>
      <c r="AL2117" s="177"/>
      <c r="AM2117" s="177"/>
      <c r="AN2117" s="177"/>
      <c r="AO2117" s="177"/>
      <c r="AP2117" s="177"/>
      <c r="AQ2117" s="177"/>
      <c r="AR2117" s="177"/>
      <c r="AS2117" s="177"/>
      <c r="AT2117" s="177"/>
      <c r="AU2117" s="177"/>
      <c r="AV2117" s="177"/>
      <c r="AW2117" s="177"/>
      <c r="AX2117" s="177"/>
      <c r="AY2117" s="177"/>
      <c r="AZ2117" s="177"/>
      <c r="BA2117" s="177"/>
      <c r="BB2117" s="177"/>
      <c r="BC2117" s="177"/>
      <c r="BD2117" s="177"/>
      <c r="BE2117" s="177"/>
      <c r="BF2117" s="177"/>
      <c r="BG2117" s="177"/>
      <c r="BH2117" s="177"/>
      <c r="BI2117" s="177"/>
      <c r="BJ2117" s="177"/>
      <c r="BK2117" s="177"/>
      <c r="BL2117" s="177"/>
      <c r="BM2117" s="177"/>
      <c r="BN2117" s="177"/>
      <c r="BO2117" s="177"/>
      <c r="BP2117" s="177"/>
      <c r="BQ2117" s="177"/>
      <c r="BR2117" s="177"/>
      <c r="BS2117" s="177"/>
      <c r="BT2117" s="177"/>
      <c r="BU2117" s="177"/>
      <c r="BV2117" s="177"/>
      <c r="BW2117" s="177"/>
      <c r="BX2117" s="177"/>
      <c r="BY2117" s="177"/>
      <c r="BZ2117" s="177"/>
      <c r="CA2117" s="177"/>
    </row>
    <row r="2118" spans="12:79" customFormat="1" ht="11.25" customHeight="1">
      <c r="L2118" s="20"/>
      <c r="M2118" s="563" t="s">
        <v>1105</v>
      </c>
      <c r="N2118" s="604" t="s">
        <v>1042</v>
      </c>
      <c r="O2118" s="446"/>
      <c r="AC2118" s="268"/>
      <c r="AD2118" s="268"/>
      <c r="AE2118" s="268"/>
      <c r="AF2118" s="146"/>
      <c r="AG2118" s="230"/>
      <c r="AH2118" s="230"/>
      <c r="AI2118" s="177"/>
      <c r="AJ2118" s="177"/>
      <c r="AK2118" s="177"/>
      <c r="AL2118" s="177"/>
      <c r="AM2118" s="177"/>
      <c r="AN2118" s="177"/>
      <c r="AO2118" s="177"/>
      <c r="AP2118" s="177"/>
      <c r="AQ2118" s="177"/>
      <c r="AR2118" s="177"/>
      <c r="AS2118" s="177"/>
      <c r="AT2118" s="177"/>
      <c r="AU2118" s="177"/>
      <c r="AV2118" s="177"/>
      <c r="AW2118" s="177"/>
      <c r="AX2118" s="177"/>
      <c r="AY2118" s="177"/>
      <c r="AZ2118" s="177"/>
      <c r="BA2118" s="177"/>
      <c r="BB2118" s="177"/>
      <c r="BC2118" s="177"/>
      <c r="BD2118" s="177"/>
      <c r="BE2118" s="177"/>
      <c r="BF2118" s="177"/>
      <c r="BG2118" s="177"/>
      <c r="BH2118" s="177"/>
      <c r="BI2118" s="177"/>
      <c r="BJ2118" s="177"/>
      <c r="BK2118" s="177"/>
      <c r="BL2118" s="177"/>
      <c r="BM2118" s="177"/>
      <c r="BN2118" s="177"/>
      <c r="BO2118" s="177"/>
      <c r="BP2118" s="177"/>
      <c r="BQ2118" s="177"/>
      <c r="BR2118" s="177"/>
      <c r="BS2118" s="177"/>
      <c r="BT2118" s="177"/>
      <c r="BU2118" s="177"/>
      <c r="BV2118" s="177"/>
      <c r="BW2118" s="177"/>
      <c r="BX2118" s="177"/>
      <c r="BY2118" s="177"/>
      <c r="BZ2118" s="177"/>
      <c r="CA2118" s="177"/>
    </row>
    <row r="2119" spans="12:79" customFormat="1" ht="11.25" customHeight="1">
      <c r="L2119" s="20"/>
      <c r="M2119" s="563" t="s">
        <v>1106</v>
      </c>
      <c r="N2119" s="581" t="s">
        <v>1044</v>
      </c>
      <c r="O2119" s="446" t="s">
        <v>30</v>
      </c>
      <c r="AC2119" s="268"/>
      <c r="AD2119" s="268"/>
      <c r="AE2119" s="268"/>
      <c r="AF2119" s="146"/>
      <c r="AG2119" s="230"/>
      <c r="AH2119" s="230"/>
      <c r="AI2119" s="177"/>
      <c r="AJ2119" s="177"/>
      <c r="AK2119" s="177"/>
      <c r="AL2119" s="177"/>
      <c r="AM2119" s="177"/>
      <c r="AN2119" s="177"/>
      <c r="AO2119" s="177"/>
      <c r="AP2119" s="177"/>
      <c r="AQ2119" s="177"/>
      <c r="AR2119" s="177"/>
      <c r="AS2119" s="177"/>
      <c r="AT2119" s="177"/>
      <c r="AU2119" s="177"/>
      <c r="AV2119" s="177"/>
      <c r="AW2119" s="177"/>
      <c r="AX2119" s="177"/>
      <c r="AY2119" s="177"/>
      <c r="AZ2119" s="177"/>
      <c r="BA2119" s="177"/>
      <c r="BB2119" s="177"/>
      <c r="BC2119" s="177"/>
      <c r="BD2119" s="177"/>
      <c r="BE2119" s="177"/>
      <c r="BF2119" s="177"/>
      <c r="BG2119" s="177"/>
      <c r="BH2119" s="177"/>
      <c r="BI2119" s="177"/>
      <c r="BJ2119" s="177"/>
      <c r="BK2119" s="177"/>
      <c r="BL2119" s="177"/>
      <c r="BM2119" s="177"/>
      <c r="BN2119" s="177"/>
      <c r="BO2119" s="177"/>
      <c r="BP2119" s="177"/>
      <c r="BQ2119" s="177"/>
      <c r="BR2119" s="177"/>
      <c r="BS2119" s="177"/>
      <c r="BT2119" s="177"/>
      <c r="BU2119" s="177"/>
      <c r="BV2119" s="177"/>
      <c r="BW2119" s="177"/>
      <c r="BX2119" s="177"/>
      <c r="BY2119" s="177"/>
      <c r="BZ2119" s="177"/>
      <c r="CA2119" s="177"/>
    </row>
    <row r="2120" spans="12:79" customFormat="1" ht="11.25" customHeight="1">
      <c r="L2120" s="20"/>
      <c r="M2120" s="563" t="s">
        <v>1107</v>
      </c>
      <c r="N2120" s="605" t="s">
        <v>1046</v>
      </c>
      <c r="O2120" s="446"/>
      <c r="AC2120" s="268"/>
      <c r="AD2120" s="268"/>
      <c r="AE2120" s="268"/>
      <c r="AF2120" s="146"/>
      <c r="AG2120" s="230"/>
      <c r="AH2120" s="230"/>
      <c r="AI2120" s="177"/>
      <c r="AJ2120" s="177"/>
      <c r="AK2120" s="177"/>
      <c r="AL2120" s="177"/>
      <c r="AM2120" s="177"/>
      <c r="AN2120" s="177"/>
      <c r="AO2120" s="177"/>
      <c r="AP2120" s="177"/>
      <c r="AQ2120" s="177"/>
      <c r="AR2120" s="177"/>
      <c r="AS2120" s="177"/>
      <c r="AT2120" s="177"/>
      <c r="AU2120" s="177"/>
      <c r="AV2120" s="177"/>
      <c r="AW2120" s="177"/>
      <c r="AX2120" s="177"/>
      <c r="AY2120" s="177"/>
      <c r="AZ2120" s="177"/>
      <c r="BA2120" s="177"/>
      <c r="BB2120" s="177"/>
      <c r="BC2120" s="177"/>
      <c r="BD2120" s="177"/>
      <c r="BE2120" s="177"/>
      <c r="BF2120" s="177"/>
      <c r="BG2120" s="177"/>
      <c r="BH2120" s="177"/>
      <c r="BI2120" s="177"/>
      <c r="BJ2120" s="177"/>
      <c r="BK2120" s="177"/>
      <c r="BL2120" s="177"/>
      <c r="BM2120" s="177"/>
      <c r="BN2120" s="177"/>
      <c r="BO2120" s="177"/>
      <c r="BP2120" s="177"/>
      <c r="BQ2120" s="177"/>
      <c r="BR2120" s="177"/>
      <c r="BS2120" s="177"/>
      <c r="BT2120" s="177"/>
      <c r="BU2120" s="177"/>
      <c r="BV2120" s="177"/>
      <c r="BW2120" s="177"/>
      <c r="BX2120" s="177"/>
      <c r="BY2120" s="177"/>
      <c r="BZ2120" s="177"/>
      <c r="CA2120" s="177"/>
    </row>
    <row r="2121" spans="12:79" customFormat="1" ht="11.25" customHeight="1">
      <c r="L2121" s="20"/>
      <c r="M2121" s="563" t="s">
        <v>1108</v>
      </c>
      <c r="N2121" s="606" t="s">
        <v>1048</v>
      </c>
      <c r="O2121" s="446" t="s">
        <v>30</v>
      </c>
      <c r="AC2121" s="268"/>
      <c r="AD2121" s="268"/>
      <c r="AE2121" s="268"/>
      <c r="AF2121" s="146"/>
      <c r="AG2121" s="230"/>
      <c r="AH2121" s="230"/>
      <c r="AI2121" s="177"/>
      <c r="AJ2121" s="177"/>
      <c r="AK2121" s="177"/>
      <c r="AL2121" s="177"/>
      <c r="AM2121" s="177"/>
      <c r="AN2121" s="177"/>
      <c r="AO2121" s="177"/>
      <c r="AP2121" s="177"/>
      <c r="AQ2121" s="177"/>
      <c r="AR2121" s="177"/>
      <c r="AS2121" s="177"/>
      <c r="AT2121" s="177"/>
      <c r="AU2121" s="177"/>
      <c r="AV2121" s="177"/>
      <c r="AW2121" s="177"/>
      <c r="AX2121" s="177"/>
      <c r="AY2121" s="177"/>
      <c r="AZ2121" s="177"/>
      <c r="BA2121" s="177"/>
      <c r="BB2121" s="177"/>
      <c r="BC2121" s="177"/>
      <c r="BD2121" s="177"/>
      <c r="BE2121" s="177"/>
      <c r="BF2121" s="177"/>
      <c r="BG2121" s="177"/>
      <c r="BH2121" s="177"/>
      <c r="BI2121" s="177"/>
      <c r="BJ2121" s="177"/>
      <c r="BK2121" s="177"/>
      <c r="BL2121" s="177"/>
      <c r="BM2121" s="177"/>
      <c r="BN2121" s="177"/>
      <c r="BO2121" s="177"/>
      <c r="BP2121" s="177"/>
      <c r="BQ2121" s="177"/>
      <c r="BR2121" s="177"/>
      <c r="BS2121" s="177"/>
      <c r="BT2121" s="177"/>
      <c r="BU2121" s="177"/>
      <c r="BV2121" s="177"/>
      <c r="BW2121" s="177"/>
      <c r="BX2121" s="177"/>
      <c r="BY2121" s="177"/>
      <c r="BZ2121" s="177"/>
      <c r="CA2121" s="177"/>
    </row>
    <row r="2122" spans="12:79" customFormat="1" ht="11.25" customHeight="1">
      <c r="L2122" s="20"/>
      <c r="M2122" s="563" t="s">
        <v>1109</v>
      </c>
      <c r="N2122" s="607" t="s">
        <v>1050</v>
      </c>
      <c r="O2122" s="446" t="s">
        <v>30</v>
      </c>
      <c r="AC2122" s="268"/>
      <c r="AD2122" s="268"/>
      <c r="AE2122" s="268"/>
      <c r="AF2122" s="146"/>
      <c r="AG2122" s="230"/>
      <c r="AH2122" s="230"/>
      <c r="AI2122" s="177"/>
      <c r="AJ2122" s="177"/>
      <c r="AK2122" s="177"/>
      <c r="AL2122" s="177"/>
      <c r="AM2122" s="177"/>
      <c r="AN2122" s="177"/>
      <c r="AO2122" s="177"/>
      <c r="AP2122" s="177"/>
      <c r="AQ2122" s="177"/>
      <c r="AR2122" s="177"/>
      <c r="AS2122" s="177"/>
      <c r="AT2122" s="177"/>
      <c r="AU2122" s="177"/>
      <c r="AV2122" s="177"/>
      <c r="AW2122" s="177"/>
      <c r="AX2122" s="177"/>
      <c r="AY2122" s="177"/>
      <c r="AZ2122" s="177"/>
      <c r="BA2122" s="177"/>
      <c r="BB2122" s="177"/>
      <c r="BC2122" s="177"/>
      <c r="BD2122" s="177"/>
      <c r="BE2122" s="177"/>
      <c r="BF2122" s="177"/>
      <c r="BG2122" s="177"/>
      <c r="BH2122" s="177"/>
      <c r="BI2122" s="177"/>
      <c r="BJ2122" s="177"/>
      <c r="BK2122" s="177"/>
      <c r="BL2122" s="177"/>
      <c r="BM2122" s="177"/>
      <c r="BN2122" s="177"/>
      <c r="BO2122" s="177"/>
      <c r="BP2122" s="177"/>
      <c r="BQ2122" s="177"/>
      <c r="BR2122" s="177"/>
      <c r="BS2122" s="177"/>
      <c r="BT2122" s="177"/>
      <c r="BU2122" s="177"/>
      <c r="BV2122" s="177"/>
      <c r="BW2122" s="177"/>
      <c r="BX2122" s="177"/>
      <c r="BY2122" s="177"/>
      <c r="BZ2122" s="177"/>
      <c r="CA2122" s="177"/>
    </row>
    <row r="2123" spans="12:79" customFormat="1" ht="11.25" customHeight="1">
      <c r="L2123" s="20"/>
      <c r="M2123" s="562" t="s">
        <v>1110</v>
      </c>
      <c r="N2123" s="596" t="s">
        <v>1111</v>
      </c>
      <c r="O2123" s="446" t="s">
        <v>196</v>
      </c>
      <c r="AC2123" s="268"/>
      <c r="AD2123" s="268"/>
      <c r="AE2123" s="268"/>
      <c r="AF2123" s="263">
        <f t="shared" ref="AF2123:AF2154" si="82">AG2123+AH2123</f>
        <v>0</v>
      </c>
      <c r="AG2123" s="230"/>
      <c r="AH2123" s="230"/>
      <c r="AI2123" s="177"/>
      <c r="AJ2123" s="177"/>
      <c r="AK2123" s="177"/>
      <c r="AL2123" s="177"/>
      <c r="AM2123" s="177"/>
      <c r="AN2123" s="177"/>
      <c r="AO2123" s="177"/>
      <c r="AP2123" s="177"/>
      <c r="AQ2123" s="177"/>
      <c r="AR2123" s="177"/>
      <c r="AS2123" s="177"/>
      <c r="AT2123" s="177"/>
      <c r="AU2123" s="177"/>
      <c r="AV2123" s="177"/>
      <c r="AW2123" s="177"/>
      <c r="AX2123" s="177"/>
      <c r="AY2123" s="177"/>
      <c r="AZ2123" s="177"/>
      <c r="BA2123" s="177"/>
      <c r="BB2123" s="177"/>
      <c r="BC2123" s="177"/>
      <c r="BD2123" s="177"/>
      <c r="BE2123" s="177"/>
      <c r="BF2123" s="177"/>
      <c r="BG2123" s="177"/>
      <c r="BH2123" s="177"/>
      <c r="BI2123" s="177"/>
      <c r="BJ2123" s="177"/>
      <c r="BK2123" s="177"/>
      <c r="BL2123" s="177"/>
      <c r="BM2123" s="177"/>
      <c r="BN2123" s="177"/>
      <c r="BO2123" s="177"/>
      <c r="BP2123" s="177"/>
      <c r="BQ2123" s="177"/>
      <c r="BR2123" s="177"/>
      <c r="BS2123" s="177"/>
      <c r="BT2123" s="177"/>
      <c r="BU2123" s="177"/>
      <c r="BV2123" s="177"/>
      <c r="BW2123" s="177"/>
      <c r="BX2123" s="177"/>
      <c r="BY2123" s="177"/>
      <c r="BZ2123" s="177"/>
      <c r="CA2123" s="177"/>
    </row>
    <row r="2124" spans="12:79" customFormat="1" ht="11.25" customHeight="1">
      <c r="L2124" s="20"/>
      <c r="M2124" s="562" t="s">
        <v>174</v>
      </c>
      <c r="N2124" s="600" t="s">
        <v>1112</v>
      </c>
      <c r="O2124" s="446" t="s">
        <v>196</v>
      </c>
      <c r="AC2124" s="268"/>
      <c r="AD2124" s="268"/>
      <c r="AE2124" s="268"/>
      <c r="AF2124" s="263">
        <f t="shared" si="82"/>
        <v>0</v>
      </c>
      <c r="AG2124" s="230"/>
      <c r="AH2124" s="230"/>
      <c r="AI2124" s="177"/>
      <c r="AJ2124" s="177"/>
      <c r="AK2124" s="177"/>
      <c r="AL2124" s="177"/>
      <c r="AM2124" s="177"/>
      <c r="AN2124" s="177"/>
      <c r="AO2124" s="177"/>
      <c r="AP2124" s="177"/>
      <c r="AQ2124" s="177"/>
      <c r="AR2124" s="177"/>
      <c r="AS2124" s="177"/>
      <c r="AT2124" s="177"/>
      <c r="AU2124" s="177"/>
      <c r="AV2124" s="177"/>
      <c r="AW2124" s="177"/>
      <c r="AX2124" s="177"/>
      <c r="AY2124" s="177"/>
      <c r="AZ2124" s="177"/>
      <c r="BA2124" s="177"/>
      <c r="BB2124" s="177"/>
      <c r="BC2124" s="177"/>
      <c r="BD2124" s="177"/>
      <c r="BE2124" s="177"/>
      <c r="BF2124" s="177"/>
      <c r="BG2124" s="177"/>
      <c r="BH2124" s="177"/>
      <c r="BI2124" s="177"/>
      <c r="BJ2124" s="177"/>
      <c r="BK2124" s="177"/>
      <c r="BL2124" s="177"/>
      <c r="BM2124" s="177"/>
      <c r="BN2124" s="177"/>
      <c r="BO2124" s="177"/>
      <c r="BP2124" s="177"/>
      <c r="BQ2124" s="177"/>
      <c r="BR2124" s="177"/>
      <c r="BS2124" s="177"/>
      <c r="BT2124" s="177"/>
      <c r="BU2124" s="177"/>
      <c r="BV2124" s="177"/>
      <c r="BW2124" s="177"/>
      <c r="BX2124" s="177"/>
      <c r="BY2124" s="177"/>
      <c r="BZ2124" s="177"/>
      <c r="CA2124" s="177"/>
    </row>
    <row r="2125" spans="12:79" customFormat="1" ht="11.25" customHeight="1">
      <c r="L2125" s="20"/>
      <c r="M2125" s="562" t="s">
        <v>175</v>
      </c>
      <c r="N2125" s="600" t="s">
        <v>1113</v>
      </c>
      <c r="O2125" s="446" t="s">
        <v>196</v>
      </c>
      <c r="AC2125" s="268"/>
      <c r="AD2125" s="268"/>
      <c r="AE2125" s="268"/>
      <c r="AF2125" s="263">
        <f t="shared" si="82"/>
        <v>0</v>
      </c>
      <c r="AG2125" s="230"/>
      <c r="AH2125" s="230"/>
      <c r="AI2125" s="177"/>
      <c r="AJ2125" s="177"/>
      <c r="AK2125" s="177"/>
      <c r="AL2125" s="177"/>
      <c r="AM2125" s="177"/>
      <c r="AN2125" s="177"/>
      <c r="AO2125" s="177"/>
      <c r="AP2125" s="177"/>
      <c r="AQ2125" s="177"/>
      <c r="AR2125" s="177"/>
      <c r="AS2125" s="177"/>
      <c r="AT2125" s="177"/>
      <c r="AU2125" s="177"/>
      <c r="AV2125" s="177"/>
      <c r="AW2125" s="177"/>
      <c r="AX2125" s="177"/>
      <c r="AY2125" s="177"/>
      <c r="AZ2125" s="177"/>
      <c r="BA2125" s="177"/>
      <c r="BB2125" s="177"/>
      <c r="BC2125" s="177"/>
      <c r="BD2125" s="177"/>
      <c r="BE2125" s="177"/>
      <c r="BF2125" s="177"/>
      <c r="BG2125" s="177"/>
      <c r="BH2125" s="177"/>
      <c r="BI2125" s="177"/>
      <c r="BJ2125" s="177"/>
      <c r="BK2125" s="177"/>
      <c r="BL2125" s="177"/>
      <c r="BM2125" s="177"/>
      <c r="BN2125" s="177"/>
      <c r="BO2125" s="177"/>
      <c r="BP2125" s="177"/>
      <c r="BQ2125" s="177"/>
      <c r="BR2125" s="177"/>
      <c r="BS2125" s="177"/>
      <c r="BT2125" s="177"/>
      <c r="BU2125" s="177"/>
      <c r="BV2125" s="177"/>
      <c r="BW2125" s="177"/>
      <c r="BX2125" s="177"/>
      <c r="BY2125" s="177"/>
      <c r="BZ2125" s="177"/>
      <c r="CA2125" s="177"/>
    </row>
    <row r="2126" spans="12:79" customFormat="1" ht="11.25" customHeight="1">
      <c r="L2126" s="20"/>
      <c r="M2126" s="562" t="s">
        <v>176</v>
      </c>
      <c r="N2126" s="600" t="s">
        <v>1114</v>
      </c>
      <c r="O2126" s="446" t="s">
        <v>196</v>
      </c>
      <c r="AC2126" s="268"/>
      <c r="AD2126" s="268"/>
      <c r="AE2126" s="268"/>
      <c r="AF2126" s="263">
        <f t="shared" si="82"/>
        <v>0</v>
      </c>
      <c r="AG2126" s="230"/>
      <c r="AH2126" s="230"/>
      <c r="AI2126" s="177"/>
      <c r="AJ2126" s="177"/>
      <c r="AK2126" s="177"/>
      <c r="AL2126" s="177"/>
      <c r="AM2126" s="177"/>
      <c r="AN2126" s="177"/>
      <c r="AO2126" s="177"/>
      <c r="AP2126" s="177"/>
      <c r="AQ2126" s="177"/>
      <c r="AR2126" s="177"/>
      <c r="AS2126" s="177"/>
      <c r="AT2126" s="177"/>
      <c r="AU2126" s="177"/>
      <c r="AV2126" s="177"/>
      <c r="AW2126" s="177"/>
      <c r="AX2126" s="177"/>
      <c r="AY2126" s="177"/>
      <c r="AZ2126" s="177"/>
      <c r="BA2126" s="177"/>
      <c r="BB2126" s="177"/>
      <c r="BC2126" s="177"/>
      <c r="BD2126" s="177"/>
      <c r="BE2126" s="177"/>
      <c r="BF2126" s="177"/>
      <c r="BG2126" s="177"/>
      <c r="BH2126" s="177"/>
      <c r="BI2126" s="177"/>
      <c r="BJ2126" s="177"/>
      <c r="BK2126" s="177"/>
      <c r="BL2126" s="177"/>
      <c r="BM2126" s="177"/>
      <c r="BN2126" s="177"/>
      <c r="BO2126" s="177"/>
      <c r="BP2126" s="177"/>
      <c r="BQ2126" s="177"/>
      <c r="BR2126" s="177"/>
      <c r="BS2126" s="177"/>
      <c r="BT2126" s="177"/>
      <c r="BU2126" s="177"/>
      <c r="BV2126" s="177"/>
      <c r="BW2126" s="177"/>
      <c r="BX2126" s="177"/>
      <c r="BY2126" s="177"/>
      <c r="BZ2126" s="177"/>
      <c r="CA2126" s="177"/>
    </row>
    <row r="2127" spans="12:79" customFormat="1" ht="11.25" customHeight="1">
      <c r="L2127" s="20"/>
      <c r="M2127" s="562" t="s">
        <v>177</v>
      </c>
      <c r="N2127" s="600" t="s">
        <v>1115</v>
      </c>
      <c r="O2127" s="446" t="s">
        <v>196</v>
      </c>
      <c r="AC2127" s="268"/>
      <c r="AD2127" s="268"/>
      <c r="AE2127" s="268"/>
      <c r="AF2127" s="263">
        <f t="shared" si="82"/>
        <v>0</v>
      </c>
      <c r="AG2127" s="230"/>
      <c r="AH2127" s="230"/>
      <c r="AI2127" s="177"/>
      <c r="AJ2127" s="177"/>
      <c r="AK2127" s="177"/>
      <c r="AL2127" s="177"/>
      <c r="AM2127" s="177"/>
      <c r="AN2127" s="177"/>
      <c r="AO2127" s="177"/>
      <c r="AP2127" s="177"/>
      <c r="AQ2127" s="177"/>
      <c r="AR2127" s="177"/>
      <c r="AS2127" s="177"/>
      <c r="AT2127" s="177"/>
      <c r="AU2127" s="177"/>
      <c r="AV2127" s="177"/>
      <c r="AW2127" s="177"/>
      <c r="AX2127" s="177"/>
      <c r="AY2127" s="177"/>
      <c r="AZ2127" s="177"/>
      <c r="BA2127" s="177"/>
      <c r="BB2127" s="177"/>
      <c r="BC2127" s="177"/>
      <c r="BD2127" s="177"/>
      <c r="BE2127" s="177"/>
      <c r="BF2127" s="177"/>
      <c r="BG2127" s="177"/>
      <c r="BH2127" s="177"/>
      <c r="BI2127" s="177"/>
      <c r="BJ2127" s="177"/>
      <c r="BK2127" s="177"/>
      <c r="BL2127" s="177"/>
      <c r="BM2127" s="177"/>
      <c r="BN2127" s="177"/>
      <c r="BO2127" s="177"/>
      <c r="BP2127" s="177"/>
      <c r="BQ2127" s="177"/>
      <c r="BR2127" s="177"/>
      <c r="BS2127" s="177"/>
      <c r="BT2127" s="177"/>
      <c r="BU2127" s="177"/>
      <c r="BV2127" s="177"/>
      <c r="BW2127" s="177"/>
      <c r="BX2127" s="177"/>
      <c r="BY2127" s="177"/>
      <c r="BZ2127" s="177"/>
      <c r="CA2127" s="177"/>
    </row>
    <row r="2128" spans="12:79" customFormat="1" ht="11.25" customHeight="1">
      <c r="L2128" s="20"/>
      <c r="M2128" s="562" t="s">
        <v>1116</v>
      </c>
      <c r="N2128" s="600" t="s">
        <v>1117</v>
      </c>
      <c r="O2128" s="446" t="s">
        <v>196</v>
      </c>
      <c r="AC2128" s="268"/>
      <c r="AD2128" s="268"/>
      <c r="AE2128" s="268"/>
      <c r="AF2128" s="263">
        <f t="shared" si="82"/>
        <v>0</v>
      </c>
      <c r="AG2128" s="230"/>
      <c r="AH2128" s="230"/>
      <c r="AI2128" s="177"/>
      <c r="AJ2128" s="177"/>
      <c r="AK2128" s="177"/>
      <c r="AL2128" s="177"/>
      <c r="AM2128" s="177"/>
      <c r="AN2128" s="177"/>
      <c r="AO2128" s="177"/>
      <c r="AP2128" s="177"/>
      <c r="AQ2128" s="177"/>
      <c r="AR2128" s="177"/>
      <c r="AS2128" s="177"/>
      <c r="AT2128" s="177"/>
      <c r="AU2128" s="177"/>
      <c r="AV2128" s="177"/>
      <c r="AW2128" s="177"/>
      <c r="AX2128" s="177"/>
      <c r="AY2128" s="177"/>
      <c r="AZ2128" s="177"/>
      <c r="BA2128" s="177"/>
      <c r="BB2128" s="177"/>
      <c r="BC2128" s="177"/>
      <c r="BD2128" s="177"/>
      <c r="BE2128" s="177"/>
      <c r="BF2128" s="177"/>
      <c r="BG2128" s="177"/>
      <c r="BH2128" s="177"/>
      <c r="BI2128" s="177"/>
      <c r="BJ2128" s="177"/>
      <c r="BK2128" s="177"/>
      <c r="BL2128" s="177"/>
      <c r="BM2128" s="177"/>
      <c r="BN2128" s="177"/>
      <c r="BO2128" s="177"/>
      <c r="BP2128" s="177"/>
      <c r="BQ2128" s="177"/>
      <c r="BR2128" s="177"/>
      <c r="BS2128" s="177"/>
      <c r="BT2128" s="177"/>
      <c r="BU2128" s="177"/>
      <c r="BV2128" s="177"/>
      <c r="BW2128" s="177"/>
      <c r="BX2128" s="177"/>
      <c r="BY2128" s="177"/>
      <c r="BZ2128" s="177"/>
      <c r="CA2128" s="177"/>
    </row>
    <row r="2129" spans="12:79" customFormat="1" ht="11.25" customHeight="1">
      <c r="L2129" s="20"/>
      <c r="M2129" s="562" t="s">
        <v>1118</v>
      </c>
      <c r="N2129" s="598" t="s">
        <v>1119</v>
      </c>
      <c r="O2129" s="446" t="s">
        <v>196</v>
      </c>
      <c r="AC2129" s="268"/>
      <c r="AD2129" s="268"/>
      <c r="AE2129" s="268"/>
      <c r="AF2129" s="263">
        <f t="shared" si="82"/>
        <v>0</v>
      </c>
      <c r="AG2129" s="230"/>
      <c r="AH2129" s="230"/>
      <c r="AI2129" s="177"/>
      <c r="AJ2129" s="177"/>
      <c r="AK2129" s="177"/>
      <c r="AL2129" s="177"/>
      <c r="AM2129" s="177"/>
      <c r="AN2129" s="177"/>
      <c r="AO2129" s="177"/>
      <c r="AP2129" s="177"/>
      <c r="AQ2129" s="177"/>
      <c r="AR2129" s="177"/>
      <c r="AS2129" s="177"/>
      <c r="AT2129" s="177"/>
      <c r="AU2129" s="177"/>
      <c r="AV2129" s="177"/>
      <c r="AW2129" s="177"/>
      <c r="AX2129" s="177"/>
      <c r="AY2129" s="177"/>
      <c r="AZ2129" s="177"/>
      <c r="BA2129" s="177"/>
      <c r="BB2129" s="177"/>
      <c r="BC2129" s="177"/>
      <c r="BD2129" s="177"/>
      <c r="BE2129" s="177"/>
      <c r="BF2129" s="177"/>
      <c r="BG2129" s="177"/>
      <c r="BH2129" s="177"/>
      <c r="BI2129" s="177"/>
      <c r="BJ2129" s="177"/>
      <c r="BK2129" s="177"/>
      <c r="BL2129" s="177"/>
      <c r="BM2129" s="177"/>
      <c r="BN2129" s="177"/>
      <c r="BO2129" s="177"/>
      <c r="BP2129" s="177"/>
      <c r="BQ2129" s="177"/>
      <c r="BR2129" s="177"/>
      <c r="BS2129" s="177"/>
      <c r="BT2129" s="177"/>
      <c r="BU2129" s="177"/>
      <c r="BV2129" s="177"/>
      <c r="BW2129" s="177"/>
      <c r="BX2129" s="177"/>
      <c r="BY2129" s="177"/>
      <c r="BZ2129" s="177"/>
      <c r="CA2129" s="177"/>
    </row>
    <row r="2130" spans="12:79" customFormat="1" ht="11.25" customHeight="1">
      <c r="L2130" s="20"/>
      <c r="M2130" s="562" t="s">
        <v>1120</v>
      </c>
      <c r="N2130" s="598" t="s">
        <v>1121</v>
      </c>
      <c r="O2130" s="446" t="s">
        <v>196</v>
      </c>
      <c r="AC2130" s="268"/>
      <c r="AD2130" s="268"/>
      <c r="AE2130" s="268"/>
      <c r="AF2130" s="263">
        <f t="shared" si="82"/>
        <v>0</v>
      </c>
      <c r="AG2130" s="230"/>
      <c r="AH2130" s="230"/>
      <c r="AI2130" s="177"/>
      <c r="AJ2130" s="177"/>
      <c r="AK2130" s="177"/>
      <c r="AL2130" s="177"/>
      <c r="AM2130" s="177"/>
      <c r="AN2130" s="177"/>
      <c r="AO2130" s="177"/>
      <c r="AP2130" s="177"/>
      <c r="AQ2130" s="177"/>
      <c r="AR2130" s="177"/>
      <c r="AS2130" s="177"/>
      <c r="AT2130" s="177"/>
      <c r="AU2130" s="177"/>
      <c r="AV2130" s="177"/>
      <c r="AW2130" s="177"/>
      <c r="AX2130" s="177"/>
      <c r="AY2130" s="177"/>
      <c r="AZ2130" s="177"/>
      <c r="BA2130" s="177"/>
      <c r="BB2130" s="177"/>
      <c r="BC2130" s="177"/>
      <c r="BD2130" s="177"/>
      <c r="BE2130" s="177"/>
      <c r="BF2130" s="177"/>
      <c r="BG2130" s="177"/>
      <c r="BH2130" s="177"/>
      <c r="BI2130" s="177"/>
      <c r="BJ2130" s="177"/>
      <c r="BK2130" s="177"/>
      <c r="BL2130" s="177"/>
      <c r="BM2130" s="177"/>
      <c r="BN2130" s="177"/>
      <c r="BO2130" s="177"/>
      <c r="BP2130" s="177"/>
      <c r="BQ2130" s="177"/>
      <c r="BR2130" s="177"/>
      <c r="BS2130" s="177"/>
      <c r="BT2130" s="177"/>
      <c r="BU2130" s="177"/>
      <c r="BV2130" s="177"/>
      <c r="BW2130" s="177"/>
      <c r="BX2130" s="177"/>
      <c r="BY2130" s="177"/>
      <c r="BZ2130" s="177"/>
      <c r="CA2130" s="177"/>
    </row>
    <row r="2131" spans="12:79" customFormat="1" ht="11.25" customHeight="1">
      <c r="L2131" s="20"/>
      <c r="M2131" s="538">
        <v>4</v>
      </c>
      <c r="N2131" s="538" t="s">
        <v>1122</v>
      </c>
      <c r="O2131" s="446" t="s">
        <v>196</v>
      </c>
      <c r="AC2131" s="268"/>
      <c r="AD2131" s="268"/>
      <c r="AE2131" s="268"/>
      <c r="AF2131" s="263">
        <f t="shared" si="82"/>
        <v>0</v>
      </c>
      <c r="AG2131" s="230"/>
      <c r="AH2131" s="230"/>
      <c r="AI2131" s="177"/>
      <c r="AJ2131" s="177"/>
      <c r="AK2131" s="177"/>
      <c r="AL2131" s="177"/>
      <c r="AM2131" s="177"/>
      <c r="AN2131" s="177"/>
      <c r="AO2131" s="177"/>
      <c r="AP2131" s="177"/>
      <c r="AQ2131" s="177"/>
      <c r="AR2131" s="177"/>
      <c r="AS2131" s="177"/>
      <c r="AT2131" s="177"/>
      <c r="AU2131" s="177"/>
      <c r="AV2131" s="177"/>
      <c r="AW2131" s="177"/>
      <c r="AX2131" s="177"/>
      <c r="AY2131" s="177"/>
      <c r="AZ2131" s="177"/>
      <c r="BA2131" s="177"/>
      <c r="BB2131" s="177"/>
      <c r="BC2131" s="177"/>
      <c r="BD2131" s="177"/>
      <c r="BE2131" s="177"/>
      <c r="BF2131" s="177"/>
      <c r="BG2131" s="177"/>
      <c r="BH2131" s="177"/>
      <c r="BI2131" s="177"/>
      <c r="BJ2131" s="177"/>
      <c r="BK2131" s="177"/>
      <c r="BL2131" s="177"/>
      <c r="BM2131" s="177"/>
      <c r="BN2131" s="177"/>
      <c r="BO2131" s="177"/>
      <c r="BP2131" s="177"/>
      <c r="BQ2131" s="177"/>
      <c r="BR2131" s="177"/>
      <c r="BS2131" s="177"/>
      <c r="BT2131" s="177"/>
      <c r="BU2131" s="177"/>
      <c r="BV2131" s="177"/>
      <c r="BW2131" s="177"/>
      <c r="BX2131" s="177"/>
      <c r="BY2131" s="177"/>
      <c r="BZ2131" s="177"/>
      <c r="CA2131" s="177"/>
    </row>
    <row r="2132" spans="12:79" customFormat="1" ht="11.25" customHeight="1">
      <c r="L2132" s="20"/>
      <c r="M2132" s="562" t="s">
        <v>178</v>
      </c>
      <c r="N2132" s="600" t="s">
        <v>1123</v>
      </c>
      <c r="O2132" s="446" t="s">
        <v>196</v>
      </c>
      <c r="AC2132" s="268"/>
      <c r="AD2132" s="268"/>
      <c r="AE2132" s="268"/>
      <c r="AF2132" s="263">
        <f t="shared" si="82"/>
        <v>0</v>
      </c>
      <c r="AG2132" s="230"/>
      <c r="AH2132" s="230"/>
      <c r="AI2132" s="177"/>
      <c r="AJ2132" s="177"/>
      <c r="AK2132" s="177"/>
      <c r="AL2132" s="177"/>
      <c r="AM2132" s="177"/>
      <c r="AN2132" s="177"/>
      <c r="AO2132" s="177"/>
      <c r="AP2132" s="177"/>
      <c r="AQ2132" s="177"/>
      <c r="AR2132" s="177"/>
      <c r="AS2132" s="177"/>
      <c r="AT2132" s="177"/>
      <c r="AU2132" s="177"/>
      <c r="AV2132" s="177"/>
      <c r="AW2132" s="177"/>
      <c r="AX2132" s="177"/>
      <c r="AY2132" s="177"/>
      <c r="AZ2132" s="177"/>
      <c r="BA2132" s="177"/>
      <c r="BB2132" s="177"/>
      <c r="BC2132" s="177"/>
      <c r="BD2132" s="177"/>
      <c r="BE2132" s="177"/>
      <c r="BF2132" s="177"/>
      <c r="BG2132" s="177"/>
      <c r="BH2132" s="177"/>
      <c r="BI2132" s="177"/>
      <c r="BJ2132" s="177"/>
      <c r="BK2132" s="177"/>
      <c r="BL2132" s="177"/>
      <c r="BM2132" s="177"/>
      <c r="BN2132" s="177"/>
      <c r="BO2132" s="177"/>
      <c r="BP2132" s="177"/>
      <c r="BQ2132" s="177"/>
      <c r="BR2132" s="177"/>
      <c r="BS2132" s="177"/>
      <c r="BT2132" s="177"/>
      <c r="BU2132" s="177"/>
      <c r="BV2132" s="177"/>
      <c r="BW2132" s="177"/>
      <c r="BX2132" s="177"/>
      <c r="BY2132" s="177"/>
      <c r="BZ2132" s="177"/>
      <c r="CA2132" s="177"/>
    </row>
    <row r="2133" spans="12:79" customFormat="1" ht="11.25" customHeight="1">
      <c r="L2133" s="20"/>
      <c r="M2133" s="538">
        <v>5</v>
      </c>
      <c r="N2133" s="538" t="s">
        <v>669</v>
      </c>
      <c r="O2133" s="446" t="s">
        <v>196</v>
      </c>
      <c r="AC2133" s="268"/>
      <c r="AD2133" s="268"/>
      <c r="AE2133" s="268"/>
      <c r="AF2133" s="263">
        <f t="shared" si="82"/>
        <v>0</v>
      </c>
      <c r="AG2133" s="230"/>
      <c r="AH2133" s="230"/>
      <c r="AI2133" s="177"/>
      <c r="AJ2133" s="177"/>
      <c r="AK2133" s="177"/>
      <c r="AL2133" s="177"/>
      <c r="AM2133" s="177"/>
      <c r="AN2133" s="177"/>
      <c r="AO2133" s="177"/>
      <c r="AP2133" s="177"/>
      <c r="AQ2133" s="177"/>
      <c r="AR2133" s="177"/>
      <c r="AS2133" s="177"/>
      <c r="AT2133" s="177"/>
      <c r="AU2133" s="177"/>
      <c r="AV2133" s="177"/>
      <c r="AW2133" s="177"/>
      <c r="AX2133" s="177"/>
      <c r="AY2133" s="177"/>
      <c r="AZ2133" s="177"/>
      <c r="BA2133" s="177"/>
      <c r="BB2133" s="177"/>
      <c r="BC2133" s="177"/>
      <c r="BD2133" s="177"/>
      <c r="BE2133" s="177"/>
      <c r="BF2133" s="177"/>
      <c r="BG2133" s="177"/>
      <c r="BH2133" s="177"/>
      <c r="BI2133" s="177"/>
      <c r="BJ2133" s="177"/>
      <c r="BK2133" s="177"/>
      <c r="BL2133" s="177"/>
      <c r="BM2133" s="177"/>
      <c r="BN2133" s="177"/>
      <c r="BO2133" s="177"/>
      <c r="BP2133" s="177"/>
      <c r="BQ2133" s="177"/>
      <c r="BR2133" s="177"/>
      <c r="BS2133" s="177"/>
      <c r="BT2133" s="177"/>
      <c r="BU2133" s="177"/>
      <c r="BV2133" s="177"/>
      <c r="BW2133" s="177"/>
      <c r="BX2133" s="177"/>
      <c r="BY2133" s="177"/>
      <c r="BZ2133" s="177"/>
      <c r="CA2133" s="177"/>
    </row>
    <row r="2134" spans="12:79" customFormat="1" ht="11.25" customHeight="1">
      <c r="L2134" s="20"/>
      <c r="M2134" s="562" t="s">
        <v>182</v>
      </c>
      <c r="N2134" s="600" t="s">
        <v>1124</v>
      </c>
      <c r="O2134" s="446" t="s">
        <v>196</v>
      </c>
      <c r="AC2134" s="268"/>
      <c r="AD2134" s="268"/>
      <c r="AE2134" s="268"/>
      <c r="AF2134" s="263">
        <f t="shared" si="82"/>
        <v>0</v>
      </c>
      <c r="AG2134" s="230"/>
      <c r="AH2134" s="230"/>
      <c r="AI2134" s="177"/>
      <c r="AJ2134" s="177"/>
      <c r="AK2134" s="177"/>
      <c r="AL2134" s="177"/>
      <c r="AM2134" s="177"/>
      <c r="AN2134" s="177"/>
      <c r="AO2134" s="177"/>
      <c r="AP2134" s="177"/>
      <c r="AQ2134" s="177"/>
      <c r="AR2134" s="177"/>
      <c r="AS2134" s="177"/>
      <c r="AT2134" s="177"/>
      <c r="AU2134" s="177"/>
      <c r="AV2134" s="177"/>
      <c r="AW2134" s="177"/>
      <c r="AX2134" s="177"/>
      <c r="AY2134" s="177"/>
      <c r="AZ2134" s="177"/>
      <c r="BA2134" s="177"/>
      <c r="BB2134" s="177"/>
      <c r="BC2134" s="177"/>
      <c r="BD2134" s="177"/>
      <c r="BE2134" s="177"/>
      <c r="BF2134" s="177"/>
      <c r="BG2134" s="177"/>
      <c r="BH2134" s="177"/>
      <c r="BI2134" s="177"/>
      <c r="BJ2134" s="177"/>
      <c r="BK2134" s="177"/>
      <c r="BL2134" s="177"/>
      <c r="BM2134" s="177"/>
      <c r="BN2134" s="177"/>
      <c r="BO2134" s="177"/>
      <c r="BP2134" s="177"/>
      <c r="BQ2134" s="177"/>
      <c r="BR2134" s="177"/>
      <c r="BS2134" s="177"/>
      <c r="BT2134" s="177"/>
      <c r="BU2134" s="177"/>
      <c r="BV2134" s="177"/>
      <c r="BW2134" s="177"/>
      <c r="BX2134" s="177"/>
      <c r="BY2134" s="177"/>
      <c r="BZ2134" s="177"/>
      <c r="CA2134" s="177"/>
    </row>
    <row r="2135" spans="12:79" customFormat="1" ht="11.25" customHeight="1">
      <c r="L2135" s="20"/>
      <c r="M2135" s="538">
        <v>6</v>
      </c>
      <c r="N2135" s="538" t="s">
        <v>2196</v>
      </c>
      <c r="O2135" s="446" t="s">
        <v>196</v>
      </c>
      <c r="AC2135" s="268"/>
      <c r="AD2135" s="268"/>
      <c r="AE2135" s="268"/>
      <c r="AF2135" s="263">
        <f t="shared" si="82"/>
        <v>0</v>
      </c>
      <c r="AG2135" s="260">
        <f>SUM(AG2136,AG2140:AG2143)</f>
        <v>0</v>
      </c>
      <c r="AH2135" s="260">
        <f>SUM(AH2136,AH2140:AH2143)</f>
        <v>0</v>
      </c>
      <c r="AI2135" s="177"/>
      <c r="AJ2135" s="177"/>
      <c r="AK2135" s="177"/>
      <c r="AL2135" s="177"/>
      <c r="AM2135" s="177"/>
      <c r="AN2135" s="177"/>
      <c r="AO2135" s="177"/>
      <c r="AP2135" s="177"/>
      <c r="AQ2135" s="177"/>
      <c r="AR2135" s="177"/>
      <c r="AS2135" s="177"/>
      <c r="AT2135" s="177"/>
      <c r="AU2135" s="177"/>
      <c r="AV2135" s="177"/>
      <c r="AW2135" s="177"/>
      <c r="AX2135" s="177"/>
      <c r="AY2135" s="177"/>
      <c r="AZ2135" s="177"/>
      <c r="BA2135" s="177"/>
      <c r="BB2135" s="177"/>
      <c r="BC2135" s="177"/>
      <c r="BD2135" s="177"/>
      <c r="BE2135" s="177"/>
      <c r="BF2135" s="177"/>
      <c r="BG2135" s="177"/>
      <c r="BH2135" s="177"/>
      <c r="BI2135" s="177"/>
      <c r="BJ2135" s="177"/>
      <c r="BK2135" s="177"/>
      <c r="BL2135" s="177"/>
      <c r="BM2135" s="177"/>
      <c r="BN2135" s="177"/>
      <c r="BO2135" s="177"/>
      <c r="BP2135" s="177"/>
      <c r="BQ2135" s="177"/>
      <c r="BR2135" s="177"/>
      <c r="BS2135" s="177"/>
      <c r="BT2135" s="177"/>
      <c r="BU2135" s="177"/>
      <c r="BV2135" s="177"/>
      <c r="BW2135" s="177"/>
      <c r="BX2135" s="177"/>
      <c r="BY2135" s="177"/>
      <c r="BZ2135" s="177"/>
      <c r="CA2135" s="177"/>
    </row>
    <row r="2136" spans="12:79" customFormat="1" ht="11.25" customHeight="1">
      <c r="L2136" s="20"/>
      <c r="M2136" s="562" t="s">
        <v>816</v>
      </c>
      <c r="N2136" s="600" t="s">
        <v>1125</v>
      </c>
      <c r="O2136" s="446" t="s">
        <v>196</v>
      </c>
      <c r="AC2136" s="268"/>
      <c r="AD2136" s="268"/>
      <c r="AE2136" s="268"/>
      <c r="AF2136" s="263">
        <f t="shared" si="82"/>
        <v>0</v>
      </c>
      <c r="AG2136" s="260">
        <f>SUM(AG2137:AG2139)</f>
        <v>0</v>
      </c>
      <c r="AH2136" s="260">
        <f>SUM(AH2137:AH2139)</f>
        <v>0</v>
      </c>
      <c r="AI2136" s="177"/>
      <c r="AJ2136" s="177"/>
      <c r="AK2136" s="177"/>
      <c r="AL2136" s="177"/>
      <c r="AM2136" s="177"/>
      <c r="AN2136" s="177"/>
      <c r="AO2136" s="177"/>
      <c r="AP2136" s="177"/>
      <c r="AQ2136" s="177"/>
      <c r="AR2136" s="177"/>
      <c r="AS2136" s="177"/>
      <c r="AT2136" s="177"/>
      <c r="AU2136" s="177"/>
      <c r="AV2136" s="177"/>
      <c r="AW2136" s="177"/>
      <c r="AX2136" s="177"/>
      <c r="AY2136" s="177"/>
      <c r="AZ2136" s="177"/>
      <c r="BA2136" s="177"/>
      <c r="BB2136" s="177"/>
      <c r="BC2136" s="177"/>
      <c r="BD2136" s="177"/>
      <c r="BE2136" s="177"/>
      <c r="BF2136" s="177"/>
      <c r="BG2136" s="177"/>
      <c r="BH2136" s="177"/>
      <c r="BI2136" s="177"/>
      <c r="BJ2136" s="177"/>
      <c r="BK2136" s="177"/>
      <c r="BL2136" s="177"/>
      <c r="BM2136" s="177"/>
      <c r="BN2136" s="177"/>
      <c r="BO2136" s="177"/>
      <c r="BP2136" s="177"/>
      <c r="BQ2136" s="177"/>
      <c r="BR2136" s="177"/>
      <c r="BS2136" s="177"/>
      <c r="BT2136" s="177"/>
      <c r="BU2136" s="177"/>
      <c r="BV2136" s="177"/>
      <c r="BW2136" s="177"/>
      <c r="BX2136" s="177"/>
      <c r="BY2136" s="177"/>
      <c r="BZ2136" s="177"/>
      <c r="CA2136" s="177"/>
    </row>
    <row r="2137" spans="12:79" customFormat="1" ht="11.25" customHeight="1">
      <c r="L2137" s="20"/>
      <c r="M2137" s="562" t="s">
        <v>618</v>
      </c>
      <c r="N2137" s="598" t="s">
        <v>2405</v>
      </c>
      <c r="O2137" s="446" t="s">
        <v>196</v>
      </c>
      <c r="AC2137" s="268"/>
      <c r="AD2137" s="268"/>
      <c r="AE2137" s="268"/>
      <c r="AF2137" s="263">
        <f t="shared" si="82"/>
        <v>0</v>
      </c>
      <c r="AG2137" s="230"/>
      <c r="AH2137" s="230"/>
      <c r="AI2137" s="177"/>
      <c r="AJ2137" s="177"/>
      <c r="AK2137" s="177"/>
      <c r="AL2137" s="177"/>
      <c r="AM2137" s="177"/>
      <c r="AN2137" s="177"/>
      <c r="AO2137" s="177"/>
      <c r="AP2137" s="177"/>
      <c r="AQ2137" s="177"/>
      <c r="AR2137" s="177"/>
      <c r="AS2137" s="177"/>
      <c r="AT2137" s="177"/>
      <c r="AU2137" s="177"/>
      <c r="AV2137" s="177"/>
      <c r="AW2137" s="177"/>
      <c r="AX2137" s="177"/>
      <c r="AY2137" s="177"/>
      <c r="AZ2137" s="177"/>
      <c r="BA2137" s="177"/>
      <c r="BB2137" s="177"/>
      <c r="BC2137" s="177"/>
      <c r="BD2137" s="177"/>
      <c r="BE2137" s="177"/>
      <c r="BF2137" s="177"/>
      <c r="BG2137" s="177"/>
      <c r="BH2137" s="177"/>
      <c r="BI2137" s="177"/>
      <c r="BJ2137" s="177"/>
      <c r="BK2137" s="177"/>
      <c r="BL2137" s="177"/>
      <c r="BM2137" s="177"/>
      <c r="BN2137" s="177"/>
      <c r="BO2137" s="177"/>
      <c r="BP2137" s="177"/>
      <c r="BQ2137" s="177"/>
      <c r="BR2137" s="177"/>
      <c r="BS2137" s="177"/>
      <c r="BT2137" s="177"/>
      <c r="BU2137" s="177"/>
      <c r="BV2137" s="177"/>
      <c r="BW2137" s="177"/>
      <c r="BX2137" s="177"/>
      <c r="BY2137" s="177"/>
      <c r="BZ2137" s="177"/>
      <c r="CA2137" s="177"/>
    </row>
    <row r="2138" spans="12:79" customFormat="1" ht="11.25" customHeight="1">
      <c r="L2138" s="20"/>
      <c r="M2138" s="562" t="s">
        <v>619</v>
      </c>
      <c r="N2138" s="598" t="s">
        <v>2406</v>
      </c>
      <c r="O2138" s="446" t="s">
        <v>196</v>
      </c>
      <c r="AC2138" s="268"/>
      <c r="AD2138" s="268"/>
      <c r="AE2138" s="268"/>
      <c r="AF2138" s="263">
        <f t="shared" si="82"/>
        <v>0</v>
      </c>
      <c r="AG2138" s="230"/>
      <c r="AH2138" s="230"/>
      <c r="AI2138" s="177"/>
      <c r="AJ2138" s="177"/>
      <c r="AK2138" s="177"/>
      <c r="AL2138" s="177"/>
      <c r="AM2138" s="177"/>
      <c r="AN2138" s="177"/>
      <c r="AO2138" s="177"/>
      <c r="AP2138" s="177"/>
      <c r="AQ2138" s="177"/>
      <c r="AR2138" s="177"/>
      <c r="AS2138" s="177"/>
      <c r="AT2138" s="177"/>
      <c r="AU2138" s="177"/>
      <c r="AV2138" s="177"/>
      <c r="AW2138" s="177"/>
      <c r="AX2138" s="177"/>
      <c r="AY2138" s="177"/>
      <c r="AZ2138" s="177"/>
      <c r="BA2138" s="177"/>
      <c r="BB2138" s="177"/>
      <c r="BC2138" s="177"/>
      <c r="BD2138" s="177"/>
      <c r="BE2138" s="177"/>
      <c r="BF2138" s="177"/>
      <c r="BG2138" s="177"/>
      <c r="BH2138" s="177"/>
      <c r="BI2138" s="177"/>
      <c r="BJ2138" s="177"/>
      <c r="BK2138" s="177"/>
      <c r="BL2138" s="177"/>
      <c r="BM2138" s="177"/>
      <c r="BN2138" s="177"/>
      <c r="BO2138" s="177"/>
      <c r="BP2138" s="177"/>
      <c r="BQ2138" s="177"/>
      <c r="BR2138" s="177"/>
      <c r="BS2138" s="177"/>
      <c r="BT2138" s="177"/>
      <c r="BU2138" s="177"/>
      <c r="BV2138" s="177"/>
      <c r="BW2138" s="177"/>
      <c r="BX2138" s="177"/>
      <c r="BY2138" s="177"/>
      <c r="BZ2138" s="177"/>
      <c r="CA2138" s="177"/>
    </row>
    <row r="2139" spans="12:79" customFormat="1" ht="11.25" customHeight="1">
      <c r="L2139" s="20"/>
      <c r="M2139" s="562" t="s">
        <v>850</v>
      </c>
      <c r="N2139" s="598" t="s">
        <v>1140</v>
      </c>
      <c r="O2139" s="446" t="s">
        <v>196</v>
      </c>
      <c r="AC2139" s="268"/>
      <c r="AD2139" s="268"/>
      <c r="AE2139" s="268"/>
      <c r="AF2139" s="263">
        <f t="shared" si="82"/>
        <v>0</v>
      </c>
      <c r="AG2139" s="230"/>
      <c r="AH2139" s="230"/>
      <c r="AI2139" s="177"/>
      <c r="AJ2139" s="177"/>
      <c r="AK2139" s="177"/>
      <c r="AL2139" s="177"/>
      <c r="AM2139" s="177"/>
      <c r="AN2139" s="177"/>
      <c r="AO2139" s="177"/>
      <c r="AP2139" s="177"/>
      <c r="AQ2139" s="177"/>
      <c r="AR2139" s="177"/>
      <c r="AS2139" s="177"/>
      <c r="AT2139" s="177"/>
      <c r="AU2139" s="177"/>
      <c r="AV2139" s="177"/>
      <c r="AW2139" s="177"/>
      <c r="AX2139" s="177"/>
      <c r="AY2139" s="177"/>
      <c r="AZ2139" s="177"/>
      <c r="BA2139" s="177"/>
      <c r="BB2139" s="177"/>
      <c r="BC2139" s="177"/>
      <c r="BD2139" s="177"/>
      <c r="BE2139" s="177"/>
      <c r="BF2139" s="177"/>
      <c r="BG2139" s="177"/>
      <c r="BH2139" s="177"/>
      <c r="BI2139" s="177"/>
      <c r="BJ2139" s="177"/>
      <c r="BK2139" s="177"/>
      <c r="BL2139" s="177"/>
      <c r="BM2139" s="177"/>
      <c r="BN2139" s="177"/>
      <c r="BO2139" s="177"/>
      <c r="BP2139" s="177"/>
      <c r="BQ2139" s="177"/>
      <c r="BR2139" s="177"/>
      <c r="BS2139" s="177"/>
      <c r="BT2139" s="177"/>
      <c r="BU2139" s="177"/>
      <c r="BV2139" s="177"/>
      <c r="BW2139" s="177"/>
      <c r="BX2139" s="177"/>
      <c r="BY2139" s="177"/>
      <c r="BZ2139" s="177"/>
      <c r="CA2139" s="177"/>
    </row>
    <row r="2140" spans="12:79" customFormat="1" ht="11.25" customHeight="1">
      <c r="L2140" s="20"/>
      <c r="M2140" s="562" t="s">
        <v>809</v>
      </c>
      <c r="N2140" s="600" t="s">
        <v>1126</v>
      </c>
      <c r="O2140" s="446" t="s">
        <v>196</v>
      </c>
      <c r="AC2140" s="268"/>
      <c r="AD2140" s="268"/>
      <c r="AE2140" s="268"/>
      <c r="AF2140" s="263">
        <f t="shared" si="82"/>
        <v>0</v>
      </c>
      <c r="AG2140" s="230"/>
      <c r="AH2140" s="230"/>
      <c r="AI2140" s="177"/>
      <c r="AJ2140" s="177"/>
      <c r="AK2140" s="177"/>
      <c r="AL2140" s="177"/>
      <c r="AM2140" s="177"/>
      <c r="AN2140" s="177"/>
      <c r="AO2140" s="177"/>
      <c r="AP2140" s="177"/>
      <c r="AQ2140" s="177"/>
      <c r="AR2140" s="177"/>
      <c r="AS2140" s="177"/>
      <c r="AT2140" s="177"/>
      <c r="AU2140" s="177"/>
      <c r="AV2140" s="177"/>
      <c r="AW2140" s="177"/>
      <c r="AX2140" s="177"/>
      <c r="AY2140" s="177"/>
      <c r="AZ2140" s="177"/>
      <c r="BA2140" s="177"/>
      <c r="BB2140" s="177"/>
      <c r="BC2140" s="177"/>
      <c r="BD2140" s="177"/>
      <c r="BE2140" s="177"/>
      <c r="BF2140" s="177"/>
      <c r="BG2140" s="177"/>
      <c r="BH2140" s="177"/>
      <c r="BI2140" s="177"/>
      <c r="BJ2140" s="177"/>
      <c r="BK2140" s="177"/>
      <c r="BL2140" s="177"/>
      <c r="BM2140" s="177"/>
      <c r="BN2140" s="177"/>
      <c r="BO2140" s="177"/>
      <c r="BP2140" s="177"/>
      <c r="BQ2140" s="177"/>
      <c r="BR2140" s="177"/>
      <c r="BS2140" s="177"/>
      <c r="BT2140" s="177"/>
      <c r="BU2140" s="177"/>
      <c r="BV2140" s="177"/>
      <c r="BW2140" s="177"/>
      <c r="BX2140" s="177"/>
      <c r="BY2140" s="177"/>
      <c r="BZ2140" s="177"/>
      <c r="CA2140" s="177"/>
    </row>
    <row r="2141" spans="12:79" customFormat="1" ht="11.25" customHeight="1">
      <c r="L2141" s="20"/>
      <c r="M2141" s="562" t="s">
        <v>812</v>
      </c>
      <c r="N2141" s="600" t="s">
        <v>1127</v>
      </c>
      <c r="O2141" s="446" t="s">
        <v>196</v>
      </c>
      <c r="AC2141" s="268"/>
      <c r="AD2141" s="268"/>
      <c r="AE2141" s="268"/>
      <c r="AF2141" s="263">
        <f t="shared" si="82"/>
        <v>0</v>
      </c>
      <c r="AG2141" s="230"/>
      <c r="AH2141" s="230"/>
      <c r="AI2141" s="177"/>
      <c r="AJ2141" s="177"/>
      <c r="AK2141" s="177"/>
      <c r="AL2141" s="177"/>
      <c r="AM2141" s="177"/>
      <c r="AN2141" s="177"/>
      <c r="AO2141" s="177"/>
      <c r="AP2141" s="177"/>
      <c r="AQ2141" s="177"/>
      <c r="AR2141" s="177"/>
      <c r="AS2141" s="177"/>
      <c r="AT2141" s="177"/>
      <c r="AU2141" s="177"/>
      <c r="AV2141" s="177"/>
      <c r="AW2141" s="177"/>
      <c r="AX2141" s="177"/>
      <c r="AY2141" s="177"/>
      <c r="AZ2141" s="177"/>
      <c r="BA2141" s="177"/>
      <c r="BB2141" s="177"/>
      <c r="BC2141" s="177"/>
      <c r="BD2141" s="177"/>
      <c r="BE2141" s="177"/>
      <c r="BF2141" s="177"/>
      <c r="BG2141" s="177"/>
      <c r="BH2141" s="177"/>
      <c r="BI2141" s="177"/>
      <c r="BJ2141" s="177"/>
      <c r="BK2141" s="177"/>
      <c r="BL2141" s="177"/>
      <c r="BM2141" s="177"/>
      <c r="BN2141" s="177"/>
      <c r="BO2141" s="177"/>
      <c r="BP2141" s="177"/>
      <c r="BQ2141" s="177"/>
      <c r="BR2141" s="177"/>
      <c r="BS2141" s="177"/>
      <c r="BT2141" s="177"/>
      <c r="BU2141" s="177"/>
      <c r="BV2141" s="177"/>
      <c r="BW2141" s="177"/>
      <c r="BX2141" s="177"/>
      <c r="BY2141" s="177"/>
      <c r="BZ2141" s="177"/>
      <c r="CA2141" s="177"/>
    </row>
    <row r="2142" spans="12:79" customFormat="1" ht="11.25" customHeight="1">
      <c r="L2142" s="20"/>
      <c r="M2142" s="562" t="s">
        <v>626</v>
      </c>
      <c r="N2142" s="600" t="s">
        <v>1128</v>
      </c>
      <c r="O2142" s="446" t="s">
        <v>196</v>
      </c>
      <c r="AC2142" s="268"/>
      <c r="AD2142" s="268"/>
      <c r="AE2142" s="268"/>
      <c r="AF2142" s="263">
        <f t="shared" si="82"/>
        <v>0</v>
      </c>
      <c r="AG2142" s="230"/>
      <c r="AH2142" s="230"/>
      <c r="AI2142" s="177"/>
      <c r="AJ2142" s="177"/>
      <c r="AK2142" s="177"/>
      <c r="AL2142" s="177"/>
      <c r="AM2142" s="177"/>
      <c r="AN2142" s="177"/>
      <c r="AO2142" s="177"/>
      <c r="AP2142" s="177"/>
      <c r="AQ2142" s="177"/>
      <c r="AR2142" s="177"/>
      <c r="AS2142" s="177"/>
      <c r="AT2142" s="177"/>
      <c r="AU2142" s="177"/>
      <c r="AV2142" s="177"/>
      <c r="AW2142" s="177"/>
      <c r="AX2142" s="177"/>
      <c r="AY2142" s="177"/>
      <c r="AZ2142" s="177"/>
      <c r="BA2142" s="177"/>
      <c r="BB2142" s="177"/>
      <c r="BC2142" s="177"/>
      <c r="BD2142" s="177"/>
      <c r="BE2142" s="177"/>
      <c r="BF2142" s="177"/>
      <c r="BG2142" s="177"/>
      <c r="BH2142" s="177"/>
      <c r="BI2142" s="177"/>
      <c r="BJ2142" s="177"/>
      <c r="BK2142" s="177"/>
      <c r="BL2142" s="177"/>
      <c r="BM2142" s="177"/>
      <c r="BN2142" s="177"/>
      <c r="BO2142" s="177"/>
      <c r="BP2142" s="177"/>
      <c r="BQ2142" s="177"/>
      <c r="BR2142" s="177"/>
      <c r="BS2142" s="177"/>
      <c r="BT2142" s="177"/>
      <c r="BU2142" s="177"/>
      <c r="BV2142" s="177"/>
      <c r="BW2142" s="177"/>
      <c r="BX2142" s="177"/>
      <c r="BY2142" s="177"/>
      <c r="BZ2142" s="177"/>
      <c r="CA2142" s="177"/>
    </row>
    <row r="2143" spans="12:79" customFormat="1" ht="11.25" customHeight="1">
      <c r="L2143" s="20"/>
      <c r="M2143" s="562" t="s">
        <v>630</v>
      </c>
      <c r="N2143" s="600" t="s">
        <v>1129</v>
      </c>
      <c r="O2143" s="446" t="s">
        <v>196</v>
      </c>
      <c r="AC2143" s="268"/>
      <c r="AD2143" s="268"/>
      <c r="AE2143" s="268"/>
      <c r="AF2143" s="263">
        <f t="shared" si="82"/>
        <v>0</v>
      </c>
      <c r="AG2143" s="230"/>
      <c r="AH2143" s="230"/>
      <c r="AI2143" s="177"/>
      <c r="AJ2143" s="177"/>
      <c r="AK2143" s="177"/>
      <c r="AL2143" s="177"/>
      <c r="AM2143" s="177"/>
      <c r="AN2143" s="177"/>
      <c r="AO2143" s="177"/>
      <c r="AP2143" s="177"/>
      <c r="AQ2143" s="177"/>
      <c r="AR2143" s="177"/>
      <c r="AS2143" s="177"/>
      <c r="AT2143" s="177"/>
      <c r="AU2143" s="177"/>
      <c r="AV2143" s="177"/>
      <c r="AW2143" s="177"/>
      <c r="AX2143" s="177"/>
      <c r="AY2143" s="177"/>
      <c r="AZ2143" s="177"/>
      <c r="BA2143" s="177"/>
      <c r="BB2143" s="177"/>
      <c r="BC2143" s="177"/>
      <c r="BD2143" s="177"/>
      <c r="BE2143" s="177"/>
      <c r="BF2143" s="177"/>
      <c r="BG2143" s="177"/>
      <c r="BH2143" s="177"/>
      <c r="BI2143" s="177"/>
      <c r="BJ2143" s="177"/>
      <c r="BK2143" s="177"/>
      <c r="BL2143" s="177"/>
      <c r="BM2143" s="177"/>
      <c r="BN2143" s="177"/>
      <c r="BO2143" s="177"/>
      <c r="BP2143" s="177"/>
      <c r="BQ2143" s="177"/>
      <c r="BR2143" s="177"/>
      <c r="BS2143" s="177"/>
      <c r="BT2143" s="177"/>
      <c r="BU2143" s="177"/>
      <c r="BV2143" s="177"/>
      <c r="BW2143" s="177"/>
      <c r="BX2143" s="177"/>
      <c r="BY2143" s="177"/>
      <c r="BZ2143" s="177"/>
      <c r="CA2143" s="177"/>
    </row>
    <row r="2144" spans="12:79" customFormat="1" ht="11.25" customHeight="1">
      <c r="L2144" s="20"/>
      <c r="M2144" s="538">
        <v>7</v>
      </c>
      <c r="N2144" s="538" t="s">
        <v>2197</v>
      </c>
      <c r="O2144" s="446" t="s">
        <v>196</v>
      </c>
      <c r="AC2144" s="268"/>
      <c r="AD2144" s="268"/>
      <c r="AE2144" s="268"/>
      <c r="AF2144" s="263">
        <f t="shared" si="82"/>
        <v>0</v>
      </c>
      <c r="AG2144" s="260">
        <f>SUM(AG2145:AG2151)</f>
        <v>0</v>
      </c>
      <c r="AH2144" s="260">
        <f>SUM(AH2145:AH2151)</f>
        <v>0</v>
      </c>
      <c r="AI2144" s="177"/>
      <c r="AJ2144" s="177"/>
      <c r="AK2144" s="177"/>
      <c r="AL2144" s="177"/>
      <c r="AM2144" s="177"/>
      <c r="AN2144" s="177"/>
      <c r="AO2144" s="177"/>
      <c r="AP2144" s="177"/>
      <c r="AQ2144" s="177"/>
      <c r="AR2144" s="177"/>
      <c r="AS2144" s="177"/>
      <c r="AT2144" s="177"/>
      <c r="AU2144" s="177"/>
      <c r="AV2144" s="177"/>
      <c r="AW2144" s="177"/>
      <c r="AX2144" s="177"/>
      <c r="AY2144" s="177"/>
      <c r="AZ2144" s="177"/>
      <c r="BA2144" s="177"/>
      <c r="BB2144" s="177"/>
      <c r="BC2144" s="177"/>
      <c r="BD2144" s="177"/>
      <c r="BE2144" s="177"/>
      <c r="BF2144" s="177"/>
      <c r="BG2144" s="177"/>
      <c r="BH2144" s="177"/>
      <c r="BI2144" s="177"/>
      <c r="BJ2144" s="177"/>
      <c r="BK2144" s="177"/>
      <c r="BL2144" s="177"/>
      <c r="BM2144" s="177"/>
      <c r="BN2144" s="177"/>
      <c r="BO2144" s="177"/>
      <c r="BP2144" s="177"/>
      <c r="BQ2144" s="177"/>
      <c r="BR2144" s="177"/>
      <c r="BS2144" s="177"/>
      <c r="BT2144" s="177"/>
      <c r="BU2144" s="177"/>
      <c r="BV2144" s="177"/>
      <c r="BW2144" s="177"/>
      <c r="BX2144" s="177"/>
      <c r="BY2144" s="177"/>
      <c r="BZ2144" s="177"/>
      <c r="CA2144" s="177"/>
    </row>
    <row r="2145" spans="12:79" customFormat="1" ht="11.25" customHeight="1">
      <c r="L2145" s="20"/>
      <c r="M2145" s="562" t="s">
        <v>567</v>
      </c>
      <c r="N2145" s="600" t="s">
        <v>1130</v>
      </c>
      <c r="O2145" s="446" t="s">
        <v>196</v>
      </c>
      <c r="AC2145" s="268"/>
      <c r="AD2145" s="268"/>
      <c r="AE2145" s="268"/>
      <c r="AF2145" s="263">
        <f t="shared" si="82"/>
        <v>0</v>
      </c>
      <c r="AG2145" s="230"/>
      <c r="AH2145" s="230"/>
      <c r="AI2145" s="177"/>
      <c r="AJ2145" s="177"/>
      <c r="AK2145" s="177"/>
      <c r="AL2145" s="177"/>
      <c r="AM2145" s="177"/>
      <c r="AN2145" s="177"/>
      <c r="AO2145" s="177"/>
      <c r="AP2145" s="177"/>
      <c r="AQ2145" s="177"/>
      <c r="AR2145" s="177"/>
      <c r="AS2145" s="177"/>
      <c r="AT2145" s="177"/>
      <c r="AU2145" s="177"/>
      <c r="AV2145" s="177"/>
      <c r="AW2145" s="177"/>
      <c r="AX2145" s="177"/>
      <c r="AY2145" s="177"/>
      <c r="AZ2145" s="177"/>
      <c r="BA2145" s="177"/>
      <c r="BB2145" s="177"/>
      <c r="BC2145" s="177"/>
      <c r="BD2145" s="177"/>
      <c r="BE2145" s="177"/>
      <c r="BF2145" s="177"/>
      <c r="BG2145" s="177"/>
      <c r="BH2145" s="177"/>
      <c r="BI2145" s="177"/>
      <c r="BJ2145" s="177"/>
      <c r="BK2145" s="177"/>
      <c r="BL2145" s="177"/>
      <c r="BM2145" s="177"/>
      <c r="BN2145" s="177"/>
      <c r="BO2145" s="177"/>
      <c r="BP2145" s="177"/>
      <c r="BQ2145" s="177"/>
      <c r="BR2145" s="177"/>
      <c r="BS2145" s="177"/>
      <c r="BT2145" s="177"/>
      <c r="BU2145" s="177"/>
      <c r="BV2145" s="177"/>
      <c r="BW2145" s="177"/>
      <c r="BX2145" s="177"/>
      <c r="BY2145" s="177"/>
      <c r="BZ2145" s="177"/>
      <c r="CA2145" s="177"/>
    </row>
    <row r="2146" spans="12:79" customFormat="1" ht="11.25" customHeight="1">
      <c r="L2146" s="20"/>
      <c r="M2146" s="562" t="s">
        <v>569</v>
      </c>
      <c r="N2146" s="600" t="s">
        <v>1131</v>
      </c>
      <c r="O2146" s="446" t="s">
        <v>196</v>
      </c>
      <c r="AC2146" s="268"/>
      <c r="AD2146" s="268"/>
      <c r="AE2146" s="268"/>
      <c r="AF2146" s="263">
        <f t="shared" si="82"/>
        <v>0</v>
      </c>
      <c r="AG2146" s="230"/>
      <c r="AH2146" s="230"/>
      <c r="AI2146" s="177"/>
      <c r="AJ2146" s="177"/>
      <c r="AK2146" s="177"/>
      <c r="AL2146" s="177"/>
      <c r="AM2146" s="177"/>
      <c r="AN2146" s="177"/>
      <c r="AO2146" s="177"/>
      <c r="AP2146" s="177"/>
      <c r="AQ2146" s="177"/>
      <c r="AR2146" s="177"/>
      <c r="AS2146" s="177"/>
      <c r="AT2146" s="177"/>
      <c r="AU2146" s="177"/>
      <c r="AV2146" s="177"/>
      <c r="AW2146" s="177"/>
      <c r="AX2146" s="177"/>
      <c r="AY2146" s="177"/>
      <c r="AZ2146" s="177"/>
      <c r="BA2146" s="177"/>
      <c r="BB2146" s="177"/>
      <c r="BC2146" s="177"/>
      <c r="BD2146" s="177"/>
      <c r="BE2146" s="177"/>
      <c r="BF2146" s="177"/>
      <c r="BG2146" s="177"/>
      <c r="BH2146" s="177"/>
      <c r="BI2146" s="177"/>
      <c r="BJ2146" s="177"/>
      <c r="BK2146" s="177"/>
      <c r="BL2146" s="177"/>
      <c r="BM2146" s="177"/>
      <c r="BN2146" s="177"/>
      <c r="BO2146" s="177"/>
      <c r="BP2146" s="177"/>
      <c r="BQ2146" s="177"/>
      <c r="BR2146" s="177"/>
      <c r="BS2146" s="177"/>
      <c r="BT2146" s="177"/>
      <c r="BU2146" s="177"/>
      <c r="BV2146" s="177"/>
      <c r="BW2146" s="177"/>
      <c r="BX2146" s="177"/>
      <c r="BY2146" s="177"/>
      <c r="BZ2146" s="177"/>
      <c r="CA2146" s="177"/>
    </row>
    <row r="2147" spans="12:79" customFormat="1" ht="11.25" customHeight="1">
      <c r="L2147" s="20"/>
      <c r="M2147" s="562" t="s">
        <v>572</v>
      </c>
      <c r="N2147" s="600" t="s">
        <v>1132</v>
      </c>
      <c r="O2147" s="446" t="s">
        <v>196</v>
      </c>
      <c r="AC2147" s="268"/>
      <c r="AD2147" s="268"/>
      <c r="AE2147" s="268"/>
      <c r="AF2147" s="263">
        <f t="shared" si="82"/>
        <v>0</v>
      </c>
      <c r="AG2147" s="230"/>
      <c r="AH2147" s="230"/>
      <c r="AI2147" s="177"/>
      <c r="AJ2147" s="177"/>
      <c r="AK2147" s="177"/>
      <c r="AL2147" s="177"/>
      <c r="AM2147" s="177"/>
      <c r="AN2147" s="177"/>
      <c r="AO2147" s="177"/>
      <c r="AP2147" s="177"/>
      <c r="AQ2147" s="177"/>
      <c r="AR2147" s="177"/>
      <c r="AS2147" s="177"/>
      <c r="AT2147" s="177"/>
      <c r="AU2147" s="177"/>
      <c r="AV2147" s="177"/>
      <c r="AW2147" s="177"/>
      <c r="AX2147" s="177"/>
      <c r="AY2147" s="177"/>
      <c r="AZ2147" s="177"/>
      <c r="BA2147" s="177"/>
      <c r="BB2147" s="177"/>
      <c r="BC2147" s="177"/>
      <c r="BD2147" s="177"/>
      <c r="BE2147" s="177"/>
      <c r="BF2147" s="177"/>
      <c r="BG2147" s="177"/>
      <c r="BH2147" s="177"/>
      <c r="BI2147" s="177"/>
      <c r="BJ2147" s="177"/>
      <c r="BK2147" s="177"/>
      <c r="BL2147" s="177"/>
      <c r="BM2147" s="177"/>
      <c r="BN2147" s="177"/>
      <c r="BO2147" s="177"/>
      <c r="BP2147" s="177"/>
      <c r="BQ2147" s="177"/>
      <c r="BR2147" s="177"/>
      <c r="BS2147" s="177"/>
      <c r="BT2147" s="177"/>
      <c r="BU2147" s="177"/>
      <c r="BV2147" s="177"/>
      <c r="BW2147" s="177"/>
      <c r="BX2147" s="177"/>
      <c r="BY2147" s="177"/>
      <c r="BZ2147" s="177"/>
      <c r="CA2147" s="177"/>
    </row>
    <row r="2148" spans="12:79" customFormat="1" ht="11.25" customHeight="1">
      <c r="L2148" s="20"/>
      <c r="M2148" s="562" t="s">
        <v>574</v>
      </c>
      <c r="N2148" s="600" t="s">
        <v>1133</v>
      </c>
      <c r="O2148" s="446" t="s">
        <v>196</v>
      </c>
      <c r="AC2148" s="268"/>
      <c r="AD2148" s="268"/>
      <c r="AE2148" s="268"/>
      <c r="AF2148" s="263">
        <f t="shared" si="82"/>
        <v>0</v>
      </c>
      <c r="AG2148" s="230"/>
      <c r="AH2148" s="230"/>
      <c r="AI2148" s="177"/>
      <c r="AJ2148" s="177"/>
      <c r="AK2148" s="177"/>
      <c r="AL2148" s="177"/>
      <c r="AM2148" s="177"/>
      <c r="AN2148" s="177"/>
      <c r="AO2148" s="177"/>
      <c r="AP2148" s="177"/>
      <c r="AQ2148" s="177"/>
      <c r="AR2148" s="177"/>
      <c r="AS2148" s="177"/>
      <c r="AT2148" s="177"/>
      <c r="AU2148" s="177"/>
      <c r="AV2148" s="177"/>
      <c r="AW2148" s="177"/>
      <c r="AX2148" s="177"/>
      <c r="AY2148" s="177"/>
      <c r="AZ2148" s="177"/>
      <c r="BA2148" s="177"/>
      <c r="BB2148" s="177"/>
      <c r="BC2148" s="177"/>
      <c r="BD2148" s="177"/>
      <c r="BE2148" s="177"/>
      <c r="BF2148" s="177"/>
      <c r="BG2148" s="177"/>
      <c r="BH2148" s="177"/>
      <c r="BI2148" s="177"/>
      <c r="BJ2148" s="177"/>
      <c r="BK2148" s="177"/>
      <c r="BL2148" s="177"/>
      <c r="BM2148" s="177"/>
      <c r="BN2148" s="177"/>
      <c r="BO2148" s="177"/>
      <c r="BP2148" s="177"/>
      <c r="BQ2148" s="177"/>
      <c r="BR2148" s="177"/>
      <c r="BS2148" s="177"/>
      <c r="BT2148" s="177"/>
      <c r="BU2148" s="177"/>
      <c r="BV2148" s="177"/>
      <c r="BW2148" s="177"/>
      <c r="BX2148" s="177"/>
      <c r="BY2148" s="177"/>
      <c r="BZ2148" s="177"/>
      <c r="CA2148" s="177"/>
    </row>
    <row r="2149" spans="12:79" customFormat="1" ht="11.25" customHeight="1">
      <c r="L2149" s="20"/>
      <c r="M2149" s="562" t="s">
        <v>576</v>
      </c>
      <c r="N2149" s="600" t="s">
        <v>1134</v>
      </c>
      <c r="O2149" s="446" t="s">
        <v>196</v>
      </c>
      <c r="AC2149" s="268"/>
      <c r="AD2149" s="268"/>
      <c r="AE2149" s="268"/>
      <c r="AF2149" s="263">
        <f t="shared" si="82"/>
        <v>0</v>
      </c>
      <c r="AG2149" s="230"/>
      <c r="AH2149" s="230"/>
      <c r="AI2149" s="177"/>
      <c r="AJ2149" s="177"/>
      <c r="AK2149" s="177"/>
      <c r="AL2149" s="177"/>
      <c r="AM2149" s="177"/>
      <c r="AN2149" s="177"/>
      <c r="AO2149" s="177"/>
      <c r="AP2149" s="177"/>
      <c r="AQ2149" s="177"/>
      <c r="AR2149" s="177"/>
      <c r="AS2149" s="177"/>
      <c r="AT2149" s="177"/>
      <c r="AU2149" s="177"/>
      <c r="AV2149" s="177"/>
      <c r="AW2149" s="177"/>
      <c r="AX2149" s="177"/>
      <c r="AY2149" s="177"/>
      <c r="AZ2149" s="177"/>
      <c r="BA2149" s="177"/>
      <c r="BB2149" s="177"/>
      <c r="BC2149" s="177"/>
      <c r="BD2149" s="177"/>
      <c r="BE2149" s="177"/>
      <c r="BF2149" s="177"/>
      <c r="BG2149" s="177"/>
      <c r="BH2149" s="177"/>
      <c r="BI2149" s="177"/>
      <c r="BJ2149" s="177"/>
      <c r="BK2149" s="177"/>
      <c r="BL2149" s="177"/>
      <c r="BM2149" s="177"/>
      <c r="BN2149" s="177"/>
      <c r="BO2149" s="177"/>
      <c r="BP2149" s="177"/>
      <c r="BQ2149" s="177"/>
      <c r="BR2149" s="177"/>
      <c r="BS2149" s="177"/>
      <c r="BT2149" s="177"/>
      <c r="BU2149" s="177"/>
      <c r="BV2149" s="177"/>
      <c r="BW2149" s="177"/>
      <c r="BX2149" s="177"/>
      <c r="BY2149" s="177"/>
      <c r="BZ2149" s="177"/>
      <c r="CA2149" s="177"/>
    </row>
    <row r="2150" spans="12:79" customFormat="1" ht="11.25" customHeight="1">
      <c r="L2150" s="20"/>
      <c r="M2150" s="562" t="s">
        <v>1135</v>
      </c>
      <c r="N2150" s="600" t="s">
        <v>1136</v>
      </c>
      <c r="O2150" s="446" t="s">
        <v>196</v>
      </c>
      <c r="AC2150" s="268"/>
      <c r="AD2150" s="268"/>
      <c r="AE2150" s="268"/>
      <c r="AF2150" s="263">
        <f t="shared" si="82"/>
        <v>0</v>
      </c>
      <c r="AG2150" s="230"/>
      <c r="AH2150" s="230"/>
      <c r="AI2150" s="177"/>
      <c r="AJ2150" s="177"/>
      <c r="AK2150" s="177"/>
      <c r="AL2150" s="177"/>
      <c r="AM2150" s="177"/>
      <c r="AN2150" s="177"/>
      <c r="AO2150" s="177"/>
      <c r="AP2150" s="177"/>
      <c r="AQ2150" s="177"/>
      <c r="AR2150" s="177"/>
      <c r="AS2150" s="177"/>
      <c r="AT2150" s="177"/>
      <c r="AU2150" s="177"/>
      <c r="AV2150" s="177"/>
      <c r="AW2150" s="177"/>
      <c r="AX2150" s="177"/>
      <c r="AY2150" s="177"/>
      <c r="AZ2150" s="177"/>
      <c r="BA2150" s="177"/>
      <c r="BB2150" s="177"/>
      <c r="BC2150" s="177"/>
      <c r="BD2150" s="177"/>
      <c r="BE2150" s="177"/>
      <c r="BF2150" s="177"/>
      <c r="BG2150" s="177"/>
      <c r="BH2150" s="177"/>
      <c r="BI2150" s="177"/>
      <c r="BJ2150" s="177"/>
      <c r="BK2150" s="177"/>
      <c r="BL2150" s="177"/>
      <c r="BM2150" s="177"/>
      <c r="BN2150" s="177"/>
      <c r="BO2150" s="177"/>
      <c r="BP2150" s="177"/>
      <c r="BQ2150" s="177"/>
      <c r="BR2150" s="177"/>
      <c r="BS2150" s="177"/>
      <c r="BT2150" s="177"/>
      <c r="BU2150" s="177"/>
      <c r="BV2150" s="177"/>
      <c r="BW2150" s="177"/>
      <c r="BX2150" s="177"/>
      <c r="BY2150" s="177"/>
      <c r="BZ2150" s="177"/>
      <c r="CA2150" s="177"/>
    </row>
    <row r="2151" spans="12:79" customFormat="1" ht="11.25" customHeight="1">
      <c r="L2151" s="20"/>
      <c r="M2151" s="562" t="s">
        <v>1137</v>
      </c>
      <c r="N2151" s="600" t="s">
        <v>1138</v>
      </c>
      <c r="O2151" s="446" t="s">
        <v>196</v>
      </c>
      <c r="AC2151" s="268"/>
      <c r="AD2151" s="268"/>
      <c r="AE2151" s="268"/>
      <c r="AF2151" s="263">
        <f t="shared" si="82"/>
        <v>0</v>
      </c>
      <c r="AG2151" s="230"/>
      <c r="AH2151" s="230"/>
      <c r="AI2151" s="177"/>
      <c r="AJ2151" s="177"/>
      <c r="AK2151" s="177"/>
      <c r="AL2151" s="177"/>
      <c r="AM2151" s="177"/>
      <c r="AN2151" s="177"/>
      <c r="AO2151" s="177"/>
      <c r="AP2151" s="177"/>
      <c r="AQ2151" s="177"/>
      <c r="AR2151" s="177"/>
      <c r="AS2151" s="177"/>
      <c r="AT2151" s="177"/>
      <c r="AU2151" s="177"/>
      <c r="AV2151" s="177"/>
      <c r="AW2151" s="177"/>
      <c r="AX2151" s="177"/>
      <c r="AY2151" s="177"/>
      <c r="AZ2151" s="177"/>
      <c r="BA2151" s="177"/>
      <c r="BB2151" s="177"/>
      <c r="BC2151" s="177"/>
      <c r="BD2151" s="177"/>
      <c r="BE2151" s="177"/>
      <c r="BF2151" s="177"/>
      <c r="BG2151" s="177"/>
      <c r="BH2151" s="177"/>
      <c r="BI2151" s="177"/>
      <c r="BJ2151" s="177"/>
      <c r="BK2151" s="177"/>
      <c r="BL2151" s="177"/>
      <c r="BM2151" s="177"/>
      <c r="BN2151" s="177"/>
      <c r="BO2151" s="177"/>
      <c r="BP2151" s="177"/>
      <c r="BQ2151" s="177"/>
      <c r="BR2151" s="177"/>
      <c r="BS2151" s="177"/>
      <c r="BT2151" s="177"/>
      <c r="BU2151" s="177"/>
      <c r="BV2151" s="177"/>
      <c r="BW2151" s="177"/>
      <c r="BX2151" s="177"/>
      <c r="BY2151" s="177"/>
      <c r="BZ2151" s="177"/>
      <c r="CA2151" s="177"/>
    </row>
    <row r="2152" spans="12:79" customFormat="1" ht="11.25" customHeight="1">
      <c r="L2152" s="20"/>
      <c r="M2152" s="538" t="s">
        <v>578</v>
      </c>
      <c r="N2152" s="538" t="s">
        <v>1139</v>
      </c>
      <c r="O2152" s="446" t="s">
        <v>196</v>
      </c>
      <c r="AC2152" s="268"/>
      <c r="AD2152" s="268"/>
      <c r="AE2152" s="268"/>
      <c r="AF2152" s="263">
        <f t="shared" si="82"/>
        <v>0</v>
      </c>
      <c r="AG2152" s="230"/>
      <c r="AH2152" s="230"/>
      <c r="AI2152" s="177"/>
      <c r="AJ2152" s="177"/>
      <c r="AK2152" s="177"/>
      <c r="AL2152" s="177"/>
      <c r="AM2152" s="177"/>
      <c r="AN2152" s="177"/>
      <c r="AO2152" s="177"/>
      <c r="AP2152" s="177"/>
      <c r="AQ2152" s="177"/>
      <c r="AR2152" s="177"/>
      <c r="AS2152" s="177"/>
      <c r="AT2152" s="177"/>
      <c r="AU2152" s="177"/>
      <c r="AV2152" s="177"/>
      <c r="AW2152" s="177"/>
      <c r="AX2152" s="177"/>
      <c r="AY2152" s="177"/>
      <c r="AZ2152" s="177"/>
      <c r="BA2152" s="177"/>
      <c r="BB2152" s="177"/>
      <c r="BC2152" s="177"/>
      <c r="BD2152" s="177"/>
      <c r="BE2152" s="177"/>
      <c r="BF2152" s="177"/>
      <c r="BG2152" s="177"/>
      <c r="BH2152" s="177"/>
      <c r="BI2152" s="177"/>
      <c r="BJ2152" s="177"/>
      <c r="BK2152" s="177"/>
      <c r="BL2152" s="177"/>
      <c r="BM2152" s="177"/>
      <c r="BN2152" s="177"/>
      <c r="BO2152" s="177"/>
      <c r="BP2152" s="177"/>
      <c r="BQ2152" s="177"/>
      <c r="BR2152" s="177"/>
      <c r="BS2152" s="177"/>
      <c r="BT2152" s="177"/>
      <c r="BU2152" s="177"/>
      <c r="BV2152" s="177"/>
      <c r="BW2152" s="177"/>
      <c r="BX2152" s="177"/>
      <c r="BY2152" s="177"/>
      <c r="BZ2152" s="177"/>
      <c r="CA2152" s="177"/>
    </row>
    <row r="2153" spans="12:79" customFormat="1" ht="11.25" customHeight="1">
      <c r="L2153" s="20"/>
      <c r="M2153" s="538" t="s">
        <v>581</v>
      </c>
      <c r="N2153" s="538" t="s">
        <v>1249</v>
      </c>
      <c r="O2153" s="446" t="s">
        <v>196</v>
      </c>
      <c r="AC2153" s="268"/>
      <c r="AD2153" s="268"/>
      <c r="AE2153" s="268"/>
      <c r="AF2153" s="263">
        <f t="shared" si="82"/>
        <v>0</v>
      </c>
      <c r="AG2153" s="230"/>
      <c r="AH2153" s="230"/>
      <c r="AI2153" s="177"/>
      <c r="AJ2153" s="177"/>
      <c r="AK2153" s="177"/>
      <c r="AL2153" s="177"/>
      <c r="AM2153" s="177"/>
      <c r="AN2153" s="177"/>
      <c r="AO2153" s="177"/>
      <c r="AP2153" s="177"/>
      <c r="AQ2153" s="177"/>
      <c r="AR2153" s="177"/>
      <c r="AS2153" s="177"/>
      <c r="AT2153" s="177"/>
      <c r="AU2153" s="177"/>
      <c r="AV2153" s="177"/>
      <c r="AW2153" s="177"/>
      <c r="AX2153" s="177"/>
      <c r="AY2153" s="177"/>
      <c r="AZ2153" s="177"/>
      <c r="BA2153" s="177"/>
      <c r="BB2153" s="177"/>
      <c r="BC2153" s="177"/>
      <c r="BD2153" s="177"/>
      <c r="BE2153" s="177"/>
      <c r="BF2153" s="177"/>
      <c r="BG2153" s="177"/>
      <c r="BH2153" s="177"/>
      <c r="BI2153" s="177"/>
      <c r="BJ2153" s="177"/>
      <c r="BK2153" s="177"/>
      <c r="BL2153" s="177"/>
      <c r="BM2153" s="177"/>
      <c r="BN2153" s="177"/>
      <c r="BO2153" s="177"/>
      <c r="BP2153" s="177"/>
      <c r="BQ2153" s="177"/>
      <c r="BR2153" s="177"/>
      <c r="BS2153" s="177"/>
      <c r="BT2153" s="177"/>
      <c r="BU2153" s="177"/>
      <c r="BV2153" s="177"/>
      <c r="BW2153" s="177"/>
      <c r="BX2153" s="177"/>
      <c r="BY2153" s="177"/>
      <c r="BZ2153" s="177"/>
      <c r="CA2153" s="177"/>
    </row>
    <row r="2154" spans="12:79" customFormat="1" ht="11.25" customHeight="1">
      <c r="L2154" s="20"/>
      <c r="M2154" s="538" t="s">
        <v>586</v>
      </c>
      <c r="N2154" s="538" t="s">
        <v>1250</v>
      </c>
      <c r="O2154" s="446" t="s">
        <v>196</v>
      </c>
      <c r="AC2154" s="268"/>
      <c r="AD2154" s="268"/>
      <c r="AE2154" s="268"/>
      <c r="AF2154" s="263">
        <f t="shared" si="82"/>
        <v>0</v>
      </c>
      <c r="AG2154" s="230"/>
      <c r="AH2154" s="230"/>
      <c r="AI2154" s="177"/>
      <c r="AJ2154" s="177"/>
      <c r="AK2154" s="177"/>
      <c r="AL2154" s="177"/>
      <c r="AM2154" s="177"/>
      <c r="AN2154" s="177"/>
      <c r="AO2154" s="177"/>
      <c r="AP2154" s="177"/>
      <c r="AQ2154" s="177"/>
      <c r="AR2154" s="177"/>
      <c r="AS2154" s="177"/>
      <c r="AT2154" s="177"/>
      <c r="AU2154" s="177"/>
      <c r="AV2154" s="177"/>
      <c r="AW2154" s="177"/>
      <c r="AX2154" s="177"/>
      <c r="AY2154" s="177"/>
      <c r="AZ2154" s="177"/>
      <c r="BA2154" s="177"/>
      <c r="BB2154" s="177"/>
      <c r="BC2154" s="177"/>
      <c r="BD2154" s="177"/>
      <c r="BE2154" s="177"/>
      <c r="BF2154" s="177"/>
      <c r="BG2154" s="177"/>
      <c r="BH2154" s="177"/>
      <c r="BI2154" s="177"/>
      <c r="BJ2154" s="177"/>
      <c r="BK2154" s="177"/>
      <c r="BL2154" s="177"/>
      <c r="BM2154" s="177"/>
      <c r="BN2154" s="177"/>
      <c r="BO2154" s="177"/>
      <c r="BP2154" s="177"/>
      <c r="BQ2154" s="177"/>
      <c r="BR2154" s="177"/>
      <c r="BS2154" s="177"/>
      <c r="BT2154" s="177"/>
      <c r="BU2154" s="177"/>
      <c r="BV2154" s="177"/>
      <c r="BW2154" s="177"/>
      <c r="BX2154" s="177"/>
      <c r="BY2154" s="177"/>
      <c r="BZ2154" s="177"/>
      <c r="CA2154" s="177"/>
    </row>
    <row r="2155" spans="12:79" customFormat="1" ht="11.25" customHeight="1" thickBot="1">
      <c r="L2155" s="20"/>
      <c r="M2155" s="586"/>
      <c r="N2155" s="587"/>
      <c r="O2155" s="448"/>
      <c r="AC2155" s="268"/>
      <c r="AD2155" s="268"/>
      <c r="AE2155" s="268"/>
      <c r="AF2155" s="278"/>
      <c r="AG2155" s="278"/>
      <c r="AH2155" s="278"/>
      <c r="AI2155" s="177"/>
      <c r="AJ2155" s="177"/>
      <c r="AK2155" s="177"/>
      <c r="AL2155" s="177"/>
      <c r="AM2155" s="177"/>
      <c r="AN2155" s="177"/>
      <c r="AO2155" s="177"/>
      <c r="AP2155" s="177"/>
      <c r="AQ2155" s="177"/>
      <c r="AR2155" s="177"/>
      <c r="AS2155" s="177"/>
      <c r="AT2155" s="177"/>
      <c r="AU2155" s="177"/>
      <c r="AV2155" s="177"/>
      <c r="AW2155" s="177"/>
      <c r="AX2155" s="177"/>
      <c r="AY2155" s="177"/>
      <c r="AZ2155" s="177"/>
      <c r="BA2155" s="177"/>
      <c r="BB2155" s="177"/>
      <c r="BC2155" s="177"/>
      <c r="BD2155" s="177"/>
      <c r="BE2155" s="177"/>
      <c r="BF2155" s="177"/>
      <c r="BG2155" s="177"/>
      <c r="BH2155" s="177"/>
      <c r="BI2155" s="177"/>
      <c r="BJ2155" s="177"/>
      <c r="BK2155" s="177"/>
      <c r="BL2155" s="177"/>
      <c r="BM2155" s="177"/>
      <c r="BN2155" s="177"/>
      <c r="BO2155" s="177"/>
      <c r="BP2155" s="177"/>
      <c r="BQ2155" s="177"/>
      <c r="BR2155" s="177"/>
      <c r="BS2155" s="177"/>
      <c r="BT2155" s="177"/>
      <c r="BU2155" s="177"/>
      <c r="BV2155" s="177"/>
      <c r="BW2155" s="177"/>
      <c r="BX2155" s="177"/>
      <c r="BY2155" s="177"/>
      <c r="BZ2155" s="177"/>
      <c r="CA2155" s="177"/>
    </row>
    <row r="2156" spans="12:79" customFormat="1" ht="11.25" customHeight="1" thickTop="1" thickBot="1">
      <c r="L2156" s="20"/>
      <c r="M2156" s="639" t="s">
        <v>2431</v>
      </c>
      <c r="N2156" s="538" t="s">
        <v>589</v>
      </c>
      <c r="O2156" s="446" t="s">
        <v>196</v>
      </c>
      <c r="AC2156" s="268"/>
      <c r="AD2156" s="268"/>
      <c r="AE2156" s="268"/>
      <c r="AF2156" s="574">
        <f>SUM(AF1976,AF2085,AF2103,AF2131,AF2133,AF2135,AF2144,AF2152,AF2153,AF2154)</f>
        <v>0</v>
      </c>
      <c r="AG2156" s="574">
        <f>SUM(AG1976,AG2085,AG2103,AG2131,AG2133,AG2135,AG2144,AG2152,AG2153,AG2154)</f>
        <v>0</v>
      </c>
      <c r="AH2156" s="574">
        <f>SUM(AH1976,AH2085,AH2103,AH2131,AH2133,AH2135,AH2144,AH2152,AH2153,AH2154)</f>
        <v>0</v>
      </c>
      <c r="AI2156" s="177"/>
      <c r="AJ2156" s="177"/>
      <c r="AK2156" s="177"/>
      <c r="AL2156" s="177"/>
      <c r="AM2156" s="177"/>
      <c r="AN2156" s="177"/>
      <c r="AO2156" s="177"/>
      <c r="AP2156" s="177"/>
      <c r="AQ2156" s="177"/>
      <c r="AR2156" s="177"/>
      <c r="AS2156" s="177"/>
      <c r="AT2156" s="177"/>
      <c r="AU2156" s="177"/>
      <c r="AV2156" s="177"/>
      <c r="AW2156" s="177"/>
      <c r="AX2156" s="177"/>
      <c r="AY2156" s="177"/>
      <c r="AZ2156" s="177"/>
      <c r="BA2156" s="177"/>
      <c r="BB2156" s="177"/>
      <c r="BC2156" s="177"/>
      <c r="BD2156" s="177"/>
      <c r="BE2156" s="177"/>
      <c r="BF2156" s="177"/>
      <c r="BG2156" s="177"/>
      <c r="BH2156" s="177"/>
      <c r="BI2156" s="177"/>
      <c r="BJ2156" s="177"/>
      <c r="BK2156" s="177"/>
      <c r="BL2156" s="177"/>
      <c r="BM2156" s="177"/>
      <c r="BN2156" s="177"/>
      <c r="BO2156" s="177"/>
      <c r="BP2156" s="177"/>
      <c r="BQ2156" s="177"/>
      <c r="BR2156" s="177"/>
      <c r="BS2156" s="177"/>
      <c r="BT2156" s="177"/>
      <c r="BU2156" s="177"/>
      <c r="BV2156" s="177"/>
      <c r="BW2156" s="177"/>
      <c r="BX2156" s="177"/>
      <c r="BY2156" s="177"/>
      <c r="BZ2156" s="177"/>
      <c r="CA2156" s="177"/>
    </row>
    <row r="2157" spans="12:79" customFormat="1" ht="11.25" customHeight="1" thickTop="1" thickBot="1">
      <c r="L2157" s="20"/>
      <c r="M2157" s="586"/>
      <c r="N2157" s="587"/>
      <c r="O2157" s="448"/>
      <c r="AC2157" s="268"/>
      <c r="AD2157" s="268"/>
      <c r="AE2157" s="268"/>
      <c r="AF2157" s="278"/>
      <c r="AG2157" s="278"/>
      <c r="AH2157" s="278"/>
      <c r="AI2157" s="177"/>
      <c r="AJ2157" s="177"/>
      <c r="AK2157" s="177"/>
      <c r="AL2157" s="177"/>
      <c r="AM2157" s="177"/>
      <c r="AN2157" s="177"/>
      <c r="AO2157" s="177"/>
      <c r="AP2157" s="177"/>
      <c r="AQ2157" s="177"/>
      <c r="AR2157" s="177"/>
      <c r="AS2157" s="177"/>
      <c r="AT2157" s="177"/>
      <c r="AU2157" s="177"/>
      <c r="AV2157" s="177"/>
      <c r="AW2157" s="177"/>
      <c r="AX2157" s="177"/>
      <c r="AY2157" s="177"/>
      <c r="AZ2157" s="177"/>
      <c r="BA2157" s="177"/>
      <c r="BB2157" s="177"/>
      <c r="BC2157" s="177"/>
      <c r="BD2157" s="177"/>
      <c r="BE2157" s="177"/>
      <c r="BF2157" s="177"/>
      <c r="BG2157" s="177"/>
      <c r="BH2157" s="177"/>
      <c r="BI2157" s="177"/>
      <c r="BJ2157" s="177"/>
      <c r="BK2157" s="177"/>
      <c r="BL2157" s="177"/>
      <c r="BM2157" s="177"/>
      <c r="BN2157" s="177"/>
      <c r="BO2157" s="177"/>
      <c r="BP2157" s="177"/>
      <c r="BQ2157" s="177"/>
      <c r="BR2157" s="177"/>
      <c r="BS2157" s="177"/>
      <c r="BT2157" s="177"/>
      <c r="BU2157" s="177"/>
      <c r="BV2157" s="177"/>
      <c r="BW2157" s="177"/>
      <c r="BX2157" s="177"/>
      <c r="BY2157" s="177"/>
      <c r="BZ2157" s="177"/>
      <c r="CA2157" s="177"/>
    </row>
    <row r="2158" spans="12:79" customFormat="1" ht="11.25" customHeight="1" thickTop="1" thickBot="1">
      <c r="L2158" s="156"/>
      <c r="M2158" s="639" t="s">
        <v>2430</v>
      </c>
      <c r="N2158" s="547" t="s">
        <v>2429</v>
      </c>
      <c r="O2158" s="171" t="s">
        <v>196</v>
      </c>
      <c r="AC2158" s="268"/>
      <c r="AD2158" s="268"/>
      <c r="AE2158" s="268"/>
      <c r="AF2158" s="574">
        <f>AF2156*AF$242</f>
        <v>0</v>
      </c>
      <c r="AG2158" s="574">
        <f>AG2156*AG$242</f>
        <v>0</v>
      </c>
      <c r="AH2158" s="574">
        <f>AH2156*AH$242</f>
        <v>0</v>
      </c>
      <c r="AI2158" s="177"/>
      <c r="AJ2158" s="177"/>
      <c r="AK2158" s="177"/>
      <c r="AL2158" s="177"/>
      <c r="AM2158" s="177"/>
      <c r="AN2158" s="177"/>
      <c r="AO2158" s="177"/>
      <c r="AP2158" s="177"/>
      <c r="AQ2158" s="177"/>
      <c r="AR2158" s="177"/>
      <c r="AS2158" s="177"/>
      <c r="AT2158" s="177"/>
      <c r="AU2158" s="177"/>
      <c r="AV2158" s="177"/>
      <c r="AW2158" s="177"/>
      <c r="AX2158" s="177"/>
      <c r="AY2158" s="177"/>
      <c r="AZ2158" s="177"/>
      <c r="BA2158" s="177"/>
      <c r="BB2158" s="177"/>
      <c r="BC2158" s="177"/>
      <c r="BD2158" s="177"/>
      <c r="BE2158" s="177"/>
      <c r="BF2158" s="177"/>
      <c r="BG2158" s="177"/>
      <c r="BH2158" s="177"/>
      <c r="BI2158" s="177"/>
      <c r="BJ2158" s="177"/>
      <c r="BK2158" s="177"/>
      <c r="BL2158" s="177"/>
      <c r="BM2158" s="177"/>
      <c r="BN2158" s="177"/>
      <c r="BO2158" s="177"/>
      <c r="BP2158" s="177"/>
      <c r="BQ2158" s="177"/>
      <c r="BR2158" s="177"/>
      <c r="BS2158" s="177"/>
      <c r="BT2158" s="177"/>
      <c r="BU2158" s="177"/>
      <c r="BV2158" s="177"/>
      <c r="BW2158" s="177"/>
      <c r="BX2158" s="177"/>
      <c r="BY2158" s="177"/>
      <c r="BZ2158" s="177"/>
      <c r="CA2158" s="177"/>
    </row>
    <row r="2159" spans="12:79" customFormat="1" ht="11.25" customHeight="1" thickTop="1">
      <c r="L2159" s="156"/>
      <c r="M2159" s="561"/>
      <c r="N2159" s="520"/>
      <c r="O2159" s="174"/>
      <c r="AC2159" s="268"/>
      <c r="AD2159" s="268"/>
      <c r="AE2159" s="268"/>
      <c r="AF2159" s="259"/>
      <c r="AG2159" s="259"/>
      <c r="AH2159" s="259"/>
      <c r="AI2159" s="177"/>
      <c r="AJ2159" s="177"/>
      <c r="AK2159" s="177"/>
      <c r="AL2159" s="177"/>
      <c r="AM2159" s="177"/>
      <c r="AN2159" s="177"/>
      <c r="AO2159" s="177"/>
      <c r="AP2159" s="177"/>
      <c r="AQ2159" s="177"/>
      <c r="AR2159" s="177"/>
      <c r="AS2159" s="177"/>
      <c r="AT2159" s="177"/>
      <c r="AU2159" s="177"/>
      <c r="AV2159" s="177"/>
      <c r="AW2159" s="177"/>
      <c r="AX2159" s="177"/>
      <c r="AY2159" s="177"/>
      <c r="AZ2159" s="177"/>
      <c r="BA2159" s="177"/>
      <c r="BB2159" s="177"/>
      <c r="BC2159" s="177"/>
      <c r="BD2159" s="177"/>
      <c r="BE2159" s="177"/>
      <c r="BF2159" s="177"/>
      <c r="BG2159" s="177"/>
      <c r="BH2159" s="177"/>
      <c r="BI2159" s="177"/>
      <c r="BJ2159" s="177"/>
      <c r="BK2159" s="177"/>
      <c r="BL2159" s="177"/>
      <c r="BM2159" s="177"/>
      <c r="BN2159" s="177"/>
      <c r="BO2159" s="177"/>
      <c r="BP2159" s="177"/>
      <c r="BQ2159" s="177"/>
      <c r="BR2159" s="177"/>
      <c r="BS2159" s="177"/>
      <c r="BT2159" s="177"/>
      <c r="BU2159" s="177"/>
      <c r="BV2159" s="177"/>
      <c r="BW2159" s="177"/>
      <c r="BX2159" s="177"/>
      <c r="BY2159" s="177"/>
      <c r="BZ2159" s="177"/>
      <c r="CA2159" s="177"/>
    </row>
    <row r="2160" spans="12:79" customFormat="1" ht="11.25" customHeight="1">
      <c r="L2160" s="156"/>
      <c r="M2160" s="566" t="s">
        <v>2426</v>
      </c>
      <c r="N2160" s="566" t="s">
        <v>2438</v>
      </c>
      <c r="O2160" s="470" t="s">
        <v>196</v>
      </c>
      <c r="AC2160" s="268"/>
      <c r="AD2160" s="268"/>
      <c r="AE2160" s="268"/>
      <c r="AF2160" s="263">
        <f>AG2160+AH2160</f>
        <v>0</v>
      </c>
      <c r="AG2160" s="261"/>
      <c r="AH2160" s="261"/>
      <c r="AI2160" s="177"/>
      <c r="AJ2160" s="177"/>
      <c r="AK2160" s="177"/>
      <c r="AL2160" s="177"/>
      <c r="AM2160" s="177"/>
      <c r="AN2160" s="177"/>
      <c r="AO2160" s="177"/>
      <c r="AP2160" s="177"/>
      <c r="AQ2160" s="177"/>
      <c r="AR2160" s="177"/>
      <c r="AS2160" s="177"/>
      <c r="AT2160" s="177"/>
      <c r="AU2160" s="177"/>
      <c r="AV2160" s="177"/>
      <c r="AW2160" s="177"/>
      <c r="AX2160" s="177"/>
      <c r="AY2160" s="177"/>
      <c r="AZ2160" s="177"/>
      <c r="BA2160" s="177"/>
      <c r="BB2160" s="177"/>
      <c r="BC2160" s="177"/>
      <c r="BD2160" s="177"/>
      <c r="BE2160" s="177"/>
      <c r="BF2160" s="177"/>
      <c r="BG2160" s="177"/>
      <c r="BH2160" s="177"/>
      <c r="BI2160" s="177"/>
      <c r="BJ2160" s="177"/>
      <c r="BK2160" s="177"/>
      <c r="BL2160" s="177"/>
      <c r="BM2160" s="177"/>
      <c r="BN2160" s="177"/>
      <c r="BO2160" s="177"/>
      <c r="BP2160" s="177"/>
      <c r="BQ2160" s="177"/>
      <c r="BR2160" s="177"/>
      <c r="BS2160" s="177"/>
      <c r="BT2160" s="177"/>
      <c r="BU2160" s="177"/>
      <c r="BV2160" s="177"/>
      <c r="BW2160" s="177"/>
      <c r="BX2160" s="177"/>
      <c r="BY2160" s="177"/>
      <c r="BZ2160" s="177"/>
      <c r="CA2160" s="177"/>
    </row>
    <row r="2161" spans="12:79" customFormat="1" ht="11.25" customHeight="1">
      <c r="L2161" s="156"/>
      <c r="M2161" s="567" t="s">
        <v>740</v>
      </c>
      <c r="N2161" s="568" t="s">
        <v>661</v>
      </c>
      <c r="O2161" s="470" t="s">
        <v>196</v>
      </c>
      <c r="AC2161" s="268"/>
      <c r="AD2161" s="268"/>
      <c r="AE2161" s="268"/>
      <c r="AF2161" s="263">
        <f>AG2161+AH2161</f>
        <v>0</v>
      </c>
      <c r="AG2161" s="263">
        <f>SUM(AG2163:AG2166)</f>
        <v>0</v>
      </c>
      <c r="AH2161" s="263">
        <f>SUM(AH2163:AH2166)</f>
        <v>0</v>
      </c>
      <c r="AI2161" s="177"/>
      <c r="AJ2161" s="177"/>
      <c r="AK2161" s="177"/>
      <c r="AL2161" s="177"/>
      <c r="AM2161" s="177"/>
      <c r="AN2161" s="177"/>
      <c r="AO2161" s="177"/>
      <c r="AP2161" s="177"/>
      <c r="AQ2161" s="177"/>
      <c r="AR2161" s="177"/>
      <c r="AS2161" s="177"/>
      <c r="AT2161" s="177"/>
      <c r="AU2161" s="177"/>
      <c r="AV2161" s="177"/>
      <c r="AW2161" s="177"/>
      <c r="AX2161" s="177"/>
      <c r="AY2161" s="177"/>
      <c r="AZ2161" s="177"/>
      <c r="BA2161" s="177"/>
      <c r="BB2161" s="177"/>
      <c r="BC2161" s="177"/>
      <c r="BD2161" s="177"/>
      <c r="BE2161" s="177"/>
      <c r="BF2161" s="177"/>
      <c r="BG2161" s="177"/>
      <c r="BH2161" s="177"/>
      <c r="BI2161" s="177"/>
      <c r="BJ2161" s="177"/>
      <c r="BK2161" s="177"/>
      <c r="BL2161" s="177"/>
      <c r="BM2161" s="177"/>
      <c r="BN2161" s="177"/>
      <c r="BO2161" s="177"/>
      <c r="BP2161" s="177"/>
      <c r="BQ2161" s="177"/>
      <c r="BR2161" s="177"/>
      <c r="BS2161" s="177"/>
      <c r="BT2161" s="177"/>
      <c r="BU2161" s="177"/>
      <c r="BV2161" s="177"/>
      <c r="BW2161" s="177"/>
      <c r="BX2161" s="177"/>
      <c r="BY2161" s="177"/>
      <c r="BZ2161" s="177"/>
      <c r="CA2161" s="177"/>
    </row>
    <row r="2162" spans="12:79" customFormat="1" ht="11.25" customHeight="1">
      <c r="L2162" s="156"/>
      <c r="M2162" s="561"/>
      <c r="N2162" s="520"/>
      <c r="O2162" s="174"/>
      <c r="AC2162" s="268"/>
      <c r="AD2162" s="268"/>
      <c r="AE2162" s="268"/>
      <c r="AF2162" s="257"/>
      <c r="AG2162" s="257"/>
      <c r="AH2162" s="257"/>
      <c r="AI2162" s="177"/>
      <c r="AJ2162" s="177"/>
      <c r="AK2162" s="177"/>
      <c r="AL2162" s="177"/>
      <c r="AM2162" s="177"/>
      <c r="AN2162" s="177"/>
      <c r="AO2162" s="177"/>
      <c r="AP2162" s="177"/>
      <c r="AQ2162" s="177"/>
      <c r="AR2162" s="177"/>
      <c r="AS2162" s="177"/>
      <c r="AT2162" s="177"/>
      <c r="AU2162" s="177"/>
      <c r="AV2162" s="177"/>
      <c r="AW2162" s="177"/>
      <c r="AX2162" s="177"/>
      <c r="AY2162" s="177"/>
      <c r="AZ2162" s="177"/>
      <c r="BA2162" s="177"/>
      <c r="BB2162" s="177"/>
      <c r="BC2162" s="177"/>
      <c r="BD2162" s="177"/>
      <c r="BE2162" s="177"/>
      <c r="BF2162" s="177"/>
      <c r="BG2162" s="177"/>
      <c r="BH2162" s="177"/>
      <c r="BI2162" s="177"/>
      <c r="BJ2162" s="177"/>
      <c r="BK2162" s="177"/>
      <c r="BL2162" s="177"/>
      <c r="BM2162" s="177"/>
      <c r="BN2162" s="177"/>
      <c r="BO2162" s="177"/>
      <c r="BP2162" s="177"/>
      <c r="BQ2162" s="177"/>
      <c r="BR2162" s="177"/>
      <c r="BS2162" s="177"/>
      <c r="BT2162" s="177"/>
      <c r="BU2162" s="177"/>
      <c r="BV2162" s="177"/>
      <c r="BW2162" s="177"/>
      <c r="BX2162" s="177"/>
      <c r="BY2162" s="177"/>
      <c r="BZ2162" s="177"/>
      <c r="CA2162" s="177"/>
    </row>
    <row r="2163" spans="12:79" customFormat="1" ht="11.25" customHeight="1">
      <c r="L2163" s="156"/>
      <c r="M2163" s="624" t="s">
        <v>2434</v>
      </c>
      <c r="N2163" s="515" t="s">
        <v>591</v>
      </c>
      <c r="O2163" s="472" t="s">
        <v>196</v>
      </c>
      <c r="AC2163" s="268"/>
      <c r="AD2163" s="268"/>
      <c r="AE2163" s="268"/>
      <c r="AF2163" s="263">
        <f>AG2163+AH2163</f>
        <v>0</v>
      </c>
      <c r="AG2163" s="261"/>
      <c r="AH2163" s="261"/>
      <c r="AI2163" s="177"/>
      <c r="AJ2163" s="177"/>
      <c r="AK2163" s="177"/>
      <c r="AL2163" s="177"/>
      <c r="AM2163" s="177"/>
      <c r="AN2163" s="177"/>
      <c r="AO2163" s="177"/>
      <c r="AP2163" s="177"/>
      <c r="AQ2163" s="177"/>
      <c r="AR2163" s="177"/>
      <c r="AS2163" s="177"/>
      <c r="AT2163" s="177"/>
      <c r="AU2163" s="177"/>
      <c r="AV2163" s="177"/>
      <c r="AW2163" s="177"/>
      <c r="AX2163" s="177"/>
      <c r="AY2163" s="177"/>
      <c r="AZ2163" s="177"/>
      <c r="BA2163" s="177"/>
      <c r="BB2163" s="177"/>
      <c r="BC2163" s="177"/>
      <c r="BD2163" s="177"/>
      <c r="BE2163" s="177"/>
      <c r="BF2163" s="177"/>
      <c r="BG2163" s="177"/>
      <c r="BH2163" s="177"/>
      <c r="BI2163" s="177"/>
      <c r="BJ2163" s="177"/>
      <c r="BK2163" s="177"/>
      <c r="BL2163" s="177"/>
      <c r="BM2163" s="177"/>
      <c r="BN2163" s="177"/>
      <c r="BO2163" s="177"/>
      <c r="BP2163" s="177"/>
      <c r="BQ2163" s="177"/>
      <c r="BR2163" s="177"/>
      <c r="BS2163" s="177"/>
      <c r="BT2163" s="177"/>
      <c r="BU2163" s="177"/>
      <c r="BV2163" s="177"/>
      <c r="BW2163" s="177"/>
      <c r="BX2163" s="177"/>
      <c r="BY2163" s="177"/>
      <c r="BZ2163" s="177"/>
      <c r="CA2163" s="177"/>
    </row>
    <row r="2164" spans="12:79" customFormat="1" ht="11.25" customHeight="1">
      <c r="L2164" s="156"/>
      <c r="M2164" s="624" t="s">
        <v>2435</v>
      </c>
      <c r="N2164" s="515" t="s">
        <v>592</v>
      </c>
      <c r="O2164" s="472" t="s">
        <v>196</v>
      </c>
      <c r="AC2164" s="268"/>
      <c r="AD2164" s="268"/>
      <c r="AE2164" s="268"/>
      <c r="AF2164" s="263">
        <f>AG2164+AH2164</f>
        <v>0</v>
      </c>
      <c r="AG2164" s="261"/>
      <c r="AH2164" s="261"/>
      <c r="AI2164" s="177"/>
      <c r="AJ2164" s="177"/>
      <c r="AK2164" s="177"/>
      <c r="AL2164" s="177"/>
      <c r="AM2164" s="177"/>
      <c r="AN2164" s="177"/>
      <c r="AO2164" s="177"/>
      <c r="AP2164" s="177"/>
      <c r="AQ2164" s="177"/>
      <c r="AR2164" s="177"/>
      <c r="AS2164" s="177"/>
      <c r="AT2164" s="177"/>
      <c r="AU2164" s="177"/>
      <c r="AV2164" s="177"/>
      <c r="AW2164" s="177"/>
      <c r="AX2164" s="177"/>
      <c r="AY2164" s="177"/>
      <c r="AZ2164" s="177"/>
      <c r="BA2164" s="177"/>
      <c r="BB2164" s="177"/>
      <c r="BC2164" s="177"/>
      <c r="BD2164" s="177"/>
      <c r="BE2164" s="177"/>
      <c r="BF2164" s="177"/>
      <c r="BG2164" s="177"/>
      <c r="BH2164" s="177"/>
      <c r="BI2164" s="177"/>
      <c r="BJ2164" s="177"/>
      <c r="BK2164" s="177"/>
      <c r="BL2164" s="177"/>
      <c r="BM2164" s="177"/>
      <c r="BN2164" s="177"/>
      <c r="BO2164" s="177"/>
      <c r="BP2164" s="177"/>
      <c r="BQ2164" s="177"/>
      <c r="BR2164" s="177"/>
      <c r="BS2164" s="177"/>
      <c r="BT2164" s="177"/>
      <c r="BU2164" s="177"/>
      <c r="BV2164" s="177"/>
      <c r="BW2164" s="177"/>
      <c r="BX2164" s="177"/>
      <c r="BY2164" s="177"/>
      <c r="BZ2164" s="177"/>
      <c r="CA2164" s="177"/>
    </row>
    <row r="2165" spans="12:79" customFormat="1" ht="11.25" customHeight="1">
      <c r="L2165" s="156"/>
      <c r="M2165" s="624" t="s">
        <v>2436</v>
      </c>
      <c r="N2165" s="515" t="s">
        <v>593</v>
      </c>
      <c r="O2165" s="472" t="s">
        <v>196</v>
      </c>
      <c r="AC2165" s="268"/>
      <c r="AD2165" s="268"/>
      <c r="AE2165" s="268"/>
      <c r="AF2165" s="263">
        <f>AG2165+AH2165</f>
        <v>0</v>
      </c>
      <c r="AG2165" s="261"/>
      <c r="AH2165" s="261"/>
      <c r="AI2165" s="177"/>
      <c r="AJ2165" s="177"/>
      <c r="AK2165" s="177"/>
      <c r="AL2165" s="177"/>
      <c r="AM2165" s="177"/>
      <c r="AN2165" s="177"/>
      <c r="AO2165" s="177"/>
      <c r="AP2165" s="177"/>
      <c r="AQ2165" s="177"/>
      <c r="AR2165" s="177"/>
      <c r="AS2165" s="177"/>
      <c r="AT2165" s="177"/>
      <c r="AU2165" s="177"/>
      <c r="AV2165" s="177"/>
      <c r="AW2165" s="177"/>
      <c r="AX2165" s="177"/>
      <c r="AY2165" s="177"/>
      <c r="AZ2165" s="177"/>
      <c r="BA2165" s="177"/>
      <c r="BB2165" s="177"/>
      <c r="BC2165" s="177"/>
      <c r="BD2165" s="177"/>
      <c r="BE2165" s="177"/>
      <c r="BF2165" s="177"/>
      <c r="BG2165" s="177"/>
      <c r="BH2165" s="177"/>
      <c r="BI2165" s="177"/>
      <c r="BJ2165" s="177"/>
      <c r="BK2165" s="177"/>
      <c r="BL2165" s="177"/>
      <c r="BM2165" s="177"/>
      <c r="BN2165" s="177"/>
      <c r="BO2165" s="177"/>
      <c r="BP2165" s="177"/>
      <c r="BQ2165" s="177"/>
      <c r="BR2165" s="177"/>
      <c r="BS2165" s="177"/>
      <c r="BT2165" s="177"/>
      <c r="BU2165" s="177"/>
      <c r="BV2165" s="177"/>
      <c r="BW2165" s="177"/>
      <c r="BX2165" s="177"/>
      <c r="BY2165" s="177"/>
      <c r="BZ2165" s="177"/>
      <c r="CA2165" s="177"/>
    </row>
    <row r="2166" spans="12:79" customFormat="1" ht="11.25" customHeight="1">
      <c r="L2166" s="156"/>
      <c r="M2166" s="624" t="s">
        <v>2437</v>
      </c>
      <c r="N2166" s="515" t="s">
        <v>594</v>
      </c>
      <c r="O2166" s="472" t="s">
        <v>196</v>
      </c>
      <c r="AC2166" s="268"/>
      <c r="AD2166" s="268"/>
      <c r="AE2166" s="268"/>
      <c r="AF2166" s="263">
        <f>AG2166+AH2166</f>
        <v>0</v>
      </c>
      <c r="AG2166" s="261"/>
      <c r="AH2166" s="261"/>
      <c r="AI2166" s="177"/>
      <c r="AJ2166" s="177"/>
      <c r="AK2166" s="177"/>
      <c r="AL2166" s="177"/>
      <c r="AM2166" s="177"/>
      <c r="AN2166" s="177"/>
      <c r="AO2166" s="177"/>
      <c r="AP2166" s="177"/>
      <c r="AQ2166" s="177"/>
      <c r="AR2166" s="177"/>
      <c r="AS2166" s="177"/>
      <c r="AT2166" s="177"/>
      <c r="AU2166" s="177"/>
      <c r="AV2166" s="177"/>
      <c r="AW2166" s="177"/>
      <c r="AX2166" s="177"/>
      <c r="AY2166" s="177"/>
      <c r="AZ2166" s="177"/>
      <c r="BA2166" s="177"/>
      <c r="BB2166" s="177"/>
      <c r="BC2166" s="177"/>
      <c r="BD2166" s="177"/>
      <c r="BE2166" s="177"/>
      <c r="BF2166" s="177"/>
      <c r="BG2166" s="177"/>
      <c r="BH2166" s="177"/>
      <c r="BI2166" s="177"/>
      <c r="BJ2166" s="177"/>
      <c r="BK2166" s="177"/>
      <c r="BL2166" s="177"/>
      <c r="BM2166" s="177"/>
      <c r="BN2166" s="177"/>
      <c r="BO2166" s="177"/>
      <c r="BP2166" s="177"/>
      <c r="BQ2166" s="177"/>
      <c r="BR2166" s="177"/>
      <c r="BS2166" s="177"/>
      <c r="BT2166" s="177"/>
      <c r="BU2166" s="177"/>
      <c r="BV2166" s="177"/>
      <c r="BW2166" s="177"/>
      <c r="BX2166" s="177"/>
      <c r="BY2166" s="177"/>
      <c r="BZ2166" s="177"/>
      <c r="CA2166" s="177"/>
    </row>
    <row r="2167" spans="12:79" customFormat="1" ht="11.25" customHeight="1">
      <c r="L2167" s="20"/>
      <c r="M2167" s="561"/>
      <c r="N2167" s="575"/>
      <c r="O2167" s="174"/>
      <c r="AC2167" s="268"/>
      <c r="AD2167" s="268"/>
      <c r="AE2167" s="268"/>
      <c r="AF2167" s="257"/>
      <c r="AG2167" s="257"/>
      <c r="AH2167" s="257"/>
      <c r="AI2167" s="177"/>
      <c r="AJ2167" s="177"/>
      <c r="AK2167" s="177"/>
      <c r="AL2167" s="177"/>
      <c r="AM2167" s="177"/>
      <c r="AN2167" s="177"/>
      <c r="AO2167" s="177"/>
      <c r="AP2167" s="177"/>
      <c r="AQ2167" s="177"/>
      <c r="AR2167" s="177"/>
      <c r="AS2167" s="177"/>
      <c r="AT2167" s="177"/>
      <c r="AU2167" s="177"/>
      <c r="AV2167" s="177"/>
      <c r="AW2167" s="177"/>
      <c r="AX2167" s="177"/>
      <c r="AY2167" s="177"/>
      <c r="AZ2167" s="177"/>
      <c r="BA2167" s="177"/>
      <c r="BB2167" s="177"/>
      <c r="BC2167" s="177"/>
      <c r="BD2167" s="177"/>
      <c r="BE2167" s="177"/>
      <c r="BF2167" s="177"/>
      <c r="BG2167" s="177"/>
      <c r="BH2167" s="177"/>
      <c r="BI2167" s="177"/>
      <c r="BJ2167" s="177"/>
      <c r="BK2167" s="177"/>
      <c r="BL2167" s="177"/>
      <c r="BM2167" s="177"/>
      <c r="BN2167" s="177"/>
      <c r="BO2167" s="177"/>
      <c r="BP2167" s="177"/>
      <c r="BQ2167" s="177"/>
      <c r="BR2167" s="177"/>
      <c r="BS2167" s="177"/>
      <c r="BT2167" s="177"/>
      <c r="BU2167" s="177"/>
      <c r="BV2167" s="177"/>
      <c r="BW2167" s="177"/>
      <c r="BX2167" s="177"/>
      <c r="BY2167" s="177"/>
      <c r="BZ2167" s="177"/>
      <c r="CA2167" s="177"/>
    </row>
    <row r="2168" spans="12:79" customFormat="1" ht="11.25" customHeight="1">
      <c r="L2168" s="20"/>
      <c r="M2168" s="561"/>
      <c r="N2168" s="575"/>
      <c r="O2168" s="174"/>
      <c r="AC2168" s="268"/>
      <c r="AD2168" s="268"/>
      <c r="AE2168" s="268"/>
      <c r="AF2168" s="257"/>
      <c r="AG2168" s="257"/>
      <c r="AH2168" s="257"/>
      <c r="AI2168" s="177"/>
      <c r="AJ2168" s="177"/>
      <c r="AK2168" s="177"/>
      <c r="AL2168" s="177"/>
      <c r="AM2168" s="177"/>
      <c r="AN2168" s="177"/>
      <c r="AO2168" s="177"/>
      <c r="AP2168" s="177"/>
      <c r="AQ2168" s="177"/>
      <c r="AR2168" s="177"/>
      <c r="AS2168" s="177"/>
      <c r="AT2168" s="177"/>
      <c r="AU2168" s="177"/>
      <c r="AV2168" s="177"/>
      <c r="AW2168" s="177"/>
      <c r="AX2168" s="177"/>
      <c r="AY2168" s="177"/>
      <c r="AZ2168" s="177"/>
      <c r="BA2168" s="177"/>
      <c r="BB2168" s="177"/>
      <c r="BC2168" s="177"/>
      <c r="BD2168" s="177"/>
      <c r="BE2168" s="177"/>
      <c r="BF2168" s="177"/>
      <c r="BG2168" s="177"/>
      <c r="BH2168" s="177"/>
      <c r="BI2168" s="177"/>
      <c r="BJ2168" s="177"/>
      <c r="BK2168" s="177"/>
      <c r="BL2168" s="177"/>
      <c r="BM2168" s="177"/>
      <c r="BN2168" s="177"/>
      <c r="BO2168" s="177"/>
      <c r="BP2168" s="177"/>
      <c r="BQ2168" s="177"/>
      <c r="BR2168" s="177"/>
      <c r="BS2168" s="177"/>
      <c r="BT2168" s="177"/>
      <c r="BU2168" s="177"/>
      <c r="BV2168" s="177"/>
      <c r="BW2168" s="177"/>
      <c r="BX2168" s="177"/>
      <c r="BY2168" s="177"/>
      <c r="BZ2168" s="177"/>
      <c r="CA2168" s="177"/>
    </row>
    <row r="2169" spans="12:79" customFormat="1" ht="11.25" customHeight="1">
      <c r="L2169" s="20"/>
      <c r="M2169" s="561"/>
      <c r="N2169" s="575"/>
      <c r="O2169" s="174"/>
      <c r="AC2169" s="268"/>
      <c r="AD2169" s="268"/>
      <c r="AE2169" s="268"/>
      <c r="AF2169" s="257"/>
      <c r="AG2169" s="257"/>
      <c r="AH2169" s="257"/>
      <c r="AI2169" s="177"/>
      <c r="AJ2169" s="177"/>
      <c r="AK2169" s="177"/>
      <c r="AL2169" s="177"/>
      <c r="AM2169" s="177"/>
      <c r="AN2169" s="177"/>
      <c r="AO2169" s="177"/>
      <c r="AP2169" s="177"/>
      <c r="AQ2169" s="177"/>
      <c r="AR2169" s="177"/>
      <c r="AS2169" s="177"/>
      <c r="AT2169" s="177"/>
      <c r="AU2169" s="177"/>
      <c r="AV2169" s="177"/>
      <c r="AW2169" s="177"/>
      <c r="AX2169" s="177"/>
      <c r="AY2169" s="177"/>
      <c r="AZ2169" s="177"/>
      <c r="BA2169" s="177"/>
      <c r="BB2169" s="177"/>
      <c r="BC2169" s="177"/>
      <c r="BD2169" s="177"/>
      <c r="BE2169" s="177"/>
      <c r="BF2169" s="177"/>
      <c r="BG2169" s="177"/>
      <c r="BH2169" s="177"/>
      <c r="BI2169" s="177"/>
      <c r="BJ2169" s="177"/>
      <c r="BK2169" s="177"/>
      <c r="BL2169" s="177"/>
      <c r="BM2169" s="177"/>
      <c r="BN2169" s="177"/>
      <c r="BO2169" s="177"/>
      <c r="BP2169" s="177"/>
      <c r="BQ2169" s="177"/>
      <c r="BR2169" s="177"/>
      <c r="BS2169" s="177"/>
      <c r="BT2169" s="177"/>
      <c r="BU2169" s="177"/>
      <c r="BV2169" s="177"/>
      <c r="BW2169" s="177"/>
      <c r="BX2169" s="177"/>
      <c r="BY2169" s="177"/>
      <c r="BZ2169" s="177"/>
      <c r="CA2169" s="177"/>
    </row>
    <row r="2170" spans="12:79" customFormat="1" ht="11.25" customHeight="1">
      <c r="L2170" s="20"/>
      <c r="M2170" s="561"/>
      <c r="N2170" s="575"/>
      <c r="O2170" s="174"/>
      <c r="AC2170" s="268"/>
      <c r="AD2170" s="268"/>
      <c r="AE2170" s="268"/>
      <c r="AF2170" s="257"/>
      <c r="AG2170" s="257"/>
      <c r="AH2170" s="257"/>
      <c r="AI2170" s="177"/>
      <c r="AJ2170" s="177"/>
      <c r="AK2170" s="177"/>
      <c r="AL2170" s="177"/>
      <c r="AM2170" s="177"/>
      <c r="AN2170" s="177"/>
      <c r="AO2170" s="177"/>
      <c r="AP2170" s="177"/>
      <c r="AQ2170" s="177"/>
      <c r="AR2170" s="177"/>
      <c r="AS2170" s="177"/>
      <c r="AT2170" s="177"/>
      <c r="AU2170" s="177"/>
      <c r="AV2170" s="177"/>
      <c r="AW2170" s="177"/>
      <c r="AX2170" s="177"/>
      <c r="AY2170" s="177"/>
      <c r="AZ2170" s="177"/>
      <c r="BA2170" s="177"/>
      <c r="BB2170" s="177"/>
      <c r="BC2170" s="177"/>
      <c r="BD2170" s="177"/>
      <c r="BE2170" s="177"/>
      <c r="BF2170" s="177"/>
      <c r="BG2170" s="177"/>
      <c r="BH2170" s="177"/>
      <c r="BI2170" s="177"/>
      <c r="BJ2170" s="177"/>
      <c r="BK2170" s="177"/>
      <c r="BL2170" s="177"/>
      <c r="BM2170" s="177"/>
      <c r="BN2170" s="177"/>
      <c r="BO2170" s="177"/>
      <c r="BP2170" s="177"/>
      <c r="BQ2170" s="177"/>
      <c r="BR2170" s="177"/>
      <c r="BS2170" s="177"/>
      <c r="BT2170" s="177"/>
      <c r="BU2170" s="177"/>
      <c r="BV2170" s="177"/>
      <c r="BW2170" s="177"/>
      <c r="BX2170" s="177"/>
      <c r="BY2170" s="177"/>
      <c r="BZ2170" s="177"/>
      <c r="CA2170" s="177"/>
    </row>
    <row r="2171" spans="12:79" customFormat="1" ht="11.25" customHeight="1">
      <c r="L2171" s="20"/>
      <c r="M2171" s="561"/>
      <c r="N2171" s="575"/>
      <c r="O2171" s="174"/>
      <c r="AC2171" s="268"/>
      <c r="AD2171" s="268"/>
      <c r="AE2171" s="268"/>
      <c r="AF2171" s="257"/>
      <c r="AG2171" s="257"/>
      <c r="AH2171" s="257"/>
      <c r="AI2171" s="177"/>
      <c r="AJ2171" s="177"/>
      <c r="AK2171" s="177"/>
      <c r="AL2171" s="177"/>
      <c r="AM2171" s="177"/>
      <c r="AN2171" s="177"/>
      <c r="AO2171" s="177"/>
      <c r="AP2171" s="177"/>
      <c r="AQ2171" s="177"/>
      <c r="AR2171" s="177"/>
      <c r="AS2171" s="177"/>
      <c r="AT2171" s="177"/>
      <c r="AU2171" s="177"/>
      <c r="AV2171" s="177"/>
      <c r="AW2171" s="177"/>
      <c r="AX2171" s="177"/>
      <c r="AY2171" s="177"/>
      <c r="AZ2171" s="177"/>
      <c r="BA2171" s="177"/>
      <c r="BB2171" s="177"/>
      <c r="BC2171" s="177"/>
      <c r="BD2171" s="177"/>
      <c r="BE2171" s="177"/>
      <c r="BF2171" s="177"/>
      <c r="BG2171" s="177"/>
      <c r="BH2171" s="177"/>
      <c r="BI2171" s="177"/>
      <c r="BJ2171" s="177"/>
      <c r="BK2171" s="177"/>
      <c r="BL2171" s="177"/>
      <c r="BM2171" s="177"/>
      <c r="BN2171" s="177"/>
      <c r="BO2171" s="177"/>
      <c r="BP2171" s="177"/>
      <c r="BQ2171" s="177"/>
      <c r="BR2171" s="177"/>
      <c r="BS2171" s="177"/>
      <c r="BT2171" s="177"/>
      <c r="BU2171" s="177"/>
      <c r="BV2171" s="177"/>
      <c r="BW2171" s="177"/>
      <c r="BX2171" s="177"/>
      <c r="BY2171" s="177"/>
      <c r="BZ2171" s="177"/>
      <c r="CA2171" s="177"/>
    </row>
    <row r="2172" spans="12:79" customFormat="1" ht="11.25" customHeight="1">
      <c r="L2172" s="20"/>
      <c r="M2172" s="561"/>
      <c r="N2172" s="575"/>
      <c r="O2172" s="174"/>
      <c r="AC2172" s="268"/>
      <c r="AD2172" s="268"/>
      <c r="AE2172" s="268"/>
      <c r="AF2172" s="257"/>
      <c r="AG2172" s="257"/>
      <c r="AH2172" s="257"/>
      <c r="AI2172" s="177"/>
      <c r="AJ2172" s="177"/>
      <c r="AK2172" s="177"/>
      <c r="AL2172" s="177"/>
      <c r="AM2172" s="177"/>
      <c r="AN2172" s="177"/>
      <c r="AO2172" s="177"/>
      <c r="AP2172" s="177"/>
      <c r="AQ2172" s="177"/>
      <c r="AR2172" s="177"/>
      <c r="AS2172" s="177"/>
      <c r="AT2172" s="177"/>
      <c r="AU2172" s="177"/>
      <c r="AV2172" s="177"/>
      <c r="AW2172" s="177"/>
      <c r="AX2172" s="177"/>
      <c r="AY2172" s="177"/>
      <c r="AZ2172" s="177"/>
      <c r="BA2172" s="177"/>
      <c r="BB2172" s="177"/>
      <c r="BC2172" s="177"/>
      <c r="BD2172" s="177"/>
      <c r="BE2172" s="177"/>
      <c r="BF2172" s="177"/>
      <c r="BG2172" s="177"/>
      <c r="BH2172" s="177"/>
      <c r="BI2172" s="177"/>
      <c r="BJ2172" s="177"/>
      <c r="BK2172" s="177"/>
      <c r="BL2172" s="177"/>
      <c r="BM2172" s="177"/>
      <c r="BN2172" s="177"/>
      <c r="BO2172" s="177"/>
      <c r="BP2172" s="177"/>
      <c r="BQ2172" s="177"/>
      <c r="BR2172" s="177"/>
      <c r="BS2172" s="177"/>
      <c r="BT2172" s="177"/>
      <c r="BU2172" s="177"/>
      <c r="BV2172" s="177"/>
      <c r="BW2172" s="177"/>
      <c r="BX2172" s="177"/>
      <c r="BY2172" s="177"/>
      <c r="BZ2172" s="177"/>
      <c r="CA2172" s="177"/>
    </row>
    <row r="2173" spans="12:79" customFormat="1" ht="11.25" customHeight="1">
      <c r="L2173" s="20"/>
      <c r="M2173" s="561"/>
      <c r="N2173" s="575"/>
      <c r="O2173" s="174"/>
      <c r="AC2173" s="268"/>
      <c r="AD2173" s="268"/>
      <c r="AE2173" s="268"/>
      <c r="AF2173" s="257"/>
      <c r="AG2173" s="257"/>
      <c r="AH2173" s="257"/>
      <c r="AI2173" s="177"/>
      <c r="AJ2173" s="177"/>
      <c r="AK2173" s="177"/>
      <c r="AL2173" s="177"/>
      <c r="AM2173" s="177"/>
      <c r="AN2173" s="177"/>
      <c r="AO2173" s="177"/>
      <c r="AP2173" s="177"/>
      <c r="AQ2173" s="177"/>
      <c r="AR2173" s="177"/>
      <c r="AS2173" s="177"/>
      <c r="AT2173" s="177"/>
      <c r="AU2173" s="177"/>
      <c r="AV2173" s="177"/>
      <c r="AW2173" s="177"/>
      <c r="AX2173" s="177"/>
      <c r="AY2173" s="177"/>
      <c r="AZ2173" s="177"/>
      <c r="BA2173" s="177"/>
      <c r="BB2173" s="177"/>
      <c r="BC2173" s="177"/>
      <c r="BD2173" s="177"/>
      <c r="BE2173" s="177"/>
      <c r="BF2173" s="177"/>
      <c r="BG2173" s="177"/>
      <c r="BH2173" s="177"/>
      <c r="BI2173" s="177"/>
      <c r="BJ2173" s="177"/>
      <c r="BK2173" s="177"/>
      <c r="BL2173" s="177"/>
      <c r="BM2173" s="177"/>
      <c r="BN2173" s="177"/>
      <c r="BO2173" s="177"/>
      <c r="BP2173" s="177"/>
      <c r="BQ2173" s="177"/>
      <c r="BR2173" s="177"/>
      <c r="BS2173" s="177"/>
      <c r="BT2173" s="177"/>
      <c r="BU2173" s="177"/>
      <c r="BV2173" s="177"/>
      <c r="BW2173" s="177"/>
      <c r="BX2173" s="177"/>
      <c r="BY2173" s="177"/>
      <c r="BZ2173" s="177"/>
      <c r="CA2173" s="177"/>
    </row>
    <row r="2174" spans="12:79" customFormat="1" ht="11.25" customHeight="1" thickBot="1">
      <c r="L2174" s="20"/>
      <c r="M2174" s="561"/>
      <c r="N2174" s="575"/>
      <c r="O2174" s="174"/>
      <c r="AC2174" s="268"/>
      <c r="AD2174" s="268"/>
      <c r="AE2174" s="268"/>
      <c r="AF2174" s="257"/>
      <c r="AG2174" s="257"/>
      <c r="AH2174" s="257"/>
      <c r="AI2174" s="177"/>
      <c r="AJ2174" s="177"/>
      <c r="AK2174" s="177"/>
      <c r="AL2174" s="177"/>
      <c r="AM2174" s="177"/>
      <c r="AN2174" s="177"/>
      <c r="AO2174" s="177"/>
      <c r="AP2174" s="177"/>
      <c r="AQ2174" s="177"/>
      <c r="AR2174" s="177"/>
      <c r="AS2174" s="177"/>
      <c r="AT2174" s="177"/>
      <c r="AU2174" s="177"/>
      <c r="AV2174" s="177"/>
      <c r="AW2174" s="177"/>
      <c r="AX2174" s="177"/>
      <c r="AY2174" s="177"/>
      <c r="AZ2174" s="177"/>
      <c r="BA2174" s="177"/>
      <c r="BB2174" s="177"/>
      <c r="BC2174" s="177"/>
      <c r="BD2174" s="177"/>
      <c r="BE2174" s="177"/>
      <c r="BF2174" s="177"/>
      <c r="BG2174" s="177"/>
      <c r="BH2174" s="177"/>
      <c r="BI2174" s="177"/>
      <c r="BJ2174" s="177"/>
      <c r="BK2174" s="177"/>
      <c r="BL2174" s="177"/>
      <c r="BM2174" s="177"/>
      <c r="BN2174" s="177"/>
      <c r="BO2174" s="177"/>
      <c r="BP2174" s="177"/>
      <c r="BQ2174" s="177"/>
      <c r="BR2174" s="177"/>
      <c r="BS2174" s="177"/>
      <c r="BT2174" s="177"/>
      <c r="BU2174" s="177"/>
      <c r="BV2174" s="177"/>
      <c r="BW2174" s="177"/>
      <c r="BX2174" s="177"/>
      <c r="BY2174" s="177"/>
      <c r="BZ2174" s="177"/>
      <c r="CA2174" s="177"/>
    </row>
    <row r="2175" spans="12:79" customFormat="1" ht="11.25" customHeight="1" thickTop="1" thickBot="1">
      <c r="L2175" s="156"/>
      <c r="M2175" s="639" t="s">
        <v>2439</v>
      </c>
      <c r="N2175" s="547" t="s">
        <v>2440</v>
      </c>
      <c r="O2175" s="171" t="s">
        <v>196</v>
      </c>
      <c r="AC2175" s="268"/>
      <c r="AD2175" s="268"/>
      <c r="AE2175" s="268"/>
      <c r="AF2175" s="574">
        <f>AG2175+AH2175</f>
        <v>0</v>
      </c>
      <c r="AG2175" s="574">
        <f>AG2156+AG2161</f>
        <v>0</v>
      </c>
      <c r="AH2175" s="574">
        <f>AH2156+AH2161</f>
        <v>0</v>
      </c>
      <c r="AI2175" s="177"/>
      <c r="AJ2175" s="177"/>
      <c r="AK2175" s="177"/>
      <c r="AL2175" s="177"/>
      <c r="AM2175" s="177"/>
      <c r="AN2175" s="177"/>
      <c r="AO2175" s="177"/>
      <c r="AP2175" s="177"/>
      <c r="AQ2175" s="177"/>
      <c r="AR2175" s="177"/>
      <c r="AS2175" s="177"/>
      <c r="AT2175" s="177"/>
      <c r="AU2175" s="177"/>
      <c r="AV2175" s="177"/>
      <c r="AW2175" s="177"/>
      <c r="AX2175" s="177"/>
      <c r="AY2175" s="177"/>
      <c r="AZ2175" s="177"/>
      <c r="BA2175" s="177"/>
      <c r="BB2175" s="177"/>
      <c r="BC2175" s="177"/>
      <c r="BD2175" s="177"/>
      <c r="BE2175" s="177"/>
      <c r="BF2175" s="177"/>
      <c r="BG2175" s="177"/>
      <c r="BH2175" s="177"/>
      <c r="BI2175" s="177"/>
      <c r="BJ2175" s="177"/>
      <c r="BK2175" s="177"/>
      <c r="BL2175" s="177"/>
      <c r="BM2175" s="177"/>
      <c r="BN2175" s="177"/>
      <c r="BO2175" s="177"/>
      <c r="BP2175" s="177"/>
      <c r="BQ2175" s="177"/>
      <c r="BR2175" s="177"/>
      <c r="BS2175" s="177"/>
      <c r="BT2175" s="177"/>
      <c r="BU2175" s="177"/>
      <c r="BV2175" s="177"/>
      <c r="BW2175" s="177"/>
      <c r="BX2175" s="177"/>
      <c r="BY2175" s="177"/>
      <c r="BZ2175" s="177"/>
      <c r="CA2175" s="177"/>
    </row>
    <row r="2176" spans="12:79" customFormat="1" ht="11.25" customHeight="1" thickTop="1">
      <c r="L2176" s="20"/>
      <c r="M2176" s="561"/>
      <c r="N2176" s="575"/>
      <c r="O2176" s="174"/>
      <c r="AC2176" s="268"/>
      <c r="AD2176" s="268"/>
      <c r="AE2176" s="268"/>
      <c r="AF2176" s="283"/>
      <c r="AG2176" s="283"/>
      <c r="AH2176" s="283"/>
      <c r="AI2176" s="177"/>
      <c r="AJ2176" s="177"/>
      <c r="AK2176" s="177"/>
      <c r="AL2176" s="177"/>
      <c r="AM2176" s="177"/>
      <c r="AN2176" s="177"/>
      <c r="AO2176" s="177"/>
      <c r="AP2176" s="177"/>
      <c r="AQ2176" s="177"/>
      <c r="AR2176" s="177"/>
      <c r="AS2176" s="177"/>
      <c r="AT2176" s="177"/>
      <c r="AU2176" s="177"/>
      <c r="AV2176" s="177"/>
      <c r="AW2176" s="177"/>
      <c r="AX2176" s="177"/>
      <c r="AY2176" s="177"/>
      <c r="AZ2176" s="177"/>
      <c r="BA2176" s="177"/>
      <c r="BB2176" s="177"/>
      <c r="BC2176" s="177"/>
      <c r="BD2176" s="177"/>
      <c r="BE2176" s="177"/>
      <c r="BF2176" s="177"/>
      <c r="BG2176" s="177"/>
      <c r="BH2176" s="177"/>
      <c r="BI2176" s="177"/>
      <c r="BJ2176" s="177"/>
      <c r="BK2176" s="177"/>
      <c r="BL2176" s="177"/>
      <c r="BM2176" s="177"/>
      <c r="BN2176" s="177"/>
      <c r="BO2176" s="177"/>
      <c r="BP2176" s="177"/>
      <c r="BQ2176" s="177"/>
      <c r="BR2176" s="177"/>
      <c r="BS2176" s="177"/>
      <c r="BT2176" s="177"/>
      <c r="BU2176" s="177"/>
      <c r="BV2176" s="177"/>
      <c r="BW2176" s="177"/>
      <c r="BX2176" s="177"/>
      <c r="BY2176" s="177"/>
      <c r="BZ2176" s="177"/>
      <c r="CA2176" s="177"/>
    </row>
    <row r="2177" spans="12:79" customFormat="1" ht="11.25" customHeight="1">
      <c r="L2177" s="20"/>
      <c r="M2177" s="561"/>
      <c r="N2177" s="575"/>
      <c r="O2177" s="174"/>
      <c r="AC2177" s="268"/>
      <c r="AD2177" s="268"/>
      <c r="AE2177" s="268"/>
      <c r="AF2177" s="283"/>
      <c r="AG2177" s="283"/>
      <c r="AH2177" s="283"/>
      <c r="AI2177" s="177"/>
      <c r="AJ2177" s="177"/>
      <c r="AK2177" s="177"/>
      <c r="AL2177" s="177"/>
      <c r="AM2177" s="177"/>
      <c r="AN2177" s="177"/>
      <c r="AO2177" s="177"/>
      <c r="AP2177" s="177"/>
      <c r="AQ2177" s="177"/>
      <c r="AR2177" s="177"/>
      <c r="AS2177" s="177"/>
      <c r="AT2177" s="177"/>
      <c r="AU2177" s="177"/>
      <c r="AV2177" s="177"/>
      <c r="AW2177" s="177"/>
      <c r="AX2177" s="177"/>
      <c r="AY2177" s="177"/>
      <c r="AZ2177" s="177"/>
      <c r="BA2177" s="177"/>
      <c r="BB2177" s="177"/>
      <c r="BC2177" s="177"/>
      <c r="BD2177" s="177"/>
      <c r="BE2177" s="177"/>
      <c r="BF2177" s="177"/>
      <c r="BG2177" s="177"/>
      <c r="BH2177" s="177"/>
      <c r="BI2177" s="177"/>
      <c r="BJ2177" s="177"/>
      <c r="BK2177" s="177"/>
      <c r="BL2177" s="177"/>
      <c r="BM2177" s="177"/>
      <c r="BN2177" s="177"/>
      <c r="BO2177" s="177"/>
      <c r="BP2177" s="177"/>
      <c r="BQ2177" s="177"/>
      <c r="BR2177" s="177"/>
      <c r="BS2177" s="177"/>
      <c r="BT2177" s="177"/>
      <c r="BU2177" s="177"/>
      <c r="BV2177" s="177"/>
      <c r="BW2177" s="177"/>
      <c r="BX2177" s="177"/>
      <c r="BY2177" s="177"/>
      <c r="BZ2177" s="177"/>
      <c r="CA2177" s="177"/>
    </row>
    <row r="2178" spans="12:79" customFormat="1" ht="11.25" customHeight="1">
      <c r="L2178" s="20"/>
      <c r="M2178" s="561"/>
      <c r="N2178" s="575"/>
      <c r="O2178" s="174"/>
      <c r="AC2178" s="268"/>
      <c r="AD2178" s="268"/>
      <c r="AE2178" s="268"/>
      <c r="AF2178" s="283"/>
      <c r="AG2178" s="283"/>
      <c r="AH2178" s="283"/>
      <c r="AI2178" s="177"/>
      <c r="AJ2178" s="177"/>
      <c r="AK2178" s="177"/>
      <c r="AL2178" s="177"/>
      <c r="AM2178" s="177"/>
      <c r="AN2178" s="177"/>
      <c r="AO2178" s="177"/>
      <c r="AP2178" s="177"/>
      <c r="AQ2178" s="177"/>
      <c r="AR2178" s="177"/>
      <c r="AS2178" s="177"/>
      <c r="AT2178" s="177"/>
      <c r="AU2178" s="177"/>
      <c r="AV2178" s="177"/>
      <c r="AW2178" s="177"/>
      <c r="AX2178" s="177"/>
      <c r="AY2178" s="177"/>
      <c r="AZ2178" s="177"/>
      <c r="BA2178" s="177"/>
      <c r="BB2178" s="177"/>
      <c r="BC2178" s="177"/>
      <c r="BD2178" s="177"/>
      <c r="BE2178" s="177"/>
      <c r="BF2178" s="177"/>
      <c r="BG2178" s="177"/>
      <c r="BH2178" s="177"/>
      <c r="BI2178" s="177"/>
      <c r="BJ2178" s="177"/>
      <c r="BK2178" s="177"/>
      <c r="BL2178" s="177"/>
      <c r="BM2178" s="177"/>
      <c r="BN2178" s="177"/>
      <c r="BO2178" s="177"/>
      <c r="BP2178" s="177"/>
      <c r="BQ2178" s="177"/>
      <c r="BR2178" s="177"/>
      <c r="BS2178" s="177"/>
      <c r="BT2178" s="177"/>
      <c r="BU2178" s="177"/>
      <c r="BV2178" s="177"/>
      <c r="BW2178" s="177"/>
      <c r="BX2178" s="177"/>
      <c r="BY2178" s="177"/>
      <c r="BZ2178" s="177"/>
      <c r="CA2178" s="177"/>
    </row>
    <row r="2179" spans="12:79" customFormat="1" ht="11.25" customHeight="1">
      <c r="L2179" s="20"/>
      <c r="M2179" s="561"/>
      <c r="N2179" s="575"/>
      <c r="O2179" s="174"/>
      <c r="AC2179" s="268"/>
      <c r="AD2179" s="268"/>
      <c r="AE2179" s="268"/>
      <c r="AF2179" s="283"/>
      <c r="AG2179" s="283"/>
      <c r="AH2179" s="283"/>
      <c r="AI2179" s="177"/>
      <c r="AJ2179" s="177"/>
      <c r="AK2179" s="177"/>
      <c r="AL2179" s="177"/>
      <c r="AM2179" s="177"/>
      <c r="AN2179" s="177"/>
      <c r="AO2179" s="177"/>
      <c r="AP2179" s="177"/>
      <c r="AQ2179" s="177"/>
      <c r="AR2179" s="177"/>
      <c r="AS2179" s="177"/>
      <c r="AT2179" s="177"/>
      <c r="AU2179" s="177"/>
      <c r="AV2179" s="177"/>
      <c r="AW2179" s="177"/>
      <c r="AX2179" s="177"/>
      <c r="AY2179" s="177"/>
      <c r="AZ2179" s="177"/>
      <c r="BA2179" s="177"/>
      <c r="BB2179" s="177"/>
      <c r="BC2179" s="177"/>
      <c r="BD2179" s="177"/>
      <c r="BE2179" s="177"/>
      <c r="BF2179" s="177"/>
      <c r="BG2179" s="177"/>
      <c r="BH2179" s="177"/>
      <c r="BI2179" s="177"/>
      <c r="BJ2179" s="177"/>
      <c r="BK2179" s="177"/>
      <c r="BL2179" s="177"/>
      <c r="BM2179" s="177"/>
      <c r="BN2179" s="177"/>
      <c r="BO2179" s="177"/>
      <c r="BP2179" s="177"/>
      <c r="BQ2179" s="177"/>
      <c r="BR2179" s="177"/>
      <c r="BS2179" s="177"/>
      <c r="BT2179" s="177"/>
      <c r="BU2179" s="177"/>
      <c r="BV2179" s="177"/>
      <c r="BW2179" s="177"/>
      <c r="BX2179" s="177"/>
      <c r="BY2179" s="177"/>
      <c r="BZ2179" s="177"/>
      <c r="CA2179" s="177"/>
    </row>
    <row r="2180" spans="12:79" customFormat="1" ht="11.25" customHeight="1">
      <c r="L2180" s="20"/>
      <c r="M2180" s="561"/>
      <c r="N2180" s="575"/>
      <c r="O2180" s="174"/>
      <c r="AC2180" s="268"/>
      <c r="AD2180" s="268"/>
      <c r="AE2180" s="268"/>
      <c r="AF2180" s="283"/>
      <c r="AG2180" s="283"/>
      <c r="AH2180" s="283"/>
      <c r="AI2180" s="177"/>
      <c r="AJ2180" s="177"/>
      <c r="AK2180" s="177"/>
      <c r="AL2180" s="177"/>
      <c r="AM2180" s="177"/>
      <c r="AN2180" s="177"/>
      <c r="AO2180" s="177"/>
      <c r="AP2180" s="177"/>
      <c r="AQ2180" s="177"/>
      <c r="AR2180" s="177"/>
      <c r="AS2180" s="177"/>
      <c r="AT2180" s="177"/>
      <c r="AU2180" s="177"/>
      <c r="AV2180" s="177"/>
      <c r="AW2180" s="177"/>
      <c r="AX2180" s="177"/>
      <c r="AY2180" s="177"/>
      <c r="AZ2180" s="177"/>
      <c r="BA2180" s="177"/>
      <c r="BB2180" s="177"/>
      <c r="BC2180" s="177"/>
      <c r="BD2180" s="177"/>
      <c r="BE2180" s="177"/>
      <c r="BF2180" s="177"/>
      <c r="BG2180" s="177"/>
      <c r="BH2180" s="177"/>
      <c r="BI2180" s="177"/>
      <c r="BJ2180" s="177"/>
      <c r="BK2180" s="177"/>
      <c r="BL2180" s="177"/>
      <c r="BM2180" s="177"/>
      <c r="BN2180" s="177"/>
      <c r="BO2180" s="177"/>
      <c r="BP2180" s="177"/>
      <c r="BQ2180" s="177"/>
      <c r="BR2180" s="177"/>
      <c r="BS2180" s="177"/>
      <c r="BT2180" s="177"/>
      <c r="BU2180" s="177"/>
      <c r="BV2180" s="177"/>
      <c r="BW2180" s="177"/>
      <c r="BX2180" s="177"/>
      <c r="BY2180" s="177"/>
      <c r="BZ2180" s="177"/>
      <c r="CA2180" s="177"/>
    </row>
    <row r="2181" spans="12:79" customFormat="1" ht="11.25" customHeight="1">
      <c r="L2181" s="20"/>
      <c r="M2181" s="561"/>
      <c r="N2181" s="575"/>
      <c r="O2181" s="174"/>
      <c r="AC2181" s="268"/>
      <c r="AD2181" s="268"/>
      <c r="AE2181" s="268"/>
      <c r="AF2181" s="283"/>
      <c r="AG2181" s="283"/>
      <c r="AH2181" s="283"/>
      <c r="AI2181" s="177"/>
      <c r="AJ2181" s="177"/>
      <c r="AK2181" s="177"/>
      <c r="AL2181" s="177"/>
      <c r="AM2181" s="177"/>
      <c r="AN2181" s="177"/>
      <c r="AO2181" s="177"/>
      <c r="AP2181" s="177"/>
      <c r="AQ2181" s="177"/>
      <c r="AR2181" s="177"/>
      <c r="AS2181" s="177"/>
      <c r="AT2181" s="177"/>
      <c r="AU2181" s="177"/>
      <c r="AV2181" s="177"/>
      <c r="AW2181" s="177"/>
      <c r="AX2181" s="177"/>
      <c r="AY2181" s="177"/>
      <c r="AZ2181" s="177"/>
      <c r="BA2181" s="177"/>
      <c r="BB2181" s="177"/>
      <c r="BC2181" s="177"/>
      <c r="BD2181" s="177"/>
      <c r="BE2181" s="177"/>
      <c r="BF2181" s="177"/>
      <c r="BG2181" s="177"/>
      <c r="BH2181" s="177"/>
      <c r="BI2181" s="177"/>
      <c r="BJ2181" s="177"/>
      <c r="BK2181" s="177"/>
      <c r="BL2181" s="177"/>
      <c r="BM2181" s="177"/>
      <c r="BN2181" s="177"/>
      <c r="BO2181" s="177"/>
      <c r="BP2181" s="177"/>
      <c r="BQ2181" s="177"/>
      <c r="BR2181" s="177"/>
      <c r="BS2181" s="177"/>
      <c r="BT2181" s="177"/>
      <c r="BU2181" s="177"/>
      <c r="BV2181" s="177"/>
      <c r="BW2181" s="177"/>
      <c r="BX2181" s="177"/>
      <c r="BY2181" s="177"/>
      <c r="BZ2181" s="177"/>
      <c r="CA2181" s="177"/>
    </row>
    <row r="2182" spans="12:79" customFormat="1" ht="11.25" customHeight="1">
      <c r="L2182" s="20"/>
      <c r="M2182" s="561"/>
      <c r="N2182" s="575"/>
      <c r="O2182" s="174"/>
      <c r="AC2182" s="268"/>
      <c r="AD2182" s="268"/>
      <c r="AE2182" s="268"/>
      <c r="AF2182" s="283"/>
      <c r="AG2182" s="283"/>
      <c r="AH2182" s="283"/>
      <c r="AI2182" s="177"/>
      <c r="AJ2182" s="177"/>
      <c r="AK2182" s="177"/>
      <c r="AL2182" s="177"/>
      <c r="AM2182" s="177"/>
      <c r="AN2182" s="177"/>
      <c r="AO2182" s="177"/>
      <c r="AP2182" s="177"/>
      <c r="AQ2182" s="177"/>
      <c r="AR2182" s="177"/>
      <c r="AS2182" s="177"/>
      <c r="AT2182" s="177"/>
      <c r="AU2182" s="177"/>
      <c r="AV2182" s="177"/>
      <c r="AW2182" s="177"/>
      <c r="AX2182" s="177"/>
      <c r="AY2182" s="177"/>
      <c r="AZ2182" s="177"/>
      <c r="BA2182" s="177"/>
      <c r="BB2182" s="177"/>
      <c r="BC2182" s="177"/>
      <c r="BD2182" s="177"/>
      <c r="BE2182" s="177"/>
      <c r="BF2182" s="177"/>
      <c r="BG2182" s="177"/>
      <c r="BH2182" s="177"/>
      <c r="BI2182" s="177"/>
      <c r="BJ2182" s="177"/>
      <c r="BK2182" s="177"/>
      <c r="BL2182" s="177"/>
      <c r="BM2182" s="177"/>
      <c r="BN2182" s="177"/>
      <c r="BO2182" s="177"/>
      <c r="BP2182" s="177"/>
      <c r="BQ2182" s="177"/>
      <c r="BR2182" s="177"/>
      <c r="BS2182" s="177"/>
      <c r="BT2182" s="177"/>
      <c r="BU2182" s="177"/>
      <c r="BV2182" s="177"/>
      <c r="BW2182" s="177"/>
      <c r="BX2182" s="177"/>
      <c r="BY2182" s="177"/>
      <c r="BZ2182" s="177"/>
      <c r="CA2182" s="177"/>
    </row>
    <row r="2183" spans="12:79" customFormat="1" ht="11.25" customHeight="1">
      <c r="L2183" s="20"/>
      <c r="M2183" s="561"/>
      <c r="N2183" s="575"/>
      <c r="O2183" s="174"/>
      <c r="AC2183" s="268"/>
      <c r="AD2183" s="268"/>
      <c r="AE2183" s="268"/>
      <c r="AF2183" s="283"/>
      <c r="AG2183" s="283"/>
      <c r="AH2183" s="283"/>
      <c r="AI2183" s="177"/>
      <c r="AJ2183" s="177"/>
      <c r="AK2183" s="177"/>
      <c r="AL2183" s="177"/>
      <c r="AM2183" s="177"/>
      <c r="AN2183" s="177"/>
      <c r="AO2183" s="177"/>
      <c r="AP2183" s="177"/>
      <c r="AQ2183" s="177"/>
      <c r="AR2183" s="177"/>
      <c r="AS2183" s="177"/>
      <c r="AT2183" s="177"/>
      <c r="AU2183" s="177"/>
      <c r="AV2183" s="177"/>
      <c r="AW2183" s="177"/>
      <c r="AX2183" s="177"/>
      <c r="AY2183" s="177"/>
      <c r="AZ2183" s="177"/>
      <c r="BA2183" s="177"/>
      <c r="BB2183" s="177"/>
      <c r="BC2183" s="177"/>
      <c r="BD2183" s="177"/>
      <c r="BE2183" s="177"/>
      <c r="BF2183" s="177"/>
      <c r="BG2183" s="177"/>
      <c r="BH2183" s="177"/>
      <c r="BI2183" s="177"/>
      <c r="BJ2183" s="177"/>
      <c r="BK2183" s="177"/>
      <c r="BL2183" s="177"/>
      <c r="BM2183" s="177"/>
      <c r="BN2183" s="177"/>
      <c r="BO2183" s="177"/>
      <c r="BP2183" s="177"/>
      <c r="BQ2183" s="177"/>
      <c r="BR2183" s="177"/>
      <c r="BS2183" s="177"/>
      <c r="BT2183" s="177"/>
      <c r="BU2183" s="177"/>
      <c r="BV2183" s="177"/>
      <c r="BW2183" s="177"/>
      <c r="BX2183" s="177"/>
      <c r="BY2183" s="177"/>
      <c r="BZ2183" s="177"/>
      <c r="CA2183" s="177"/>
    </row>
    <row r="2184" spans="12:79" customFormat="1" ht="11.25" customHeight="1">
      <c r="L2184" s="20"/>
      <c r="M2184" s="561"/>
      <c r="N2184" s="575"/>
      <c r="O2184" s="174"/>
      <c r="AC2184" s="268"/>
      <c r="AD2184" s="268"/>
      <c r="AE2184" s="268"/>
      <c r="AF2184" s="283"/>
      <c r="AG2184" s="283"/>
      <c r="AH2184" s="283"/>
      <c r="AI2184" s="177"/>
      <c r="AJ2184" s="177"/>
      <c r="AK2184" s="177"/>
      <c r="AL2184" s="177"/>
      <c r="AM2184" s="177"/>
      <c r="AN2184" s="177"/>
      <c r="AO2184" s="177"/>
      <c r="AP2184" s="177"/>
      <c r="AQ2184" s="177"/>
      <c r="AR2184" s="177"/>
      <c r="AS2184" s="177"/>
      <c r="AT2184" s="177"/>
      <c r="AU2184" s="177"/>
      <c r="AV2184" s="177"/>
      <c r="AW2184" s="177"/>
      <c r="AX2184" s="177"/>
      <c r="AY2184" s="177"/>
      <c r="AZ2184" s="177"/>
      <c r="BA2184" s="177"/>
      <c r="BB2184" s="177"/>
      <c r="BC2184" s="177"/>
      <c r="BD2184" s="177"/>
      <c r="BE2184" s="177"/>
      <c r="BF2184" s="177"/>
      <c r="BG2184" s="177"/>
      <c r="BH2184" s="177"/>
      <c r="BI2184" s="177"/>
      <c r="BJ2184" s="177"/>
      <c r="BK2184" s="177"/>
      <c r="BL2184" s="177"/>
      <c r="BM2184" s="177"/>
      <c r="BN2184" s="177"/>
      <c r="BO2184" s="177"/>
      <c r="BP2184" s="177"/>
      <c r="BQ2184" s="177"/>
      <c r="BR2184" s="177"/>
      <c r="BS2184" s="177"/>
      <c r="BT2184" s="177"/>
      <c r="BU2184" s="177"/>
      <c r="BV2184" s="177"/>
      <c r="BW2184" s="177"/>
      <c r="BX2184" s="177"/>
      <c r="BY2184" s="177"/>
      <c r="BZ2184" s="177"/>
      <c r="CA2184" s="177"/>
    </row>
    <row r="2185" spans="12:79" customFormat="1" ht="11.25" customHeight="1">
      <c r="L2185" s="20"/>
      <c r="M2185" s="561"/>
      <c r="N2185" s="575"/>
      <c r="O2185" s="174"/>
      <c r="AC2185" s="268"/>
      <c r="AD2185" s="268"/>
      <c r="AE2185" s="268"/>
      <c r="AF2185" s="283"/>
      <c r="AG2185" s="283"/>
      <c r="AH2185" s="283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</row>
    <row r="2186" spans="12:79" customFormat="1" ht="11.25" customHeight="1">
      <c r="L2186" s="20"/>
      <c r="M2186" s="561"/>
      <c r="N2186" s="575"/>
      <c r="O2186" s="174"/>
      <c r="AC2186" s="268"/>
      <c r="AD2186" s="268"/>
      <c r="AE2186" s="268"/>
      <c r="AF2186" s="283"/>
      <c r="AG2186" s="283"/>
      <c r="AH2186" s="283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</row>
    <row r="2187" spans="12:79" customFormat="1" ht="11.25" customHeight="1">
      <c r="L2187" s="20"/>
      <c r="M2187" s="561"/>
      <c r="N2187" s="575"/>
      <c r="O2187" s="174"/>
      <c r="AC2187" s="268"/>
      <c r="AD2187" s="268"/>
      <c r="AE2187" s="268"/>
      <c r="AF2187" s="283"/>
      <c r="AG2187" s="283"/>
      <c r="AH2187" s="283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</row>
    <row r="2188" spans="12:79" customFormat="1" ht="11.25" customHeight="1">
      <c r="L2188" s="20"/>
      <c r="M2188" s="561"/>
      <c r="N2188" s="575"/>
      <c r="O2188" s="174"/>
      <c r="AC2188" s="268"/>
      <c r="AD2188" s="268"/>
      <c r="AE2188" s="268"/>
      <c r="AF2188" s="283"/>
      <c r="AG2188" s="283"/>
      <c r="AH2188" s="283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</row>
    <row r="2189" spans="12:79" customFormat="1" ht="11.25" customHeight="1">
      <c r="L2189" s="20"/>
      <c r="M2189" s="561"/>
      <c r="N2189" s="575"/>
      <c r="O2189" s="174"/>
      <c r="AC2189" s="268"/>
      <c r="AD2189" s="268"/>
      <c r="AE2189" s="268"/>
      <c r="AF2189" s="283"/>
      <c r="AG2189" s="283"/>
      <c r="AH2189" s="283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</row>
    <row r="2190" spans="12:79" customFormat="1" ht="11.25" customHeight="1">
      <c r="L2190" s="20"/>
      <c r="M2190" s="561"/>
      <c r="N2190" s="575"/>
      <c r="O2190" s="174"/>
      <c r="AC2190" s="268"/>
      <c r="AD2190" s="268"/>
      <c r="AE2190" s="268"/>
      <c r="AF2190" s="283"/>
      <c r="AG2190" s="283"/>
      <c r="AH2190" s="283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</row>
    <row r="2191" spans="12:79" customFormat="1" ht="11.25" customHeight="1">
      <c r="L2191" s="20"/>
      <c r="M2191" s="561"/>
      <c r="N2191" s="575"/>
      <c r="O2191" s="174"/>
      <c r="AC2191" s="268"/>
      <c r="AD2191" s="268"/>
      <c r="AE2191" s="268"/>
      <c r="AF2191" s="283"/>
      <c r="AG2191" s="283"/>
      <c r="AH2191" s="283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177"/>
      <c r="AY2191" s="177"/>
      <c r="AZ2191" s="177"/>
      <c r="BA2191" s="177"/>
      <c r="BB2191" s="177"/>
      <c r="BC2191" s="177"/>
      <c r="BD2191" s="177"/>
      <c r="BE2191" s="177"/>
      <c r="BF2191" s="177"/>
      <c r="BG2191" s="177"/>
      <c r="BH2191" s="177"/>
      <c r="BI2191" s="177"/>
      <c r="BJ2191" s="177"/>
      <c r="BK2191" s="177"/>
      <c r="BL2191" s="177"/>
      <c r="BM2191" s="177"/>
      <c r="BN2191" s="177"/>
      <c r="BO2191" s="177"/>
      <c r="BP2191" s="177"/>
      <c r="BQ2191" s="177"/>
      <c r="BR2191" s="177"/>
      <c r="BS2191" s="177"/>
      <c r="BT2191" s="177"/>
      <c r="BU2191" s="177"/>
      <c r="BV2191" s="177"/>
      <c r="BW2191" s="177"/>
      <c r="BX2191" s="177"/>
      <c r="BY2191" s="177"/>
      <c r="BZ2191" s="177"/>
      <c r="CA2191" s="177"/>
    </row>
    <row r="2192" spans="12:79" customFormat="1" ht="11.25" customHeight="1">
      <c r="L2192" s="20"/>
      <c r="M2192" s="561"/>
      <c r="N2192" s="575"/>
      <c r="O2192" s="174"/>
      <c r="AC2192" s="268"/>
      <c r="AD2192" s="268"/>
      <c r="AE2192" s="268"/>
      <c r="AF2192" s="283"/>
      <c r="AG2192" s="283"/>
      <c r="AH2192" s="283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177"/>
      <c r="BN2192" s="177"/>
      <c r="BO2192" s="177"/>
      <c r="BP2192" s="177"/>
      <c r="BQ2192" s="177"/>
      <c r="BR2192" s="177"/>
      <c r="BS2192" s="177"/>
      <c r="BT2192" s="177"/>
      <c r="BU2192" s="177"/>
      <c r="BV2192" s="177"/>
      <c r="BW2192" s="177"/>
      <c r="BX2192" s="177"/>
      <c r="BY2192" s="177"/>
      <c r="BZ2192" s="177"/>
      <c r="CA2192" s="177"/>
    </row>
    <row r="2193" spans="12:79" customFormat="1" ht="11.25" customHeight="1">
      <c r="L2193" s="20"/>
      <c r="M2193" s="569" t="s">
        <v>1171</v>
      </c>
      <c r="N2193" s="537" t="s">
        <v>2447</v>
      </c>
      <c r="O2193" s="171" t="s">
        <v>1141</v>
      </c>
      <c r="AC2193" s="268"/>
      <c r="AD2193" s="268"/>
      <c r="AE2193" s="268"/>
      <c r="AF2193" s="263">
        <f>AG2193+AH2193</f>
        <v>0</v>
      </c>
      <c r="AG2193" s="279">
        <f>SUMIF(ХВС.БПр!$BA$131:$BA$132,AG$17 &amp; ".0-" &amp; AG$9,ХВС.БПр!$X$131:$X$132)/1000+SUMIF(ХВС.БТр!$BA$131:$BA$132,AG$17 &amp; ".0-" &amp; AG$9,ХВС.БТр!$P$131:$P$132)/1000</f>
        <v>0</v>
      </c>
      <c r="AH2193" s="279">
        <f>SUMIF(ХВС.БПр!$BA$131:$BA$132,AH$17 &amp; ".0-" &amp; AH$9,ХВС.БПр!$X$131:$X$132)/1000+SUMIF(ХВС.БТр!$BA$131:$BA$132,AH$17 &amp; ".0-" &amp; AH$9,ХВС.БТр!$P$131:$P$132)/1000</f>
        <v>0</v>
      </c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</row>
    <row r="2194" spans="12:79" customFormat="1" ht="11.25" customHeight="1">
      <c r="L2194" s="20"/>
      <c r="M2194" s="569" t="s">
        <v>1172</v>
      </c>
      <c r="N2194" s="608" t="s">
        <v>2448</v>
      </c>
      <c r="O2194" s="171" t="s">
        <v>1141</v>
      </c>
      <c r="AC2194" s="268"/>
      <c r="AD2194" s="268"/>
      <c r="AE2194" s="268"/>
      <c r="AF2194" s="263">
        <f>AG2194+AH2194</f>
        <v>0</v>
      </c>
      <c r="AG2194" s="279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4" s="279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</row>
    <row r="2195" spans="12:79" customFormat="1" ht="11.25" customHeight="1">
      <c r="L2195" s="20"/>
      <c r="M2195" s="569" t="s">
        <v>1173</v>
      </c>
      <c r="N2195" s="608" t="s">
        <v>330</v>
      </c>
      <c r="O2195" s="171"/>
      <c r="AC2195" s="268"/>
      <c r="AD2195" s="268"/>
      <c r="AE2195" s="268"/>
      <c r="AF2195" s="263">
        <f>IF(AF2193=0,0,AF2194/AF2193)</f>
        <v>0</v>
      </c>
      <c r="AG2195" s="263">
        <f>IF(AG2193=0,0,AG2194/AG2193)</f>
        <v>0</v>
      </c>
      <c r="AH2195" s="263">
        <f>IF(AH2193=0,0,AH2194/AH2193)</f>
        <v>0</v>
      </c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</row>
    <row r="2196" spans="12:79" customFormat="1" ht="11.25" customHeight="1">
      <c r="L2196" s="20"/>
      <c r="M2196" s="569" t="s">
        <v>1174</v>
      </c>
      <c r="N2196" s="608" t="s">
        <v>2449</v>
      </c>
      <c r="O2196" s="171" t="s">
        <v>1141</v>
      </c>
      <c r="AC2196" s="268"/>
      <c r="AD2196" s="268"/>
      <c r="AE2196" s="268"/>
      <c r="AF2196" s="263">
        <f>AG2196+AH2196</f>
        <v>0</v>
      </c>
      <c r="AG2196" s="279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6" s="279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</row>
    <row r="2197" spans="12:79" customFormat="1" ht="11.25" customHeight="1">
      <c r="L2197" s="20"/>
      <c r="M2197" s="586"/>
      <c r="N2197" s="587"/>
      <c r="O2197" s="448"/>
      <c r="AC2197" s="268"/>
      <c r="AD2197" s="268"/>
      <c r="AE2197" s="268"/>
      <c r="AF2197" s="278"/>
      <c r="AG2197" s="278"/>
      <c r="AH2197" s="278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</row>
    <row r="2198" spans="12:79" customFormat="1" ht="11.25" customHeight="1">
      <c r="L2198" s="20"/>
      <c r="M2198" s="569" t="s">
        <v>1258</v>
      </c>
      <c r="N2198" s="556" t="str">
        <f>IF(TEMPLATE_SPHERE_CODE="VSNA","Объём отпуска воды",IF(TEMPLATE_SPHERE_CODE="VOTV","Объём сточных вод",""))</f>
        <v/>
      </c>
      <c r="O2198" s="171" t="s">
        <v>1141</v>
      </c>
      <c r="AC2198" s="268"/>
      <c r="AD2198" s="268"/>
      <c r="AE2198" s="268"/>
      <c r="AF2198" s="281"/>
      <c r="AG2198" s="282">
        <f>AG2193</f>
        <v>0</v>
      </c>
      <c r="AH2198" s="282">
        <f>AH2193</f>
        <v>0</v>
      </c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</row>
    <row r="2199" spans="12:79" customFormat="1" ht="11.25" customHeight="1">
      <c r="L2199" s="20"/>
      <c r="M2199" s="586"/>
      <c r="N2199" s="587"/>
      <c r="O2199" s="448"/>
      <c r="AC2199" s="268"/>
      <c r="AD2199" s="268"/>
      <c r="AE2199" s="268"/>
      <c r="AF2199" s="278"/>
      <c r="AG2199" s="278"/>
      <c r="AH2199" s="278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</row>
    <row r="2200" spans="12:79" customFormat="1" ht="11.25" customHeight="1">
      <c r="L2200" s="20"/>
      <c r="M2200" s="569" t="s">
        <v>1259</v>
      </c>
      <c r="N2200" s="538" t="s">
        <v>694</v>
      </c>
      <c r="O2200" s="171" t="s">
        <v>861</v>
      </c>
      <c r="AC2200" s="268"/>
      <c r="AD2200" s="268"/>
      <c r="AE2200" s="268"/>
      <c r="AF2200" s="440">
        <f>IF(AF2156=0,0,(AF2161-AF2160)/AF2156*100)</f>
        <v>0</v>
      </c>
      <c r="AG2200" s="440">
        <f>IF(AG2156=0,0,(AG2161-AG2160)/AG2156*100)</f>
        <v>0</v>
      </c>
      <c r="AH2200" s="440">
        <f>IF(AH2156=0,0,(AH2161-AH2160)/AH2156*100)</f>
        <v>0</v>
      </c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</row>
    <row r="2201" spans="12:79" customFormat="1" ht="11.25" customHeight="1">
      <c r="L2201" s="20"/>
      <c r="M2201" s="586"/>
      <c r="N2201" s="587"/>
      <c r="O2201" s="448"/>
      <c r="AC2201" s="268"/>
      <c r="AD2201" s="268"/>
      <c r="AE2201" s="268"/>
      <c r="AF2201" s="278"/>
      <c r="AG2201" s="278"/>
      <c r="AH2201" s="278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</row>
    <row r="2202" spans="12:79" customFormat="1" ht="11.25" customHeight="1">
      <c r="L2202" s="20"/>
      <c r="M2202" s="514" t="s">
        <v>1260</v>
      </c>
      <c r="N2202" s="538" t="s">
        <v>2432</v>
      </c>
      <c r="O2202" s="171" t="s">
        <v>196</v>
      </c>
      <c r="AC2202" s="268"/>
      <c r="AD2202" s="268"/>
      <c r="AE2202" s="268"/>
      <c r="AF2202" s="280">
        <f>AF2203-(AF2158+AF2161-AF2160)</f>
        <v>0</v>
      </c>
      <c r="AG2202" s="280">
        <f>AG2203-(AG2158+AG2161-AG2160)</f>
        <v>0</v>
      </c>
      <c r="AH2202" s="280">
        <f>AH2203-(AH2158+AH2161-AH2160)</f>
        <v>0</v>
      </c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</row>
    <row r="2203" spans="12:79" customFormat="1" ht="11.25" customHeight="1">
      <c r="L2203" s="20"/>
      <c r="M2203" s="609" t="str">
        <f>M2202 &amp; ".0.1"</f>
        <v>D.0.1</v>
      </c>
      <c r="N2203" s="538" t="s">
        <v>2427</v>
      </c>
      <c r="O2203" s="171" t="s">
        <v>196</v>
      </c>
      <c r="AC2203" s="268"/>
      <c r="AD2203" s="268"/>
      <c r="AE2203" s="268"/>
      <c r="AF2203" s="263">
        <f>AG2203+AH2203</f>
        <v>0</v>
      </c>
      <c r="AG2203" s="263">
        <f>AG2205+AG2208+AG2211+AG2214+AG2217</f>
        <v>0</v>
      </c>
      <c r="AH2203" s="263">
        <f>AH2205+AH2208+AH2211+AH2214+AH2217</f>
        <v>0</v>
      </c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</row>
    <row r="2204" spans="12:79" customFormat="1" ht="11.25" customHeight="1">
      <c r="L2204" s="20"/>
      <c r="M2204" s="609" t="str">
        <f>M2202 &amp; ".0.2"</f>
        <v>D.0.2</v>
      </c>
      <c r="N2204" s="664" t="s">
        <v>45</v>
      </c>
      <c r="O2204" s="169" t="s">
        <v>1141</v>
      </c>
      <c r="AC2204" s="268"/>
      <c r="AD2204" s="268"/>
      <c r="AE2204" s="268"/>
      <c r="AF2204" s="263">
        <f>AG2204+AH2204</f>
        <v>0</v>
      </c>
      <c r="AG2204" s="263">
        <f>AG2207+AG2210+AG2213+AG2216</f>
        <v>0</v>
      </c>
      <c r="AH2204" s="263">
        <f>AH2207+AH2210+AH2213+AH2216</f>
        <v>0</v>
      </c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</row>
    <row r="2205" spans="12:79" customFormat="1" ht="11.25" customHeight="1">
      <c r="L2205" s="20"/>
      <c r="M2205" s="609" t="str">
        <f>M2202 &amp; ".1"</f>
        <v>D.1</v>
      </c>
      <c r="N2205" s="610" t="s">
        <v>667</v>
      </c>
      <c r="O2205" s="171" t="s">
        <v>196</v>
      </c>
      <c r="AC2205" s="268"/>
      <c r="AD2205" s="268"/>
      <c r="AE2205" s="268"/>
      <c r="AF2205" s="263">
        <f>AG2205+AH2205</f>
        <v>0</v>
      </c>
      <c r="AG2205" s="191">
        <f>AG2206*AG2207</f>
        <v>0</v>
      </c>
      <c r="AH2205" s="191">
        <f>AH2206*AH2207</f>
        <v>0</v>
      </c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</row>
    <row r="2206" spans="12:79" customFormat="1" ht="11.25" customHeight="1">
      <c r="L2206" s="20"/>
      <c r="M2206" s="514" t="str">
        <f>M2205 &amp; ".1"</f>
        <v>D.1.1</v>
      </c>
      <c r="N2206" s="611" t="s">
        <v>420</v>
      </c>
      <c r="O2206" s="169" t="s">
        <v>418</v>
      </c>
      <c r="AC2206" s="268"/>
      <c r="AD2206" s="268"/>
      <c r="AE2206" s="268"/>
      <c r="AF2206" s="260">
        <f>IF(AF2207=0,0,AF2205/AF2207)</f>
        <v>0</v>
      </c>
      <c r="AG2206" s="661"/>
      <c r="AH2206" s="661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</row>
    <row r="2207" spans="12:79" customFormat="1" ht="11.25" customHeight="1">
      <c r="L2207" s="20"/>
      <c r="M2207" s="514" t="str">
        <f>M2205 &amp; ".2"</f>
        <v>D.1.2</v>
      </c>
      <c r="N2207" s="611" t="s">
        <v>288</v>
      </c>
      <c r="O2207" s="169" t="s">
        <v>1141</v>
      </c>
      <c r="AC2207" s="268"/>
      <c r="AD2207" s="268"/>
      <c r="AE2207" s="268"/>
      <c r="AF2207" s="263">
        <f>AG2207+AH2207</f>
        <v>0</v>
      </c>
      <c r="AG2207" s="279">
        <f>SUMIF(ХВС.БПр!$BA$131:$BA$132,AG$17 &amp; ".0-" &amp; AG$9,ХВС.БПр!$AC$131:$AC$132)/1000+SUMIF(ХВС.БТр!$BA$131:$BA$132,AG$17 &amp; ".0-" &amp; AG$9,ХВС.БТр!$R$131:$R$132)/1000</f>
        <v>0</v>
      </c>
      <c r="AH2207" s="279">
        <f>SUMIF(ХВС.БПр!$BA$131:$BA$132,AH$17 &amp; ".0-" &amp; AH$9,ХВС.БПр!$AC$131:$AC$132)/1000+SUMIF(ХВС.БТр!$BA$131:$BA$132,AH$17 &amp; ".0-" &amp; AH$9,ХВС.БТр!$R$131:$R$132)/1000</f>
        <v>0</v>
      </c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</row>
    <row r="2208" spans="12:79" customFormat="1" ht="11.25" customHeight="1">
      <c r="L2208" s="20"/>
      <c r="M2208" s="609" t="str">
        <f>M2202 &amp; ".2"</f>
        <v>D.2</v>
      </c>
      <c r="N2208" s="610" t="s">
        <v>162</v>
      </c>
      <c r="O2208" s="171" t="s">
        <v>196</v>
      </c>
      <c r="AC2208" s="268"/>
      <c r="AD2208" s="268"/>
      <c r="AE2208" s="268"/>
      <c r="AF2208" s="263">
        <f>AG2208+AH2208</f>
        <v>0</v>
      </c>
      <c r="AG2208" s="191">
        <f>AG2209*AG2210</f>
        <v>0</v>
      </c>
      <c r="AH2208" s="191">
        <f>AH2209*AH2210</f>
        <v>0</v>
      </c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</row>
    <row r="2209" spans="12:91" customFormat="1" ht="11.25" customHeight="1">
      <c r="L2209" s="20"/>
      <c r="M2209" s="514" t="str">
        <f>M2208 &amp; ".1"</f>
        <v>D.2.1</v>
      </c>
      <c r="N2209" s="611" t="s">
        <v>420</v>
      </c>
      <c r="O2209" s="169" t="s">
        <v>418</v>
      </c>
      <c r="AC2209" s="268"/>
      <c r="AD2209" s="268"/>
      <c r="AE2209" s="268"/>
      <c r="AF2209" s="260">
        <f>IF(AF2210=0,0,AF2208/AF2210)</f>
        <v>0</v>
      </c>
      <c r="AG2209" s="661"/>
      <c r="AH2209" s="661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</row>
    <row r="2210" spans="12:91" customFormat="1" ht="11.25" customHeight="1">
      <c r="L2210" s="20"/>
      <c r="M2210" s="514" t="str">
        <f>M2208 &amp; ".2"</f>
        <v>D.2.2</v>
      </c>
      <c r="N2210" s="611" t="s">
        <v>288</v>
      </c>
      <c r="O2210" s="169" t="s">
        <v>1141</v>
      </c>
      <c r="AC2210" s="268"/>
      <c r="AD2210" s="268"/>
      <c r="AE2210" s="268"/>
      <c r="AF2210" s="263">
        <f>AG2210+AH2210</f>
        <v>0</v>
      </c>
      <c r="AG2210" s="279">
        <f>SUMIF(ХВС.БПр!$BA$131:$BA$132,AG$17 &amp; ".0-" &amp; AG$9,ХВС.БПр!$AG$131:$AG$132)/1000+SUMIF(ХВС.БТр!$BA$131:$BA$132,AG$17 &amp; ".0-" &amp; AG$9,ХВС.БТр!$U$131:$U$132)/1000</f>
        <v>0</v>
      </c>
      <c r="AH2210" s="279">
        <f>SUMIF(ХВС.БПр!$BA$131:$BA$132,AH$17 &amp; ".0-" &amp; AH$9,ХВС.БПр!$AG$131:$AG$132)/1000+SUMIF(ХВС.БТр!$BA$131:$BA$132,AH$17 &amp; ".0-" &amp; AH$9,ХВС.БТр!$U$131:$U$132)/1000</f>
        <v>0</v>
      </c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</row>
    <row r="2211" spans="12:91" customFormat="1" ht="11.25" customHeight="1">
      <c r="L2211" s="20"/>
      <c r="M2211" s="609" t="str">
        <f>M2202 &amp; ".3"</f>
        <v>D.3</v>
      </c>
      <c r="N2211" s="610" t="s">
        <v>163</v>
      </c>
      <c r="O2211" s="171" t="s">
        <v>196</v>
      </c>
      <c r="AC2211" s="268"/>
      <c r="AD2211" s="268"/>
      <c r="AE2211" s="268"/>
      <c r="AF2211" s="263">
        <f>AG2211+AH2211</f>
        <v>0</v>
      </c>
      <c r="AG2211" s="191">
        <f>AG2212*AG2213</f>
        <v>0</v>
      </c>
      <c r="AH2211" s="191">
        <f>AH2212*AH2213</f>
        <v>0</v>
      </c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</row>
    <row r="2212" spans="12:91" customFormat="1" ht="11.25" customHeight="1">
      <c r="L2212" s="20"/>
      <c r="M2212" s="514" t="str">
        <f>M2211 &amp; ".1"</f>
        <v>D.3.1</v>
      </c>
      <c r="N2212" s="611" t="s">
        <v>420</v>
      </c>
      <c r="O2212" s="169" t="s">
        <v>418</v>
      </c>
      <c r="AC2212" s="268"/>
      <c r="AD2212" s="268"/>
      <c r="AE2212" s="268"/>
      <c r="AF2212" s="260">
        <f>IF(AF2213=0,0,AF2211/AF2213)</f>
        <v>0</v>
      </c>
      <c r="AG2212" s="661"/>
      <c r="AH2212" s="661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</row>
    <row r="2213" spans="12:91" customFormat="1" ht="11.25" customHeight="1">
      <c r="L2213" s="20"/>
      <c r="M2213" s="514" t="str">
        <f>M2211 &amp; ".2"</f>
        <v>D.3.2</v>
      </c>
      <c r="N2213" s="611" t="s">
        <v>288</v>
      </c>
      <c r="O2213" s="169" t="s">
        <v>1141</v>
      </c>
      <c r="AC2213" s="268"/>
      <c r="AD2213" s="268"/>
      <c r="AE2213" s="268"/>
      <c r="AF2213" s="263">
        <f>AG2213+AH2213</f>
        <v>0</v>
      </c>
      <c r="AG2213" s="279">
        <f>SUMIF(ХВС.БПр!$BA$131:$BA$132,AG$17 &amp; ".0-" &amp; AG$9,ХВС.БПр!$AJ$131:$AJ$132)/1000+SUMIF(ХВС.БТр!$BA$131:$BA$132,AG$17 &amp; ".0-" &amp; AG$9,ХВС.БТр!$X$131:$X$132)/1000</f>
        <v>0</v>
      </c>
      <c r="AH2213" s="279">
        <f>SUMIF(ХВС.БПр!$BA$131:$BA$132,AH$17 &amp; ".0-" &amp; AH$9,ХВС.БПр!$AJ$131:$AJ$132)/1000+SUMIF(ХВС.БТр!$BA$131:$BA$132,AH$17 &amp; ".0-" &amp; AH$9,ХВС.БТр!$X$131:$X$132)/1000</f>
        <v>0</v>
      </c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</row>
    <row r="2214" spans="12:91" customFormat="1" ht="11.25" customHeight="1">
      <c r="L2214" s="20"/>
      <c r="M2214" s="609" t="str">
        <f>M2202 &amp; ".4"</f>
        <v>D.4</v>
      </c>
      <c r="N2214" s="610" t="s">
        <v>170</v>
      </c>
      <c r="O2214" s="171" t="s">
        <v>196</v>
      </c>
      <c r="AC2214" s="268"/>
      <c r="AD2214" s="268"/>
      <c r="AE2214" s="268"/>
      <c r="AF2214" s="263">
        <f>AG2214+AH2214</f>
        <v>0</v>
      </c>
      <c r="AG2214" s="191">
        <f>AG2215*AG2216</f>
        <v>0</v>
      </c>
      <c r="AH2214" s="191">
        <f>AH2215*AH2216</f>
        <v>0</v>
      </c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</row>
    <row r="2215" spans="12:91" customFormat="1" ht="11.25" customHeight="1">
      <c r="L2215" s="20"/>
      <c r="M2215" s="514" t="str">
        <f>M2214 &amp; ".1"</f>
        <v>D.4.1</v>
      </c>
      <c r="N2215" s="611" t="s">
        <v>420</v>
      </c>
      <c r="O2215" s="169" t="s">
        <v>418</v>
      </c>
      <c r="AC2215" s="268"/>
      <c r="AD2215" s="268"/>
      <c r="AE2215" s="268"/>
      <c r="AF2215" s="260">
        <f>IF(AF2216=0,0,AF2214/AF2216)</f>
        <v>0</v>
      </c>
      <c r="AG2215" s="661"/>
      <c r="AH2215" s="661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</row>
    <row r="2216" spans="12:91" customFormat="1" ht="11.25" customHeight="1">
      <c r="L2216" s="20"/>
      <c r="M2216" s="514" t="str">
        <f>M2214 &amp; ".2"</f>
        <v>D.4.2</v>
      </c>
      <c r="N2216" s="611" t="s">
        <v>288</v>
      </c>
      <c r="O2216" s="169" t="s">
        <v>1141</v>
      </c>
      <c r="AC2216" s="268"/>
      <c r="AD2216" s="268"/>
      <c r="AE2216" s="268"/>
      <c r="AF2216" s="263">
        <f>AG2216+AH2216</f>
        <v>0</v>
      </c>
      <c r="AG2216" s="279">
        <f>SUMIF(ХВС.БПр!$BA$131:$BA$132,AG$17 &amp; ".0-" &amp; AG$9,ХВС.БПр!$AM$131:$AM$132)/1000+SUMIF(ХВС.БТр!$BA$131:$BA$132,AG$17 &amp; ".0-" &amp; AG$9,ХВС.БТр!$AA$131:$AA$132)/1000</f>
        <v>0</v>
      </c>
      <c r="AH2216" s="279">
        <f>SUMIF(ХВС.БПр!$BA$131:$BA$132,AH$17 &amp; ".0-" &amp; AH$9,ХВС.БПр!$AM$131:$AM$132)/1000+SUMIF(ХВС.БТр!$BA$131:$BA$132,AH$17 &amp; ".0-" &amp; AH$9,ХВС.БТр!$AA$131:$AA$132)/1000</f>
        <v>0</v>
      </c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</row>
    <row r="2217" spans="12:91" customFormat="1" ht="11.25" customHeight="1">
      <c r="L2217" s="156"/>
      <c r="M2217" s="556" t="str">
        <f>M2202 &amp; ".5"</f>
        <v>D.5</v>
      </c>
      <c r="N2217" s="550" t="s">
        <v>2428</v>
      </c>
      <c r="O2217" s="171" t="s">
        <v>196</v>
      </c>
      <c r="AC2217" s="268"/>
      <c r="AD2217" s="268"/>
      <c r="AE2217" s="268"/>
      <c r="AF2217" s="263">
        <f>AG2217+AH2217</f>
        <v>0</v>
      </c>
      <c r="AG2217" s="261"/>
      <c r="AH2217" s="261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</row>
    <row r="2218" spans="12:91" customFormat="1" ht="11.25" customHeight="1">
      <c r="L2218" s="20"/>
      <c r="M2218" s="586"/>
      <c r="N2218" s="587"/>
      <c r="O2218" s="448"/>
      <c r="AC2218" s="268"/>
      <c r="AD2218" s="268"/>
      <c r="AE2218" s="268"/>
      <c r="AF2218" s="278"/>
      <c r="AG2218" s="278"/>
      <c r="AH2218" s="278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</row>
    <row r="2219" spans="12:91">
      <c r="M2219" s="46"/>
      <c r="N2219" s="46"/>
      <c r="O2219" s="46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</row>
    <row r="2224" spans="12:91" ht="11.25" customHeight="1">
      <c r="AC2224" s="763" t="s">
        <v>2378</v>
      </c>
      <c r="AD2224" s="763"/>
      <c r="AE2224" s="763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2"/>
    </row>
    <row r="2225" spans="29:92" customFormat="1" ht="11.25" customHeight="1"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2"/>
      <c r="AT2225" s="2"/>
    </row>
    <row r="2226" spans="29:92" customFormat="1" ht="11.25" customHeight="1"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2"/>
      <c r="AT2226" s="2"/>
    </row>
    <row r="2227" spans="29:92" ht="11.25" customHeight="1">
      <c r="AC2227" s="163"/>
      <c r="AD2227" s="163"/>
      <c r="AE2227" s="163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2"/>
    </row>
    <row r="2228" spans="29:92" ht="11.25" customHeight="1">
      <c r="AC2228" s="163">
        <v>12</v>
      </c>
      <c r="AD2228" s="163">
        <v>6</v>
      </c>
      <c r="AE2228" s="163">
        <v>6</v>
      </c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2"/>
    </row>
    <row r="2229" spans="29:92" ht="11.25" customHeight="1">
      <c r="AC2229" s="152"/>
      <c r="AD2229" s="152"/>
      <c r="AE2229" s="152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2"/>
    </row>
    <row r="2230" spans="29:92" customFormat="1" ht="11.25" customHeight="1">
      <c r="AC2230" s="180"/>
      <c r="AD2230" s="180"/>
      <c r="AE2230" s="180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2"/>
      <c r="AT2230" s="2"/>
      <c r="AU2230" s="80"/>
      <c r="AV2230" s="80"/>
      <c r="AW2230" s="80"/>
      <c r="AX2230" s="80"/>
      <c r="AY2230" s="80"/>
      <c r="AZ2230" s="80"/>
      <c r="BA2230" s="80"/>
      <c r="BB2230" s="80"/>
      <c r="BC2230" s="80"/>
      <c r="BD2230" s="80"/>
      <c r="BE2230" s="80"/>
      <c r="BF2230" s="80"/>
      <c r="BG2230" s="80"/>
      <c r="BH2230" s="80"/>
      <c r="BI2230" s="80"/>
      <c r="BJ2230" s="80"/>
      <c r="BK2230" s="80"/>
      <c r="BL2230" s="80"/>
      <c r="BM2230" s="80"/>
      <c r="BN2230" s="80"/>
      <c r="BO2230" s="80"/>
      <c r="BP2230" s="80"/>
      <c r="BQ2230" s="80"/>
      <c r="BR2230" s="80"/>
      <c r="BS2230" s="80"/>
      <c r="BT2230" s="80"/>
      <c r="BU2230" s="80"/>
      <c r="BV2230" s="80"/>
      <c r="BW2230" s="80"/>
      <c r="BX2230" s="80"/>
      <c r="BY2230" s="80"/>
      <c r="BZ2230" s="80"/>
      <c r="CA2230" s="80"/>
      <c r="CB2230" s="80"/>
      <c r="CC2230" s="80"/>
      <c r="CD2230" s="80"/>
      <c r="CE2230" s="80"/>
      <c r="CF2230" s="80"/>
      <c r="CG2230" s="80"/>
      <c r="CH2230" s="80"/>
      <c r="CI2230" s="80"/>
      <c r="CJ2230" s="80"/>
      <c r="CK2230" s="80"/>
      <c r="CL2230" s="80"/>
      <c r="CM2230" s="80"/>
    </row>
    <row r="2231" spans="29:92" customFormat="1" ht="11.25" customHeight="1">
      <c r="AC2231" s="147" t="s">
        <v>280</v>
      </c>
      <c r="AD2231" s="147" t="s">
        <v>195</v>
      </c>
      <c r="AE2231" s="147" t="s">
        <v>674</v>
      </c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2"/>
      <c r="AT2231" s="2"/>
      <c r="AU2231" s="80"/>
      <c r="AV2231" s="80"/>
      <c r="AW2231" s="80"/>
      <c r="AX2231" s="80"/>
      <c r="AY2231" s="80"/>
      <c r="AZ2231" s="80"/>
      <c r="BA2231" s="80"/>
      <c r="BB2231" s="80"/>
      <c r="BC2231" s="80"/>
      <c r="BD2231" s="80"/>
      <c r="BE2231" s="80"/>
      <c r="BF2231" s="80"/>
      <c r="BG2231" s="80"/>
      <c r="BH2231" s="80"/>
      <c r="BI2231" s="80"/>
      <c r="BJ2231" s="80"/>
      <c r="BK2231" s="80"/>
      <c r="BL2231" s="80"/>
      <c r="BM2231" s="80"/>
      <c r="BN2231" s="80"/>
      <c r="BO2231" s="80"/>
      <c r="BP2231" s="80"/>
      <c r="BQ2231" s="80"/>
      <c r="BR2231" s="80"/>
      <c r="BS2231" s="80"/>
      <c r="BT2231" s="80"/>
      <c r="BU2231" s="80"/>
      <c r="BV2231" s="80"/>
      <c r="BW2231" s="80"/>
      <c r="BX2231" s="80"/>
      <c r="BY2231" s="80"/>
      <c r="BZ2231" s="80"/>
      <c r="CA2231" s="80"/>
      <c r="CB2231" s="80"/>
      <c r="CC2231" s="80"/>
      <c r="CD2231" s="80"/>
      <c r="CE2231" s="80"/>
      <c r="CF2231" s="80"/>
      <c r="CG2231" s="80"/>
      <c r="CH2231" s="80"/>
      <c r="CI2231" s="80"/>
      <c r="CJ2231" s="80"/>
      <c r="CK2231" s="80"/>
      <c r="CL2231" s="80"/>
      <c r="CM2231" s="80"/>
    </row>
    <row r="2232" spans="29:92" customFormat="1" ht="11.25" customHeight="1">
      <c r="AC2232" s="224"/>
      <c r="AD2232" s="224"/>
      <c r="AE2232" s="224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2"/>
      <c r="AT2232" s="2"/>
      <c r="AU2232" s="80"/>
      <c r="AV2232" s="80"/>
      <c r="AW2232" s="80"/>
      <c r="AX2232" s="80"/>
      <c r="AY2232" s="80"/>
      <c r="AZ2232" s="80"/>
      <c r="BA2232" s="80"/>
      <c r="BB2232" s="80"/>
      <c r="BC2232" s="80"/>
      <c r="BD2232" s="80"/>
      <c r="BE2232" s="80"/>
      <c r="BF2232" s="80"/>
      <c r="BG2232" s="80"/>
      <c r="BH2232" s="80"/>
      <c r="BI2232" s="80"/>
      <c r="BJ2232" s="80"/>
      <c r="BK2232" s="80"/>
      <c r="BL2232" s="80"/>
      <c r="BM2232" s="80"/>
      <c r="BN2232" s="80"/>
      <c r="BO2232" s="80"/>
      <c r="BP2232" s="80"/>
      <c r="BQ2232" s="80"/>
      <c r="BR2232" s="80"/>
      <c r="BS2232" s="80"/>
      <c r="BT2232" s="80"/>
      <c r="BU2232" s="80"/>
      <c r="BV2232" s="80"/>
      <c r="BW2232" s="80"/>
      <c r="BX2232" s="80"/>
      <c r="BY2232" s="80"/>
      <c r="BZ2232" s="80"/>
      <c r="CA2232" s="80"/>
      <c r="CB2232" s="80"/>
      <c r="CC2232" s="80"/>
      <c r="CD2232" s="80"/>
      <c r="CE2232" s="80"/>
      <c r="CF2232" s="80"/>
      <c r="CG2232" s="80"/>
      <c r="CH2232" s="80"/>
      <c r="CI2232" s="80"/>
      <c r="CJ2232" s="80"/>
      <c r="CK2232" s="80"/>
      <c r="CL2232" s="80"/>
      <c r="CM2232" s="80"/>
    </row>
    <row r="2233" spans="29:92" customFormat="1" ht="11.25" customHeight="1">
      <c r="AC2233" s="147"/>
      <c r="AD2233" s="147"/>
      <c r="AE2233" s="147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2"/>
      <c r="AT2233" s="2"/>
      <c r="AU2233" s="80"/>
      <c r="AV2233" s="80"/>
      <c r="AW2233" s="80"/>
      <c r="AX2233" s="80"/>
      <c r="AY2233" s="80"/>
      <c r="AZ2233" s="80"/>
      <c r="BA2233" s="80"/>
      <c r="BB2233" s="80"/>
      <c r="BC2233" s="80"/>
      <c r="BD2233" s="80"/>
      <c r="BE2233" s="80"/>
      <c r="BF2233" s="80"/>
      <c r="BG2233" s="80"/>
      <c r="BH2233" s="80"/>
      <c r="BI2233" s="80"/>
      <c r="BJ2233" s="80"/>
      <c r="BK2233" s="80"/>
      <c r="BL2233" s="80"/>
      <c r="BM2233" s="80"/>
      <c r="BN2233" s="80"/>
      <c r="BO2233" s="80"/>
      <c r="BP2233" s="80"/>
      <c r="BQ2233" s="80"/>
      <c r="BR2233" s="80"/>
      <c r="BS2233" s="80"/>
      <c r="BT2233" s="80"/>
      <c r="BU2233" s="80"/>
      <c r="BV2233" s="80"/>
      <c r="BW2233" s="80"/>
      <c r="BX2233" s="80"/>
      <c r="BY2233" s="80"/>
      <c r="BZ2233" s="80"/>
      <c r="CA2233" s="80"/>
      <c r="CB2233" s="80"/>
      <c r="CC2233" s="80"/>
      <c r="CD2233" s="80"/>
      <c r="CE2233" s="80"/>
      <c r="CF2233" s="80"/>
      <c r="CG2233" s="80"/>
      <c r="CH2233" s="80"/>
      <c r="CI2233" s="80"/>
      <c r="CJ2233" s="80"/>
      <c r="CK2233" s="80"/>
      <c r="CL2233" s="80"/>
      <c r="CM2233" s="80"/>
    </row>
    <row r="2234" spans="29:92" customFormat="1" ht="11.25" customHeight="1">
      <c r="AC2234" s="152"/>
      <c r="AD2234" s="152"/>
      <c r="AE2234" s="152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2"/>
      <c r="AT2234" s="2"/>
      <c r="AU2234" s="80"/>
      <c r="AV2234" s="80"/>
      <c r="AW2234" s="80"/>
      <c r="AX2234" s="80"/>
      <c r="AY2234" s="80"/>
      <c r="AZ2234" s="80"/>
      <c r="BA2234" s="80"/>
      <c r="BB2234" s="80"/>
      <c r="BC2234" s="80"/>
      <c r="BD2234" s="80"/>
      <c r="BE2234" s="80"/>
      <c r="BF2234" s="80"/>
      <c r="BG2234" s="80"/>
      <c r="BH2234" s="80"/>
      <c r="BI2234" s="80"/>
      <c r="BJ2234" s="80"/>
      <c r="BK2234" s="80"/>
      <c r="BL2234" s="80"/>
      <c r="BM2234" s="80"/>
      <c r="BN2234" s="80"/>
      <c r="BO2234" s="80"/>
      <c r="BP2234" s="80"/>
      <c r="BQ2234" s="80"/>
      <c r="BR2234" s="80"/>
      <c r="BS2234" s="80"/>
      <c r="BT2234" s="80"/>
      <c r="BU2234" s="80"/>
      <c r="BV2234" s="80"/>
      <c r="BW2234" s="80"/>
      <c r="BX2234" s="80"/>
      <c r="BY2234" s="80"/>
      <c r="BZ2234" s="80"/>
      <c r="CA2234" s="80"/>
      <c r="CB2234" s="80"/>
      <c r="CC2234" s="80"/>
      <c r="CD2234" s="80"/>
      <c r="CE2234" s="80"/>
      <c r="CF2234" s="80"/>
      <c r="CG2234" s="80"/>
      <c r="CH2234" s="80"/>
      <c r="CI2234" s="80"/>
      <c r="CJ2234" s="80"/>
      <c r="CK2234" s="80"/>
      <c r="CL2234" s="80"/>
      <c r="CM2234" s="80"/>
    </row>
    <row r="2235" spans="29:92" customFormat="1" ht="11.25" customHeight="1">
      <c r="AC2235" s="223" t="s">
        <v>21</v>
      </c>
      <c r="AD2235" s="223" t="s">
        <v>278</v>
      </c>
      <c r="AE2235" s="223" t="s">
        <v>279</v>
      </c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2"/>
      <c r="AT2235" s="2"/>
      <c r="AU2235" s="80"/>
      <c r="AV2235" s="80"/>
      <c r="AW2235" s="80"/>
      <c r="AX2235" s="80"/>
      <c r="AY2235" s="80"/>
      <c r="AZ2235" s="80"/>
      <c r="BA2235" s="80"/>
      <c r="BB2235" s="80"/>
      <c r="BC2235" s="80"/>
      <c r="BD2235" s="80"/>
      <c r="BE2235" s="80"/>
      <c r="BF2235" s="80"/>
      <c r="BG2235" s="80"/>
      <c r="BH2235" s="80"/>
      <c r="BI2235" s="80"/>
      <c r="BJ2235" s="80"/>
      <c r="BK2235" s="80"/>
      <c r="BL2235" s="80"/>
      <c r="BM2235" s="80"/>
      <c r="BN2235" s="80"/>
      <c r="BO2235" s="80"/>
      <c r="BP2235" s="80"/>
      <c r="BQ2235" s="80"/>
      <c r="BR2235" s="80"/>
      <c r="BS2235" s="80"/>
      <c r="BT2235" s="80"/>
      <c r="BU2235" s="80"/>
      <c r="BV2235" s="80"/>
      <c r="BW2235" s="80"/>
      <c r="BX2235" s="80"/>
      <c r="BY2235" s="80"/>
      <c r="BZ2235" s="80"/>
      <c r="CA2235" s="80"/>
      <c r="CB2235" s="80"/>
      <c r="CC2235" s="80"/>
      <c r="CD2235" s="80"/>
      <c r="CE2235" s="80"/>
      <c r="CF2235" s="80"/>
      <c r="CG2235" s="80"/>
      <c r="CH2235" s="80"/>
      <c r="CI2235" s="80"/>
      <c r="CJ2235" s="80"/>
      <c r="CK2235" s="80"/>
      <c r="CL2235" s="80"/>
      <c r="CM2235" s="80"/>
    </row>
    <row r="2236" spans="29:92" ht="11.25" customHeight="1">
      <c r="AC2236" s="769"/>
      <c r="AD2236" s="770"/>
      <c r="AE2236" s="770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2"/>
      <c r="AU2236" s="81"/>
      <c r="AV2236" s="81"/>
      <c r="AW2236" s="81"/>
      <c r="AX2236" s="81"/>
      <c r="AY2236" s="81"/>
      <c r="AZ2236" s="81"/>
      <c r="BA2236" s="81"/>
      <c r="BB2236" s="81"/>
      <c r="BC2236" s="81"/>
      <c r="BD2236" s="81"/>
      <c r="BE2236" s="81"/>
      <c r="BF2236" s="81"/>
      <c r="BG2236" s="81"/>
      <c r="BH2236" s="81"/>
      <c r="BI2236" s="81"/>
      <c r="BJ2236" s="81"/>
      <c r="BK2236" s="81"/>
      <c r="BL2236" s="81"/>
      <c r="BM2236" s="81"/>
      <c r="BN2236" s="81"/>
      <c r="BO2236" s="81"/>
      <c r="BP2236" s="81"/>
      <c r="BQ2236" s="81"/>
      <c r="BR2236" s="81"/>
      <c r="BS2236" s="81"/>
      <c r="BT2236" s="81"/>
      <c r="BU2236" s="81"/>
      <c r="BV2236" s="81"/>
      <c r="BW2236" s="81"/>
      <c r="BX2236" s="81"/>
      <c r="BY2236" s="81"/>
      <c r="BZ2236" s="81"/>
      <c r="CA2236" s="81"/>
      <c r="CB2236" s="81"/>
      <c r="CC2236" s="81"/>
      <c r="CD2236" s="81"/>
      <c r="CE2236" s="81"/>
      <c r="CF2236" s="81"/>
      <c r="CG2236" s="81"/>
      <c r="CH2236" s="81"/>
      <c r="CI2236" s="81"/>
      <c r="CJ2236" s="81"/>
      <c r="CK2236" s="81"/>
      <c r="CL2236" s="81"/>
      <c r="CM2236" s="81"/>
    </row>
    <row r="2237" spans="29:92" ht="11.25" customHeight="1">
      <c r="AC2237" s="175" t="str">
        <f>AC2239 &amp; "_" &amp; AC2231</f>
        <v>0_Y</v>
      </c>
      <c r="AD2237" s="175" t="str">
        <f>AD2239 &amp; "_" &amp; AD2231</f>
        <v>0_I</v>
      </c>
      <c r="AE2237" s="175" t="str">
        <f>AE2239 &amp; "_" &amp; AE2231</f>
        <v>0_II</v>
      </c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2"/>
      <c r="AU2237" s="82"/>
      <c r="AV2237" s="82"/>
      <c r="AW2237" s="82"/>
      <c r="AX2237" s="82"/>
      <c r="AY2237" s="82"/>
      <c r="AZ2237" s="82"/>
      <c r="BA2237" s="82"/>
      <c r="BB2237" s="82"/>
      <c r="BC2237" s="82"/>
      <c r="BD2237" s="82"/>
      <c r="BE2237" s="82"/>
      <c r="BF2237" s="82"/>
      <c r="BG2237" s="82"/>
      <c r="BH2237" s="82"/>
      <c r="BI2237" s="82"/>
      <c r="BJ2237" s="82"/>
      <c r="BK2237" s="82"/>
      <c r="BL2237" s="82"/>
      <c r="BM2237" s="82"/>
      <c r="BN2237" s="82"/>
      <c r="BO2237" s="82"/>
      <c r="BP2237" s="82"/>
      <c r="BQ2237" s="82"/>
      <c r="BR2237" s="82"/>
      <c r="BS2237" s="82"/>
      <c r="BT2237" s="82"/>
      <c r="BU2237" s="82"/>
      <c r="BV2237" s="82"/>
      <c r="BW2237" s="82"/>
      <c r="BX2237" s="82"/>
      <c r="BY2237" s="82"/>
      <c r="BZ2237" s="82"/>
      <c r="CA2237" s="82"/>
      <c r="CB2237" s="82"/>
      <c r="CC2237" s="82"/>
      <c r="CD2237" s="82"/>
      <c r="CE2237" s="82"/>
      <c r="CF2237" s="82"/>
      <c r="CG2237" s="82"/>
      <c r="CH2237" s="82"/>
      <c r="CI2237" s="82"/>
      <c r="CJ2237" s="82"/>
      <c r="CK2237" s="82"/>
      <c r="CL2237" s="82"/>
      <c r="CM2237" s="82"/>
      <c r="CN2237" s="20"/>
    </row>
    <row r="2238" spans="29:92" customFormat="1" ht="11.25" customHeight="1">
      <c r="AC2238" s="164"/>
      <c r="AD2238" s="164"/>
      <c r="AE2238" s="164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2"/>
      <c r="AT2238" s="2"/>
    </row>
    <row r="2239" spans="29:92" customFormat="1" ht="11.25" customHeight="1">
      <c r="AC2239" s="175">
        <f>AC2241</f>
        <v>0</v>
      </c>
      <c r="AD2239" s="175">
        <f>AC2241</f>
        <v>0</v>
      </c>
      <c r="AE2239" s="175">
        <f>AC2241</f>
        <v>0</v>
      </c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2"/>
      <c r="AT2239" s="2"/>
    </row>
    <row r="2240" spans="29:92" customFormat="1" ht="11.25" customHeight="1">
      <c r="AC2240" s="779" t="s">
        <v>135</v>
      </c>
      <c r="AD2240" s="779"/>
      <c r="AE2240" s="779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2"/>
      <c r="AT2240" s="2"/>
    </row>
    <row r="2241" spans="12:93" ht="11.25" customHeight="1">
      <c r="L2241" s="122"/>
      <c r="M2241" s="780" t="s">
        <v>105</v>
      </c>
      <c r="N2241" s="782" t="s">
        <v>197</v>
      </c>
      <c r="O2241" s="784" t="s">
        <v>782</v>
      </c>
      <c r="AC2241" s="766"/>
      <c r="AD2241" s="766"/>
      <c r="AE2241" s="766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2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 s="763" t="s">
        <v>2396</v>
      </c>
      <c r="BZ2241" s="763"/>
      <c r="CA2241" s="763"/>
      <c r="CB2241" s="763"/>
      <c r="CC2241" s="763"/>
      <c r="CD2241" s="763"/>
      <c r="CE2241" s="763"/>
      <c r="CF2241" s="763"/>
      <c r="CG2241" s="763"/>
      <c r="CH2241" s="763"/>
      <c r="CI2241" s="763"/>
      <c r="CJ2241" s="763"/>
      <c r="CK2241" s="763"/>
      <c r="CL2241" s="763"/>
      <c r="CM2241" s="763"/>
      <c r="CN2241"/>
      <c r="CO2241"/>
    </row>
    <row r="2242" spans="12:93" ht="11.25" customHeight="1">
      <c r="L2242" s="122"/>
      <c r="M2242" s="781"/>
      <c r="N2242" s="783"/>
      <c r="O2242" s="785"/>
      <c r="AC2242" s="764"/>
      <c r="AD2242" s="765"/>
      <c r="AE2242" s="765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2"/>
      <c r="AU2242" s="763" t="s">
        <v>2379</v>
      </c>
      <c r="AV2242" s="763"/>
      <c r="AW2242" s="763"/>
      <c r="AX2242" s="763"/>
      <c r="AY2242" s="763"/>
      <c r="AZ2242" s="763"/>
      <c r="BA2242" s="763"/>
      <c r="BB2242" s="763"/>
      <c r="BC2242" s="763"/>
      <c r="BD2242" s="763"/>
      <c r="BE2242" s="763"/>
      <c r="BF2242" s="763"/>
      <c r="BG2242" s="763"/>
      <c r="BH2242" s="763"/>
      <c r="BI2242" s="763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 s="763" t="s">
        <v>2397</v>
      </c>
      <c r="BZ2242" s="763"/>
      <c r="CA2242" s="763"/>
      <c r="CB2242" s="763"/>
      <c r="CC2242" s="763"/>
      <c r="CD2242" s="763"/>
      <c r="CE2242" s="763"/>
      <c r="CF2242" s="763"/>
      <c r="CG2242" s="763"/>
      <c r="CH2242" s="763"/>
      <c r="CI2242" s="763"/>
      <c r="CJ2242" s="763"/>
      <c r="CK2242" s="763"/>
      <c r="CL2242" s="763"/>
      <c r="CM2242" s="763"/>
      <c r="CN2242"/>
      <c r="CO2242"/>
    </row>
    <row r="2243" spans="12:93" ht="11.25" customHeight="1">
      <c r="L2243" s="9"/>
      <c r="M2243" s="183"/>
      <c r="N2243" s="184" t="s">
        <v>198</v>
      </c>
      <c r="O2243" s="185"/>
      <c r="AC2243" s="786"/>
      <c r="AD2243" s="787"/>
      <c r="AE2243" s="787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2"/>
      <c r="AU2243" s="763" t="s">
        <v>2380</v>
      </c>
      <c r="AV2243" s="763"/>
      <c r="AW2243" s="763"/>
      <c r="AX2243" s="763"/>
      <c r="AY2243" s="763"/>
      <c r="AZ2243" s="763"/>
      <c r="BA2243" s="763"/>
      <c r="BB2243" s="763"/>
      <c r="BC2243" s="763"/>
      <c r="BD2243" s="763"/>
      <c r="BE2243" s="763"/>
      <c r="BF2243" s="763"/>
      <c r="BG2243" s="763"/>
      <c r="BH2243" s="763"/>
      <c r="BI2243" s="76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 s="763" t="s">
        <v>2398</v>
      </c>
      <c r="BZ2243" s="763"/>
      <c r="CA2243" s="763"/>
      <c r="CB2243" s="763"/>
      <c r="CC2243" s="763"/>
      <c r="CD2243" s="763"/>
      <c r="CE2243" s="763"/>
      <c r="CF2243" s="763"/>
      <c r="CG2243" s="763"/>
      <c r="CH2243" s="763"/>
      <c r="CI2243" s="763"/>
      <c r="CJ2243" s="763"/>
      <c r="CK2243" s="763"/>
      <c r="CL2243" s="763"/>
      <c r="CM2243" s="763"/>
      <c r="CN2243"/>
      <c r="CO2243"/>
    </row>
    <row r="2244" spans="12:93">
      <c r="L2244" s="9"/>
      <c r="M2244" s="183"/>
      <c r="N2244" s="188" t="str">
        <f>IF(CALC_IDENTIFIER="","",CALC_IDENTIFIER)</f>
        <v/>
      </c>
      <c r="O2244" s="201"/>
      <c r="AC2244" s="788"/>
      <c r="AD2244" s="789"/>
      <c r="AE2244" s="789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2"/>
      <c r="AU2244" s="763" t="s">
        <v>2381</v>
      </c>
      <c r="AV2244" s="763"/>
      <c r="AW2244" s="763"/>
      <c r="AX2244" s="763"/>
      <c r="AY2244" s="763"/>
      <c r="AZ2244" s="763"/>
      <c r="BA2244" s="763"/>
      <c r="BB2244" s="763"/>
      <c r="BC2244" s="763"/>
      <c r="BD2244" s="763"/>
      <c r="BE2244" s="763"/>
      <c r="BF2244" s="763"/>
      <c r="BG2244" s="763"/>
      <c r="BH2244" s="763"/>
      <c r="BI2244" s="763"/>
      <c r="BJ2244" s="763" t="s">
        <v>2382</v>
      </c>
      <c r="BK2244" s="763"/>
      <c r="BL2244" s="763"/>
      <c r="BM2244" s="763"/>
      <c r="BN2244" s="763"/>
      <c r="BO2244" s="763"/>
      <c r="BP2244" s="763"/>
      <c r="BQ2244" s="763"/>
      <c r="BR2244" s="763"/>
      <c r="BS2244" s="763"/>
      <c r="BT2244" s="763"/>
      <c r="BU2244" s="763"/>
      <c r="BV2244" s="763"/>
      <c r="BW2244" s="763"/>
      <c r="BX2244" s="763"/>
      <c r="BY2244" s="763" t="s">
        <v>2399</v>
      </c>
      <c r="BZ2244" s="763"/>
      <c r="CA2244" s="763"/>
      <c r="CB2244" s="763"/>
      <c r="CC2244" s="763"/>
      <c r="CD2244" s="763"/>
      <c r="CE2244" s="763"/>
      <c r="CF2244" s="763"/>
      <c r="CG2244" s="763"/>
      <c r="CH2244" s="763"/>
      <c r="CI2244" s="763"/>
      <c r="CJ2244" s="763"/>
      <c r="CK2244" s="763"/>
      <c r="CL2244" s="763"/>
      <c r="CM2244" s="763"/>
      <c r="CN2244"/>
      <c r="CO2244"/>
    </row>
    <row r="2245" spans="12:93" customFormat="1">
      <c r="M2245" s="626"/>
      <c r="N2245" s="587"/>
      <c r="O2245" s="448"/>
      <c r="AC2245" s="268"/>
      <c r="AD2245" s="268"/>
      <c r="AE2245" s="268"/>
      <c r="AF2245" s="278"/>
      <c r="AG2245" s="278"/>
      <c r="AH2245" s="278"/>
      <c r="AI2245" s="268"/>
      <c r="AJ2245" s="268"/>
      <c r="AK2245" s="268"/>
      <c r="AL2245" s="278"/>
      <c r="AM2245" s="278"/>
      <c r="AN2245" s="278"/>
      <c r="AO2245" s="268"/>
      <c r="AP2245" s="268"/>
      <c r="AQ2245" s="268"/>
      <c r="AR2245" s="278"/>
      <c r="AS2245" s="278"/>
      <c r="AT2245" s="278"/>
    </row>
    <row r="2246" spans="12:93" customFormat="1">
      <c r="M2246" s="626"/>
      <c r="N2246" s="587"/>
      <c r="O2246" s="448"/>
      <c r="AC2246" s="267"/>
      <c r="AD2246" s="267"/>
      <c r="AE2246" s="267"/>
      <c r="AF2246" s="278"/>
      <c r="AG2246" s="278"/>
      <c r="AH2246" s="278"/>
      <c r="AI2246" s="268"/>
      <c r="AJ2246" s="268"/>
      <c r="AK2246" s="268"/>
      <c r="AL2246" s="278"/>
      <c r="AM2246" s="278"/>
      <c r="AN2246" s="278"/>
      <c r="AO2246" s="268"/>
      <c r="AP2246" s="268"/>
      <c r="AQ2246" s="268"/>
      <c r="AR2246" s="278"/>
      <c r="AS2246" s="278"/>
      <c r="AT2246" s="278"/>
    </row>
    <row r="2247" spans="12:93" customFormat="1">
      <c r="M2247" s="569" t="s">
        <v>675</v>
      </c>
      <c r="N2247" s="511" t="s">
        <v>2210</v>
      </c>
      <c r="O2247" s="446" t="s">
        <v>196</v>
      </c>
      <c r="AC2247" s="268"/>
      <c r="AD2247" s="268"/>
      <c r="AE2247" s="268"/>
      <c r="AF2247" s="263">
        <f>AG2247+AH2247</f>
        <v>0</v>
      </c>
      <c r="AG2247" s="260">
        <f>SUM(AG2249,AG2268,AG2278,AG2523)</f>
        <v>0</v>
      </c>
      <c r="AH2247" s="260">
        <f>SUM(AH2249,AH2268,AH2278,AH2523)</f>
        <v>0</v>
      </c>
      <c r="AI2247" s="268"/>
      <c r="AJ2247" s="268"/>
      <c r="AK2247" s="268"/>
      <c r="AL2247" s="263">
        <f>AM2247+AN2247</f>
        <v>0</v>
      </c>
      <c r="AM2247" s="260">
        <f>SUM(AM2249,AM2268,AM2278,AM2523)</f>
        <v>0</v>
      </c>
      <c r="AN2247" s="260">
        <f>SUM(AN2249,AN2268,AN2278,AN2523)</f>
        <v>0</v>
      </c>
      <c r="AO2247" s="268"/>
      <c r="AP2247" s="268"/>
      <c r="AQ2247" s="268"/>
      <c r="AR2247" s="263" t="e">
        <f>AS2247+AT2247</f>
        <v>#REF!</v>
      </c>
      <c r="AS2247" s="260">
        <f>SUM(AS2249,AS2268,AS2278,AS2523)</f>
        <v>0</v>
      </c>
      <c r="AT2247" s="260" t="e">
        <f>SUM(AT2249,AT2268,AT2278,AT2523)</f>
        <v>#REF!</v>
      </c>
    </row>
    <row r="2248" spans="12:93" customFormat="1">
      <c r="M2248" s="626"/>
      <c r="N2248" s="587"/>
      <c r="O2248" s="448"/>
      <c r="AC2248" s="268"/>
      <c r="AD2248" s="268"/>
      <c r="AE2248" s="268"/>
      <c r="AF2248" s="278"/>
      <c r="AG2248" s="278"/>
      <c r="AH2248" s="278"/>
      <c r="AI2248" s="268"/>
      <c r="AJ2248" s="268"/>
      <c r="AK2248" s="268"/>
      <c r="AL2248" s="278"/>
      <c r="AM2248" s="278"/>
      <c r="AN2248" s="278"/>
      <c r="AO2248" s="268"/>
      <c r="AP2248" s="268"/>
      <c r="AQ2248" s="268"/>
      <c r="AR2248" s="278"/>
      <c r="AS2248" s="278"/>
      <c r="AT2248" s="278"/>
    </row>
    <row r="2249" spans="12:93" customFormat="1">
      <c r="M2249" s="627" t="s">
        <v>1475</v>
      </c>
      <c r="N2249" s="633" t="s">
        <v>2201</v>
      </c>
      <c r="O2249" s="446" t="s">
        <v>196</v>
      </c>
      <c r="AC2249" s="268"/>
      <c r="AD2249" s="268"/>
      <c r="AE2249" s="268"/>
      <c r="AF2249" s="263">
        <f>AG2249+AH2249</f>
        <v>0</v>
      </c>
      <c r="AG2249" s="260">
        <f>SUM(AG2251,AG2254,AG2257,AG2260,AG2263,AG2266)</f>
        <v>0</v>
      </c>
      <c r="AH2249" s="260">
        <f>SUM(AH2251,AH2254,AH2257,AH2260,AH2263,AH2266)</f>
        <v>0</v>
      </c>
      <c r="AI2249" s="268"/>
      <c r="AJ2249" s="268"/>
      <c r="AK2249" s="268"/>
      <c r="AL2249" s="263">
        <f>AM2249+AN2249</f>
        <v>0</v>
      </c>
      <c r="AM2249" s="260">
        <f>SUM(AM2251,AM2254,AM2257,AM2260,AM2263,AM2266)</f>
        <v>0</v>
      </c>
      <c r="AN2249" s="260">
        <f>SUM(AN2251,AN2254,AN2257,AN2260,AN2263,AN2266)</f>
        <v>0</v>
      </c>
      <c r="AO2249" s="268"/>
      <c r="AP2249" s="268"/>
      <c r="AQ2249" s="268"/>
      <c r="AR2249" s="263">
        <f>AS2249+AT2249</f>
        <v>0</v>
      </c>
      <c r="AS2249" s="260">
        <f>SUM(AS2251,AS2254,AS2257,AS2260,AS2263,AS2266)</f>
        <v>0</v>
      </c>
      <c r="AT2249" s="260">
        <f>SUM(AT2251,AT2254,AT2257,AT2260,AT2263,AT2266)</f>
        <v>0</v>
      </c>
    </row>
    <row r="2250" spans="12:93" customFormat="1">
      <c r="M2250" s="626"/>
      <c r="N2250" s="587"/>
      <c r="O2250" s="448"/>
      <c r="AC2250" s="268"/>
      <c r="AD2250" s="268"/>
      <c r="AE2250" s="268"/>
      <c r="AF2250" s="278"/>
      <c r="AG2250" s="278"/>
      <c r="AH2250" s="278"/>
      <c r="AI2250" s="268"/>
      <c r="AJ2250" s="268"/>
      <c r="AK2250" s="268"/>
      <c r="AL2250" s="278"/>
      <c r="AM2250" s="278"/>
      <c r="AN2250" s="278"/>
      <c r="AO2250" s="268"/>
      <c r="AP2250" s="268"/>
      <c r="AQ2250" s="268"/>
      <c r="AR2250" s="278"/>
      <c r="AS2250" s="278"/>
      <c r="AT2250" s="278"/>
    </row>
    <row r="2251" spans="12:93" customFormat="1" ht="21">
      <c r="M2251" s="627" t="s">
        <v>2375</v>
      </c>
      <c r="N2251" s="625" t="s">
        <v>2202</v>
      </c>
      <c r="O2251" s="446" t="s">
        <v>196</v>
      </c>
      <c r="AC2251" s="268"/>
      <c r="AD2251" s="268"/>
      <c r="AE2251" s="268"/>
      <c r="AF2251" s="269"/>
      <c r="AG2251" s="578"/>
      <c r="AH2251" s="578"/>
      <c r="AI2251" s="268"/>
      <c r="AJ2251" s="268"/>
      <c r="AK2251" s="268"/>
      <c r="AL2251" s="263">
        <f>AM2251+AN2251</f>
        <v>0</v>
      </c>
      <c r="AM2251" s="260">
        <f>AM2252*AM2253/1000</f>
        <v>0</v>
      </c>
      <c r="AN2251" s="260">
        <f>AN2252*AN2253/1000</f>
        <v>0</v>
      </c>
      <c r="AO2251" s="268"/>
      <c r="AP2251" s="268"/>
      <c r="AQ2251" s="268"/>
      <c r="AR2251" s="269"/>
      <c r="AS2251" s="578"/>
      <c r="AT2251" s="578"/>
    </row>
    <row r="2252" spans="12:93" customFormat="1">
      <c r="M2252" s="628" t="str">
        <f>M2251 &amp; ".P"</f>
        <v>HDSFAL.P</v>
      </c>
      <c r="N2252" s="585" t="s">
        <v>957</v>
      </c>
      <c r="O2252" s="446" t="s">
        <v>24</v>
      </c>
      <c r="AC2252" s="268"/>
      <c r="AD2252" s="268"/>
      <c r="AE2252" s="268"/>
      <c r="AF2252" s="269"/>
      <c r="AG2252" s="578"/>
      <c r="AH2252" s="578"/>
      <c r="AI2252" s="268"/>
      <c r="AJ2252" s="268"/>
      <c r="AK2252" s="268"/>
      <c r="AL2252" s="263">
        <f>IF(AL2253=0,0,AL2251*1000/AL2253)</f>
        <v>0</v>
      </c>
      <c r="AM2252" s="230"/>
      <c r="AN2252" s="230"/>
      <c r="AO2252" s="268"/>
      <c r="AP2252" s="268"/>
      <c r="AQ2252" s="268"/>
      <c r="AR2252" s="269"/>
      <c r="AS2252" s="578"/>
      <c r="AT2252" s="578"/>
    </row>
    <row r="2253" spans="12:93" customFormat="1">
      <c r="M2253" s="628" t="str">
        <f>M2251 &amp; ".V"</f>
        <v>HDSFAL.V</v>
      </c>
      <c r="N2253" s="585" t="s">
        <v>246</v>
      </c>
      <c r="O2253" s="446" t="s">
        <v>294</v>
      </c>
      <c r="AC2253" s="268"/>
      <c r="AD2253" s="268"/>
      <c r="AE2253" s="268"/>
      <c r="AF2253" s="578"/>
      <c r="AG2253" s="578"/>
      <c r="AH2253" s="578"/>
      <c r="AI2253" s="268"/>
      <c r="AJ2253" s="268"/>
      <c r="AK2253" s="268"/>
      <c r="AL2253" s="263">
        <f>AM2253+AN2253</f>
        <v>0</v>
      </c>
      <c r="AM2253" s="230"/>
      <c r="AN2253" s="230"/>
      <c r="AO2253" s="268"/>
      <c r="AP2253" s="268"/>
      <c r="AQ2253" s="268"/>
      <c r="AR2253" s="578"/>
      <c r="AS2253" s="578"/>
      <c r="AT2253" s="578"/>
    </row>
    <row r="2254" spans="12:93" customFormat="1">
      <c r="M2254" s="627" t="s">
        <v>2292</v>
      </c>
      <c r="N2254" s="625" t="s">
        <v>2203</v>
      </c>
      <c r="O2254" s="446" t="s">
        <v>196</v>
      </c>
      <c r="AC2254" s="268"/>
      <c r="AD2254" s="268"/>
      <c r="AE2254" s="268"/>
      <c r="AF2254" s="269"/>
      <c r="AG2254" s="578"/>
      <c r="AH2254" s="578"/>
      <c r="AI2254" s="268"/>
      <c r="AJ2254" s="268"/>
      <c r="AK2254" s="268"/>
      <c r="AL2254" s="263">
        <f>AM2254+AN2254</f>
        <v>0</v>
      </c>
      <c r="AM2254" s="260">
        <f>AM2255*AM2256/1000</f>
        <v>0</v>
      </c>
      <c r="AN2254" s="260">
        <f>AN2255*AN2256/1000</f>
        <v>0</v>
      </c>
      <c r="AO2254" s="268"/>
      <c r="AP2254" s="268"/>
      <c r="AQ2254" s="268"/>
      <c r="AR2254" s="269"/>
      <c r="AS2254" s="578"/>
      <c r="AT2254" s="578"/>
    </row>
    <row r="2255" spans="12:93" customFormat="1">
      <c r="M2255" s="628" t="str">
        <f>M2254 &amp; ".P"</f>
        <v>FES.P</v>
      </c>
      <c r="N2255" s="585" t="s">
        <v>957</v>
      </c>
      <c r="O2255" s="446" t="s">
        <v>24</v>
      </c>
      <c r="AC2255" s="268"/>
      <c r="AD2255" s="268"/>
      <c r="AE2255" s="268"/>
      <c r="AF2255" s="269"/>
      <c r="AG2255" s="578"/>
      <c r="AH2255" s="578"/>
      <c r="AI2255" s="268"/>
      <c r="AJ2255" s="268"/>
      <c r="AK2255" s="268"/>
      <c r="AL2255" s="263">
        <f>IF(AL2256=0,0,AL2254*1000/AL2256)</f>
        <v>0</v>
      </c>
      <c r="AM2255" s="230"/>
      <c r="AN2255" s="230"/>
      <c r="AO2255" s="268"/>
      <c r="AP2255" s="268"/>
      <c r="AQ2255" s="268"/>
      <c r="AR2255" s="269"/>
      <c r="AS2255" s="578"/>
      <c r="AT2255" s="578"/>
    </row>
    <row r="2256" spans="12:93" customFormat="1">
      <c r="M2256" s="628" t="str">
        <f>M2254 &amp; ".V"</f>
        <v>FES.V</v>
      </c>
      <c r="N2256" s="585" t="s">
        <v>246</v>
      </c>
      <c r="O2256" s="446" t="s">
        <v>294</v>
      </c>
      <c r="AC2256" s="268"/>
      <c r="AD2256" s="268"/>
      <c r="AE2256" s="268"/>
      <c r="AF2256" s="578"/>
      <c r="AG2256" s="578"/>
      <c r="AH2256" s="578"/>
      <c r="AI2256" s="268"/>
      <c r="AJ2256" s="268"/>
      <c r="AK2256" s="268"/>
      <c r="AL2256" s="263">
        <f>AM2256+AN2256</f>
        <v>0</v>
      </c>
      <c r="AM2256" s="230"/>
      <c r="AN2256" s="230"/>
      <c r="AO2256" s="268"/>
      <c r="AP2256" s="268"/>
      <c r="AQ2256" s="268"/>
      <c r="AR2256" s="578"/>
      <c r="AS2256" s="578"/>
      <c r="AT2256" s="578"/>
    </row>
    <row r="2257" spans="13:99" customFormat="1">
      <c r="M2257" s="627" t="s">
        <v>2376</v>
      </c>
      <c r="N2257" s="625" t="s">
        <v>2204</v>
      </c>
      <c r="O2257" s="446" t="s">
        <v>196</v>
      </c>
      <c r="AC2257" s="268"/>
      <c r="AD2257" s="268"/>
      <c r="AE2257" s="268"/>
      <c r="AF2257" s="269"/>
      <c r="AG2257" s="578"/>
      <c r="AH2257" s="578"/>
      <c r="AI2257" s="268"/>
      <c r="AJ2257" s="268"/>
      <c r="AK2257" s="268"/>
      <c r="AL2257" s="263">
        <f>AM2257+AN2257</f>
        <v>0</v>
      </c>
      <c r="AM2257" s="260">
        <f>AM2258*AM2259/1000</f>
        <v>0</v>
      </c>
      <c r="AN2257" s="260">
        <f>AN2258*AN2259/1000</f>
        <v>0</v>
      </c>
      <c r="AO2257" s="268"/>
      <c r="AP2257" s="268"/>
      <c r="AQ2257" s="268"/>
      <c r="AR2257" s="269"/>
      <c r="AS2257" s="578"/>
      <c r="AT2257" s="578"/>
    </row>
    <row r="2258" spans="13:99" customFormat="1">
      <c r="M2258" s="628" t="str">
        <f>M2257 &amp; ".P"</f>
        <v>OXCLAL.P</v>
      </c>
      <c r="N2258" s="585" t="s">
        <v>957</v>
      </c>
      <c r="O2258" s="446" t="s">
        <v>24</v>
      </c>
      <c r="AC2258" s="268"/>
      <c r="AD2258" s="268"/>
      <c r="AE2258" s="268"/>
      <c r="AF2258" s="269"/>
      <c r="AG2258" s="578"/>
      <c r="AH2258" s="578"/>
      <c r="AI2258" s="268"/>
      <c r="AJ2258" s="268"/>
      <c r="AK2258" s="268"/>
      <c r="AL2258" s="263">
        <f>IF(AL2259=0,0,AL2257*1000/AL2259)</f>
        <v>0</v>
      </c>
      <c r="AM2258" s="230"/>
      <c r="AN2258" s="230"/>
      <c r="AO2258" s="268"/>
      <c r="AP2258" s="268"/>
      <c r="AQ2258" s="268"/>
      <c r="AR2258" s="269"/>
      <c r="AS2258" s="578"/>
      <c r="AT2258" s="578"/>
    </row>
    <row r="2259" spans="13:99" customFormat="1" ht="11.25" customHeight="1">
      <c r="M2259" s="628" t="str">
        <f>M2257 &amp; ".V"</f>
        <v>OXCLAL.V</v>
      </c>
      <c r="N2259" s="585" t="s">
        <v>246</v>
      </c>
      <c r="O2259" s="446" t="s">
        <v>294</v>
      </c>
      <c r="AC2259" s="268"/>
      <c r="AD2259" s="268"/>
      <c r="AE2259" s="268"/>
      <c r="AF2259" s="578"/>
      <c r="AG2259" s="578"/>
      <c r="AH2259" s="578"/>
      <c r="AI2259" s="268"/>
      <c r="AJ2259" s="268"/>
      <c r="AK2259" s="268"/>
      <c r="AL2259" s="263">
        <f>AM2259+AN2259</f>
        <v>0</v>
      </c>
      <c r="AM2259" s="230"/>
      <c r="AN2259" s="230"/>
      <c r="AO2259" s="268"/>
      <c r="AP2259" s="268"/>
      <c r="AQ2259" s="268"/>
      <c r="AR2259" s="578"/>
      <c r="AS2259" s="578"/>
      <c r="AT2259" s="578"/>
    </row>
    <row r="2260" spans="13:99">
      <c r="M2260" s="627" t="s">
        <v>2377</v>
      </c>
      <c r="N2260" s="625" t="s">
        <v>2205</v>
      </c>
      <c r="O2260" s="446" t="s">
        <v>196</v>
      </c>
      <c r="AC2260" s="268"/>
      <c r="AD2260" s="268"/>
      <c r="AE2260" s="268"/>
      <c r="AF2260" s="269"/>
      <c r="AG2260" s="578"/>
      <c r="AH2260" s="578"/>
      <c r="AI2260" s="268"/>
      <c r="AJ2260" s="268"/>
      <c r="AK2260" s="268"/>
      <c r="AL2260" s="263">
        <f>AM2260+AN2260</f>
        <v>0</v>
      </c>
      <c r="AM2260" s="260">
        <f>AM2261*AM2262/1000</f>
        <v>0</v>
      </c>
      <c r="AN2260" s="260">
        <f>AN2261*AN2262/1000</f>
        <v>0</v>
      </c>
      <c r="AO2260" s="268"/>
      <c r="AP2260" s="268"/>
      <c r="AQ2260" s="268"/>
      <c r="AR2260" s="269"/>
      <c r="AS2260" s="578"/>
      <c r="AT2260" s="578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</row>
    <row r="2261" spans="13:99">
      <c r="M2261" s="628" t="str">
        <f>M2260 &amp; ".P"</f>
        <v>PLOXCLAL.P</v>
      </c>
      <c r="N2261" s="585" t="s">
        <v>957</v>
      </c>
      <c r="O2261" s="446" t="s">
        <v>24</v>
      </c>
      <c r="AC2261" s="268"/>
      <c r="AD2261" s="268"/>
      <c r="AE2261" s="268"/>
      <c r="AF2261" s="269"/>
      <c r="AG2261" s="578"/>
      <c r="AH2261" s="578"/>
      <c r="AI2261" s="268"/>
      <c r="AJ2261" s="268"/>
      <c r="AK2261" s="268"/>
      <c r="AL2261" s="263">
        <f>IF(AL2262=0,0,AL2260*1000/AL2262)</f>
        <v>0</v>
      </c>
      <c r="AM2261" s="230"/>
      <c r="AN2261" s="230"/>
      <c r="AO2261" s="268"/>
      <c r="AP2261" s="268"/>
      <c r="AQ2261" s="268"/>
      <c r="AR2261" s="269"/>
      <c r="AS2261" s="578"/>
      <c r="AT2261" s="578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</row>
    <row r="2262" spans="13:99">
      <c r="M2262" s="628" t="str">
        <f>M2260 &amp; ".V"</f>
        <v>PLOXCLAL.V</v>
      </c>
      <c r="N2262" s="585" t="s">
        <v>246</v>
      </c>
      <c r="O2262" s="446" t="s">
        <v>294</v>
      </c>
      <c r="AC2262" s="268"/>
      <c r="AD2262" s="268"/>
      <c r="AE2262" s="268"/>
      <c r="AF2262" s="578"/>
      <c r="AG2262" s="578"/>
      <c r="AH2262" s="578"/>
      <c r="AI2262" s="268"/>
      <c r="AJ2262" s="268"/>
      <c r="AK2262" s="268"/>
      <c r="AL2262" s="263">
        <f>AM2262+AN2262</f>
        <v>0</v>
      </c>
      <c r="AM2262" s="230"/>
      <c r="AN2262" s="230"/>
      <c r="AO2262" s="268"/>
      <c r="AP2262" s="268"/>
      <c r="AQ2262" s="268"/>
      <c r="AR2262" s="578"/>
      <c r="AS2262" s="578"/>
      <c r="AT2262" s="578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</row>
    <row r="2263" spans="13:99">
      <c r="M2263" s="627" t="s">
        <v>2330</v>
      </c>
      <c r="N2263" s="625" t="s">
        <v>2206</v>
      </c>
      <c r="O2263" s="446" t="s">
        <v>196</v>
      </c>
      <c r="AC2263" s="268"/>
      <c r="AD2263" s="268"/>
      <c r="AE2263" s="268"/>
      <c r="AF2263" s="269"/>
      <c r="AG2263" s="578"/>
      <c r="AH2263" s="578"/>
      <c r="AI2263" s="268"/>
      <c r="AJ2263" s="268"/>
      <c r="AK2263" s="268"/>
      <c r="AL2263" s="263">
        <f>AM2263+AN2263</f>
        <v>0</v>
      </c>
      <c r="AM2263" s="260">
        <f>AM2264*AM2265/1000</f>
        <v>0</v>
      </c>
      <c r="AN2263" s="260">
        <f>AN2264*AN2265/1000</f>
        <v>0</v>
      </c>
      <c r="AO2263" s="268"/>
      <c r="AP2263" s="268"/>
      <c r="AQ2263" s="268"/>
      <c r="AR2263" s="269"/>
      <c r="AS2263" s="578"/>
      <c r="AT2263" s="578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</row>
    <row r="2264" spans="13:99">
      <c r="M2264" s="628" t="str">
        <f>M2263 &amp; ".P"</f>
        <v>SFAL.P</v>
      </c>
      <c r="N2264" s="585" t="s">
        <v>957</v>
      </c>
      <c r="O2264" s="446" t="s">
        <v>24</v>
      </c>
      <c r="AC2264" s="268"/>
      <c r="AD2264" s="268"/>
      <c r="AE2264" s="268"/>
      <c r="AF2264" s="269"/>
      <c r="AG2264" s="578"/>
      <c r="AH2264" s="578"/>
      <c r="AI2264" s="268"/>
      <c r="AJ2264" s="268"/>
      <c r="AK2264" s="268"/>
      <c r="AL2264" s="263">
        <f>IF(AL2265=0,0,AL2263*1000/AL2265)</f>
        <v>0</v>
      </c>
      <c r="AM2264" s="230"/>
      <c r="AN2264" s="230"/>
      <c r="AO2264" s="268"/>
      <c r="AP2264" s="268"/>
      <c r="AQ2264" s="268"/>
      <c r="AR2264" s="269"/>
      <c r="AS2264" s="578"/>
      <c r="AT2264" s="578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</row>
    <row r="2265" spans="13:99">
      <c r="M2265" s="628" t="str">
        <f>M2263 &amp; ".V"</f>
        <v>SFAL.V</v>
      </c>
      <c r="N2265" s="585" t="s">
        <v>246</v>
      </c>
      <c r="O2265" s="446" t="s">
        <v>294</v>
      </c>
      <c r="AC2265" s="268"/>
      <c r="AD2265" s="268"/>
      <c r="AE2265" s="268"/>
      <c r="AF2265" s="578"/>
      <c r="AG2265" s="578"/>
      <c r="AH2265" s="578"/>
      <c r="AI2265" s="268"/>
      <c r="AJ2265" s="268"/>
      <c r="AK2265" s="268"/>
      <c r="AL2265" s="263">
        <f>AM2265+AN2265</f>
        <v>0</v>
      </c>
      <c r="AM2265" s="230"/>
      <c r="AN2265" s="230"/>
      <c r="AO2265" s="268"/>
      <c r="AP2265" s="268"/>
      <c r="AQ2265" s="268"/>
      <c r="AR2265" s="578"/>
      <c r="AS2265" s="578"/>
      <c r="AT2265" s="578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</row>
    <row r="2266" spans="13:99">
      <c r="M2266" s="627" t="s">
        <v>1482</v>
      </c>
      <c r="N2266" s="625" t="s">
        <v>312</v>
      </c>
      <c r="O2266" s="446" t="s">
        <v>196</v>
      </c>
      <c r="AC2266" s="268"/>
      <c r="AD2266" s="268"/>
      <c r="AE2266" s="268"/>
      <c r="AF2266" s="269"/>
      <c r="AG2266" s="578"/>
      <c r="AH2266" s="578"/>
      <c r="AI2266" s="268"/>
      <c r="AJ2266" s="268"/>
      <c r="AK2266" s="268"/>
      <c r="AL2266" s="263">
        <f>AM2266+AN2266</f>
        <v>0</v>
      </c>
      <c r="AM2266" s="230"/>
      <c r="AN2266" s="230"/>
      <c r="AO2266" s="268"/>
      <c r="AP2266" s="268"/>
      <c r="AQ2266" s="268"/>
      <c r="AR2266" s="269"/>
      <c r="AS2266" s="578"/>
      <c r="AT2266" s="578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</row>
    <row r="2267" spans="13:99">
      <c r="M2267" s="626"/>
      <c r="N2267" s="587"/>
      <c r="O2267" s="448"/>
      <c r="AC2267" s="268"/>
      <c r="AD2267" s="268"/>
      <c r="AE2267" s="268"/>
      <c r="AF2267" s="278"/>
      <c r="AG2267" s="278"/>
      <c r="AH2267" s="278"/>
      <c r="AI2267" s="268"/>
      <c r="AJ2267" s="268"/>
      <c r="AK2267" s="268"/>
      <c r="AL2267" s="278"/>
      <c r="AM2267" s="278"/>
      <c r="AN2267" s="278"/>
      <c r="AO2267" s="268"/>
      <c r="AP2267" s="268"/>
      <c r="AQ2267" s="268"/>
      <c r="AR2267" s="278"/>
      <c r="AS2267" s="278"/>
      <c r="AT2267" s="278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</row>
    <row r="2268" spans="13:99">
      <c r="M2268" s="627" t="s">
        <v>2290</v>
      </c>
      <c r="N2268" s="633" t="s">
        <v>2207</v>
      </c>
      <c r="O2268" s="446" t="s">
        <v>196</v>
      </c>
      <c r="AC2268" s="268"/>
      <c r="AD2268" s="268"/>
      <c r="AE2268" s="268"/>
      <c r="AF2268" s="263">
        <f>AG2268+AH2268</f>
        <v>0</v>
      </c>
      <c r="AG2268" s="260">
        <f>SUM(AG2270,AG2273,AG2276)</f>
        <v>0</v>
      </c>
      <c r="AH2268" s="260">
        <f>SUM(AH2270,AH2273,AH2276)</f>
        <v>0</v>
      </c>
      <c r="AI2268" s="268"/>
      <c r="AJ2268" s="268"/>
      <c r="AK2268" s="268"/>
      <c r="AL2268" s="263">
        <f>AM2268+AN2268</f>
        <v>0</v>
      </c>
      <c r="AM2268" s="260">
        <f>SUM(AM2270,AM2273,AM2276)</f>
        <v>0</v>
      </c>
      <c r="AN2268" s="260">
        <f>SUM(AN2270,AN2273,AN2276)</f>
        <v>0</v>
      </c>
      <c r="AO2268" s="268"/>
      <c r="AP2268" s="268"/>
      <c r="AQ2268" s="268"/>
      <c r="AR2268" s="263">
        <f>AS2268+AT2268</f>
        <v>0</v>
      </c>
      <c r="AS2268" s="260">
        <f>SUM(AS2270,AS2273,AS2276)</f>
        <v>0</v>
      </c>
      <c r="AT2268" s="260">
        <f>SUM(AT2270,AT2273,AT2276)</f>
        <v>0</v>
      </c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</row>
    <row r="2269" spans="13:99">
      <c r="M2269" s="626"/>
      <c r="N2269" s="587"/>
      <c r="O2269" s="448"/>
      <c r="AC2269" s="268"/>
      <c r="AD2269" s="268"/>
      <c r="AE2269" s="268"/>
      <c r="AF2269" s="278"/>
      <c r="AG2269" s="278"/>
      <c r="AH2269" s="278"/>
      <c r="AI2269" s="268"/>
      <c r="AJ2269" s="268"/>
      <c r="AK2269" s="268"/>
      <c r="AL2269" s="278"/>
      <c r="AM2269" s="278"/>
      <c r="AN2269" s="278"/>
      <c r="AO2269" s="268"/>
      <c r="AP2269" s="268"/>
      <c r="AQ2269" s="268"/>
      <c r="AR2269" s="278"/>
      <c r="AS2269" s="278"/>
      <c r="AT2269" s="278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</row>
    <row r="2270" spans="13:99">
      <c r="M2270" s="627" t="s">
        <v>2293</v>
      </c>
      <c r="N2270" s="625" t="s">
        <v>2208</v>
      </c>
      <c r="O2270" s="446" t="s">
        <v>196</v>
      </c>
      <c r="AC2270" s="268"/>
      <c r="AD2270" s="268"/>
      <c r="AE2270" s="268"/>
      <c r="AF2270" s="269"/>
      <c r="AG2270" s="578"/>
      <c r="AH2270" s="578"/>
      <c r="AI2270" s="268"/>
      <c r="AJ2270" s="268"/>
      <c r="AK2270" s="268"/>
      <c r="AL2270" s="263">
        <f>AM2270+AN2270</f>
        <v>0</v>
      </c>
      <c r="AM2270" s="260">
        <f>AM2271*AM2272/1000</f>
        <v>0</v>
      </c>
      <c r="AN2270" s="260">
        <f>AN2271*AN2272/1000</f>
        <v>0</v>
      </c>
      <c r="AO2270" s="268"/>
      <c r="AP2270" s="268"/>
      <c r="AQ2270" s="268"/>
      <c r="AR2270" s="269"/>
      <c r="AS2270" s="578"/>
      <c r="AT2270" s="578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</row>
    <row r="2271" spans="13:99">
      <c r="M2271" s="628" t="str">
        <f>M2270 &amp; ".P"</f>
        <v>MGFLK.P</v>
      </c>
      <c r="N2271" s="585" t="s">
        <v>957</v>
      </c>
      <c r="O2271" s="446" t="s">
        <v>24</v>
      </c>
      <c r="AC2271" s="268"/>
      <c r="AD2271" s="268"/>
      <c r="AE2271" s="268"/>
      <c r="AF2271" s="269"/>
      <c r="AG2271" s="578"/>
      <c r="AH2271" s="578"/>
      <c r="AI2271" s="268"/>
      <c r="AJ2271" s="268"/>
      <c r="AK2271" s="268"/>
      <c r="AL2271" s="263">
        <f>IF(AL2272=0,0,AL2270*1000/AL2272)</f>
        <v>0</v>
      </c>
      <c r="AM2271" s="230"/>
      <c r="AN2271" s="230"/>
      <c r="AO2271" s="268"/>
      <c r="AP2271" s="268"/>
      <c r="AQ2271" s="268"/>
      <c r="AR2271" s="269"/>
      <c r="AS2271" s="578"/>
      <c r="AT2271" s="578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</row>
    <row r="2272" spans="13:99">
      <c r="M2272" s="628" t="str">
        <f>M2270 &amp; ".V"</f>
        <v>MGFLK.V</v>
      </c>
      <c r="N2272" s="585" t="s">
        <v>246</v>
      </c>
      <c r="O2272" s="446" t="s">
        <v>294</v>
      </c>
      <c r="AC2272" s="268"/>
      <c r="AD2272" s="268"/>
      <c r="AE2272" s="268"/>
      <c r="AF2272" s="578"/>
      <c r="AG2272" s="578"/>
      <c r="AH2272" s="578"/>
      <c r="AI2272" s="268"/>
      <c r="AJ2272" s="268"/>
      <c r="AK2272" s="268"/>
      <c r="AL2272" s="263">
        <f>AM2272+AN2272</f>
        <v>0</v>
      </c>
      <c r="AM2272" s="230"/>
      <c r="AN2272" s="230"/>
      <c r="AO2272" s="268"/>
      <c r="AP2272" s="268"/>
      <c r="AQ2272" s="268"/>
      <c r="AR2272" s="578"/>
      <c r="AS2272" s="578"/>
      <c r="AT2272" s="578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</row>
    <row r="2273" spans="13:99">
      <c r="M2273" s="627" t="s">
        <v>2294</v>
      </c>
      <c r="N2273" s="625" t="s">
        <v>2209</v>
      </c>
      <c r="O2273" s="446" t="s">
        <v>196</v>
      </c>
      <c r="AC2273" s="268"/>
      <c r="AD2273" s="268"/>
      <c r="AE2273" s="268"/>
      <c r="AF2273" s="269"/>
      <c r="AG2273" s="578"/>
      <c r="AH2273" s="578"/>
      <c r="AI2273" s="268"/>
      <c r="AJ2273" s="268"/>
      <c r="AK2273" s="268"/>
      <c r="AL2273" s="263">
        <f>AM2273+AN2273</f>
        <v>0</v>
      </c>
      <c r="AM2273" s="260">
        <f>AM2274*AM2275/1000</f>
        <v>0</v>
      </c>
      <c r="AN2273" s="260">
        <f>AN2274*AN2275/1000</f>
        <v>0</v>
      </c>
      <c r="AO2273" s="268"/>
      <c r="AP2273" s="268"/>
      <c r="AQ2273" s="268"/>
      <c r="AR2273" s="269"/>
      <c r="AS2273" s="578"/>
      <c r="AT2273" s="578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</row>
    <row r="2274" spans="13:99">
      <c r="M2274" s="628" t="str">
        <f>M2273 &amp; ".P"</f>
        <v>PRSTL.P</v>
      </c>
      <c r="N2274" s="585" t="s">
        <v>957</v>
      </c>
      <c r="O2274" s="446" t="s">
        <v>24</v>
      </c>
      <c r="AC2274" s="268"/>
      <c r="AD2274" s="268"/>
      <c r="AE2274" s="268"/>
      <c r="AF2274" s="269"/>
      <c r="AG2274" s="578"/>
      <c r="AH2274" s="578"/>
      <c r="AI2274" s="268"/>
      <c r="AJ2274" s="268"/>
      <c r="AK2274" s="268"/>
      <c r="AL2274" s="263">
        <f>IF(AL2275=0,0,AL2273*1000/AL2275)</f>
        <v>0</v>
      </c>
      <c r="AM2274" s="230"/>
      <c r="AN2274" s="230"/>
      <c r="AO2274" s="268"/>
      <c r="AP2274" s="268"/>
      <c r="AQ2274" s="268"/>
      <c r="AR2274" s="269"/>
      <c r="AS2274" s="578"/>
      <c r="AT2274" s="578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</row>
    <row r="2275" spans="13:99">
      <c r="M2275" s="628" t="str">
        <f>M2273 &amp; ".V"</f>
        <v>PRSTL.V</v>
      </c>
      <c r="N2275" s="585" t="s">
        <v>246</v>
      </c>
      <c r="O2275" s="446" t="s">
        <v>294</v>
      </c>
      <c r="AC2275" s="268"/>
      <c r="AD2275" s="268"/>
      <c r="AE2275" s="268"/>
      <c r="AF2275" s="578"/>
      <c r="AG2275" s="578"/>
      <c r="AH2275" s="578"/>
      <c r="AI2275" s="268"/>
      <c r="AJ2275" s="268"/>
      <c r="AK2275" s="268"/>
      <c r="AL2275" s="263">
        <f>AM2275+AN2275</f>
        <v>0</v>
      </c>
      <c r="AM2275" s="230"/>
      <c r="AN2275" s="230"/>
      <c r="AO2275" s="268"/>
      <c r="AP2275" s="268"/>
      <c r="AQ2275" s="268"/>
      <c r="AR2275" s="578"/>
      <c r="AS2275" s="578"/>
      <c r="AT2275" s="578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</row>
    <row r="2276" spans="13:99">
      <c r="M2276" s="627" t="s">
        <v>1482</v>
      </c>
      <c r="N2276" s="625" t="s">
        <v>312</v>
      </c>
      <c r="O2276" s="446" t="s">
        <v>196</v>
      </c>
      <c r="AC2276" s="268"/>
      <c r="AD2276" s="268"/>
      <c r="AE2276" s="268"/>
      <c r="AF2276" s="269"/>
      <c r="AG2276" s="578"/>
      <c r="AH2276" s="578"/>
      <c r="AI2276" s="268"/>
      <c r="AJ2276" s="268"/>
      <c r="AK2276" s="268"/>
      <c r="AL2276" s="263">
        <f>AM2276+AN2276</f>
        <v>0</v>
      </c>
      <c r="AM2276" s="230"/>
      <c r="AN2276" s="230"/>
      <c r="AO2276" s="268"/>
      <c r="AP2276" s="268"/>
      <c r="AQ2276" s="268"/>
      <c r="AR2276" s="269"/>
      <c r="AS2276" s="578"/>
      <c r="AT2276" s="578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</row>
    <row r="2277" spans="13:99">
      <c r="M2277" s="626"/>
      <c r="N2277" s="587"/>
      <c r="O2277" s="448"/>
      <c r="AC2277" s="268"/>
      <c r="AD2277" s="268"/>
      <c r="AE2277" s="268"/>
      <c r="AF2277" s="278"/>
      <c r="AG2277" s="278"/>
      <c r="AH2277" s="278"/>
      <c r="AI2277" s="268"/>
      <c r="AJ2277" s="268"/>
      <c r="AK2277" s="268"/>
      <c r="AL2277" s="278"/>
      <c r="AM2277" s="278"/>
      <c r="AN2277" s="278"/>
      <c r="AO2277" s="268"/>
      <c r="AP2277" s="268"/>
      <c r="AQ2277" s="268"/>
      <c r="AR2277" s="278"/>
      <c r="AS2277" s="278"/>
      <c r="AT2277" s="278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</row>
    <row r="2278" spans="13:99">
      <c r="M2278" s="627" t="s">
        <v>2291</v>
      </c>
      <c r="N2278" s="633" t="s">
        <v>2200</v>
      </c>
      <c r="O2278" s="446" t="s">
        <v>196</v>
      </c>
      <c r="AC2278" s="268"/>
      <c r="AD2278" s="268"/>
      <c r="AE2278" s="268"/>
      <c r="AF2278" s="263">
        <f>AG2278+AH2278</f>
        <v>0</v>
      </c>
      <c r="AG2278" s="260">
        <f>SUMIF(ХВС.Р!$AO$57:$AO$299,ХВС.Р!$AO$56,ХВС.Р!AG$57:AG$299)</f>
        <v>0</v>
      </c>
      <c r="AH2278" s="260">
        <f>SUMIF(ХВС.Р!$AO$57:$AO$299,ХВС.Р!$AO$56,ХВС.Р!AH$57:AH$299)</f>
        <v>0</v>
      </c>
      <c r="AI2278" s="268"/>
      <c r="AJ2278" s="268"/>
      <c r="AK2278" s="268"/>
      <c r="AL2278" s="263">
        <f>AM2278+AN2278</f>
        <v>0</v>
      </c>
      <c r="AM2278" s="260">
        <f>SUMIF(ХВС.Р!$AO$57:$AO$299,ХВС.Р!$AO$56,ХВС.Р!AM$57:AM$299)</f>
        <v>0</v>
      </c>
      <c r="AN2278" s="260">
        <f>SUMIF(ХВС.Р!$AO$57:$AO$299,ХВС.Р!$AO$56,ХВС.Р!AN$57:AN$299)</f>
        <v>0</v>
      </c>
      <c r="AO2278" s="268"/>
      <c r="AP2278" s="268"/>
      <c r="AQ2278" s="268"/>
      <c r="AR2278" s="263" t="e">
        <f>AS2278+AT2278</f>
        <v>#REF!</v>
      </c>
      <c r="AS2278" s="260">
        <f>SUMIF(ХВС.Р!$AO$57:$AO$299,ХВС.Р!$AO$56,ХВС.Р!AS$57:AS$299)</f>
        <v>0</v>
      </c>
      <c r="AT2278" s="260" t="e">
        <f>SUMIF(ХВС.Р!$AO$57:$AO$299,ХВС.Р!$AO$56,ХВС.Р!#REF!)</f>
        <v>#REF!</v>
      </c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</row>
    <row r="2279" spans="13:99">
      <c r="M2279" s="626"/>
      <c r="N2279" s="587"/>
      <c r="O2279" s="448"/>
      <c r="AC2279" s="268"/>
      <c r="AD2279" s="268"/>
      <c r="AE2279" s="268"/>
      <c r="AF2279" s="278"/>
      <c r="AG2279" s="278"/>
      <c r="AH2279" s="278"/>
      <c r="AI2279" s="268"/>
      <c r="AJ2279" s="268"/>
      <c r="AK2279" s="268"/>
      <c r="AL2279" s="278"/>
      <c r="AM2279" s="278"/>
      <c r="AN2279" s="278"/>
      <c r="AO2279" s="268"/>
      <c r="AP2279" s="268"/>
      <c r="AQ2279" s="268"/>
      <c r="AR2279" s="278"/>
      <c r="AS2279" s="278"/>
      <c r="AT2279" s="278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</row>
    <row r="2280" spans="13:99">
      <c r="M2280" s="627" t="s">
        <v>2295</v>
      </c>
      <c r="N2280" s="625" t="s">
        <v>2211</v>
      </c>
      <c r="O2280" s="446" t="s">
        <v>196</v>
      </c>
      <c r="AC2280" s="268"/>
      <c r="AD2280" s="268"/>
      <c r="AE2280" s="268"/>
      <c r="AF2280" s="269"/>
      <c r="AG2280" s="578"/>
      <c r="AH2280" s="578"/>
      <c r="AI2280" s="268"/>
      <c r="AJ2280" s="268"/>
      <c r="AK2280" s="268"/>
      <c r="AL2280" s="263">
        <f>AM2280+AN2280</f>
        <v>0</v>
      </c>
      <c r="AM2280" s="260">
        <f>AM2281*AM2282/1000</f>
        <v>0</v>
      </c>
      <c r="AN2280" s="260">
        <f>AN2281*AN2282/1000</f>
        <v>0</v>
      </c>
      <c r="AO2280" s="268"/>
      <c r="AP2280" s="268"/>
      <c r="AQ2280" s="268"/>
      <c r="AR2280" s="269"/>
      <c r="AS2280" s="578"/>
      <c r="AT2280" s="578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</row>
    <row r="2281" spans="13:99">
      <c r="M2281" s="628" t="str">
        <f>M2280 &amp; ".P"</f>
        <v>AGRP.P</v>
      </c>
      <c r="N2281" s="585" t="s">
        <v>957</v>
      </c>
      <c r="O2281" s="446" t="s">
        <v>24</v>
      </c>
      <c r="AC2281" s="268"/>
      <c r="AD2281" s="268"/>
      <c r="AE2281" s="268"/>
      <c r="AF2281" s="269"/>
      <c r="AG2281" s="578"/>
      <c r="AH2281" s="578"/>
      <c r="AI2281" s="268"/>
      <c r="AJ2281" s="268"/>
      <c r="AK2281" s="268"/>
      <c r="AL2281" s="263">
        <f>IF(AL2282=0,0,AL2280*1000/AL2282)</f>
        <v>0</v>
      </c>
      <c r="AM2281" s="230"/>
      <c r="AN2281" s="230"/>
      <c r="AO2281" s="268"/>
      <c r="AP2281" s="268"/>
      <c r="AQ2281" s="268"/>
      <c r="AR2281" s="269"/>
      <c r="AS2281" s="578"/>
      <c r="AT2281" s="578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</row>
    <row r="2282" spans="13:99">
      <c r="M2282" s="628" t="str">
        <f>M2280 &amp; ".V"</f>
        <v>AGRP.V</v>
      </c>
      <c r="N2282" s="585" t="s">
        <v>246</v>
      </c>
      <c r="O2282" s="446" t="s">
        <v>294</v>
      </c>
      <c r="AC2282" s="268"/>
      <c r="AD2282" s="268"/>
      <c r="AE2282" s="268"/>
      <c r="AF2282" s="578"/>
      <c r="AG2282" s="578"/>
      <c r="AH2282" s="578"/>
      <c r="AI2282" s="268"/>
      <c r="AJ2282" s="268"/>
      <c r="AK2282" s="268"/>
      <c r="AL2282" s="263">
        <f>AM2282+AN2282</f>
        <v>0</v>
      </c>
      <c r="AM2282" s="230"/>
      <c r="AN2282" s="230"/>
      <c r="AO2282" s="268"/>
      <c r="AP2282" s="268"/>
      <c r="AQ2282" s="268"/>
      <c r="AR2282" s="578"/>
      <c r="AS2282" s="578"/>
      <c r="AT2282" s="578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</row>
    <row r="2283" spans="13:99">
      <c r="M2283" s="627" t="s">
        <v>2296</v>
      </c>
      <c r="N2283" s="625" t="s">
        <v>2212</v>
      </c>
      <c r="O2283" s="446" t="s">
        <v>196</v>
      </c>
      <c r="AC2283" s="268"/>
      <c r="AD2283" s="268"/>
      <c r="AE2283" s="268"/>
      <c r="AF2283" s="269"/>
      <c r="AG2283" s="578"/>
      <c r="AH2283" s="578"/>
      <c r="AI2283" s="268"/>
      <c r="AJ2283" s="268"/>
      <c r="AK2283" s="268"/>
      <c r="AL2283" s="263">
        <f>AM2283+AN2283</f>
        <v>0</v>
      </c>
      <c r="AM2283" s="260">
        <f>AM2284*AM2285/1000</f>
        <v>0</v>
      </c>
      <c r="AN2283" s="260">
        <f>AN2284*AN2285/1000</f>
        <v>0</v>
      </c>
      <c r="AO2283" s="268"/>
      <c r="AP2283" s="268"/>
      <c r="AQ2283" s="268"/>
      <c r="AR2283" s="269"/>
      <c r="AS2283" s="578"/>
      <c r="AT2283" s="578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</row>
    <row r="2284" spans="13:99">
      <c r="M2284" s="628" t="str">
        <f>M2283 &amp; ".P"</f>
        <v>AGRE.P</v>
      </c>
      <c r="N2284" s="585" t="s">
        <v>957</v>
      </c>
      <c r="O2284" s="446" t="s">
        <v>24</v>
      </c>
      <c r="AC2284" s="268"/>
      <c r="AD2284" s="268"/>
      <c r="AE2284" s="268"/>
      <c r="AF2284" s="269"/>
      <c r="AG2284" s="578"/>
      <c r="AH2284" s="578"/>
      <c r="AI2284" s="268"/>
      <c r="AJ2284" s="268"/>
      <c r="AK2284" s="268"/>
      <c r="AL2284" s="263">
        <f>IF(AL2285=0,0,AL2283*1000/AL2285)</f>
        <v>0</v>
      </c>
      <c r="AM2284" s="230"/>
      <c r="AN2284" s="230"/>
      <c r="AO2284" s="268"/>
      <c r="AP2284" s="268"/>
      <c r="AQ2284" s="268"/>
      <c r="AR2284" s="269"/>
      <c r="AS2284" s="578"/>
      <c r="AT2284" s="578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</row>
    <row r="2285" spans="13:99">
      <c r="M2285" s="628" t="str">
        <f>M2283 &amp; ".V"</f>
        <v>AGRE.V</v>
      </c>
      <c r="N2285" s="585" t="s">
        <v>246</v>
      </c>
      <c r="O2285" s="446" t="s">
        <v>294</v>
      </c>
      <c r="AC2285" s="268"/>
      <c r="AD2285" s="268"/>
      <c r="AE2285" s="268"/>
      <c r="AF2285" s="578"/>
      <c r="AG2285" s="578"/>
      <c r="AH2285" s="578"/>
      <c r="AI2285" s="268"/>
      <c r="AJ2285" s="268"/>
      <c r="AK2285" s="268"/>
      <c r="AL2285" s="263">
        <f>AM2285+AN2285</f>
        <v>0</v>
      </c>
      <c r="AM2285" s="230"/>
      <c r="AN2285" s="230"/>
      <c r="AO2285" s="268"/>
      <c r="AP2285" s="268"/>
      <c r="AQ2285" s="268"/>
      <c r="AR2285" s="578"/>
      <c r="AS2285" s="578"/>
      <c r="AT2285" s="578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</row>
    <row r="2286" spans="13:99">
      <c r="M2286" s="627" t="s">
        <v>2331</v>
      </c>
      <c r="N2286" s="625" t="s">
        <v>2213</v>
      </c>
      <c r="O2286" s="446" t="s">
        <v>196</v>
      </c>
      <c r="AC2286" s="268"/>
      <c r="AD2286" s="268"/>
      <c r="AE2286" s="268"/>
      <c r="AF2286" s="269"/>
      <c r="AG2286" s="578"/>
      <c r="AH2286" s="578"/>
      <c r="AI2286" s="268"/>
      <c r="AJ2286" s="268"/>
      <c r="AK2286" s="268"/>
      <c r="AL2286" s="263">
        <f>AM2286+AN2286</f>
        <v>0</v>
      </c>
      <c r="AM2286" s="260">
        <f>AM2287*AM2288/1000</f>
        <v>0</v>
      </c>
      <c r="AN2286" s="260">
        <f>AN2287*AN2288/1000</f>
        <v>0</v>
      </c>
      <c r="AO2286" s="268"/>
      <c r="AP2286" s="268"/>
      <c r="AQ2286" s="268"/>
      <c r="AR2286" s="269"/>
      <c r="AS2286" s="578"/>
      <c r="AT2286" s="578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</row>
    <row r="2287" spans="13:99">
      <c r="M2287" s="628" t="str">
        <f>M2286 &amp; ".P"</f>
        <v>ALOX.P</v>
      </c>
      <c r="N2287" s="585" t="s">
        <v>957</v>
      </c>
      <c r="O2287" s="446" t="s">
        <v>24</v>
      </c>
      <c r="AC2287" s="268"/>
      <c r="AD2287" s="268"/>
      <c r="AE2287" s="268"/>
      <c r="AF2287" s="269"/>
      <c r="AG2287" s="578"/>
      <c r="AH2287" s="578"/>
      <c r="AI2287" s="268"/>
      <c r="AJ2287" s="268"/>
      <c r="AK2287" s="268"/>
      <c r="AL2287" s="263">
        <f>IF(AL2288=0,0,AL2286*1000/AL2288)</f>
        <v>0</v>
      </c>
      <c r="AM2287" s="230"/>
      <c r="AN2287" s="230"/>
      <c r="AO2287" s="268"/>
      <c r="AP2287" s="268"/>
      <c r="AQ2287" s="268"/>
      <c r="AR2287" s="269"/>
      <c r="AS2287" s="578"/>
      <c r="AT2287" s="578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</row>
    <row r="2288" spans="13:99">
      <c r="M2288" s="628" t="str">
        <f>M2286 &amp; ".V"</f>
        <v>ALOX.V</v>
      </c>
      <c r="N2288" s="585" t="s">
        <v>246</v>
      </c>
      <c r="O2288" s="446" t="s">
        <v>294</v>
      </c>
      <c r="AC2288" s="268"/>
      <c r="AD2288" s="268"/>
      <c r="AE2288" s="268"/>
      <c r="AF2288" s="578"/>
      <c r="AG2288" s="578"/>
      <c r="AH2288" s="578"/>
      <c r="AI2288" s="268"/>
      <c r="AJ2288" s="268"/>
      <c r="AK2288" s="268"/>
      <c r="AL2288" s="263">
        <f>AM2288+AN2288</f>
        <v>0</v>
      </c>
      <c r="AM2288" s="230"/>
      <c r="AN2288" s="230"/>
      <c r="AO2288" s="268"/>
      <c r="AP2288" s="268"/>
      <c r="AQ2288" s="268"/>
      <c r="AR2288" s="578"/>
      <c r="AS2288" s="578"/>
      <c r="AT2288" s="57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</row>
    <row r="2289" spans="13:99">
      <c r="M2289" s="627" t="s">
        <v>2332</v>
      </c>
      <c r="N2289" s="625" t="s">
        <v>2214</v>
      </c>
      <c r="O2289" s="446" t="s">
        <v>196</v>
      </c>
      <c r="AC2289" s="268"/>
      <c r="AD2289" s="268"/>
      <c r="AE2289" s="268"/>
      <c r="AF2289" s="269"/>
      <c r="AG2289" s="578"/>
      <c r="AH2289" s="578"/>
      <c r="AI2289" s="268"/>
      <c r="AJ2289" s="268"/>
      <c r="AK2289" s="268"/>
      <c r="AL2289" s="263">
        <f>AM2289+AN2289</f>
        <v>0</v>
      </c>
      <c r="AM2289" s="260">
        <f>AM2290*AM2291/1000</f>
        <v>0</v>
      </c>
      <c r="AN2289" s="260">
        <f>AN2290*AN2291/1000</f>
        <v>0</v>
      </c>
      <c r="AO2289" s="268"/>
      <c r="AP2289" s="268"/>
      <c r="AQ2289" s="268"/>
      <c r="AR2289" s="269"/>
      <c r="AS2289" s="578"/>
      <c r="AT2289" s="578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</row>
    <row r="2290" spans="13:99">
      <c r="M2290" s="628" t="str">
        <f>M2289 &amp; ".P"</f>
        <v>ALS.P</v>
      </c>
      <c r="N2290" s="585" t="s">
        <v>957</v>
      </c>
      <c r="O2290" s="446" t="s">
        <v>24</v>
      </c>
      <c r="AC2290" s="268"/>
      <c r="AD2290" s="268"/>
      <c r="AE2290" s="268"/>
      <c r="AF2290" s="269"/>
      <c r="AG2290" s="578"/>
      <c r="AH2290" s="578"/>
      <c r="AI2290" s="268"/>
      <c r="AJ2290" s="268"/>
      <c r="AK2290" s="268"/>
      <c r="AL2290" s="263">
        <f>IF(AL2291=0,0,AL2289*1000/AL2291)</f>
        <v>0</v>
      </c>
      <c r="AM2290" s="230"/>
      <c r="AN2290" s="230"/>
      <c r="AO2290" s="268"/>
      <c r="AP2290" s="268"/>
      <c r="AQ2290" s="268"/>
      <c r="AR2290" s="269"/>
      <c r="AS2290" s="578"/>
      <c r="AT2290" s="578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</row>
    <row r="2291" spans="13:99">
      <c r="M2291" s="628" t="str">
        <f>M2289 &amp; ".V"</f>
        <v>ALS.V</v>
      </c>
      <c r="N2291" s="585" t="s">
        <v>246</v>
      </c>
      <c r="O2291" s="446" t="s">
        <v>294</v>
      </c>
      <c r="AC2291" s="268"/>
      <c r="AD2291" s="268"/>
      <c r="AE2291" s="268"/>
      <c r="AF2291" s="578"/>
      <c r="AG2291" s="578"/>
      <c r="AH2291" s="578"/>
      <c r="AI2291" s="268"/>
      <c r="AJ2291" s="268"/>
      <c r="AK2291" s="268"/>
      <c r="AL2291" s="263">
        <f>AM2291+AN2291</f>
        <v>0</v>
      </c>
      <c r="AM2291" s="230"/>
      <c r="AN2291" s="230"/>
      <c r="AO2291" s="268"/>
      <c r="AP2291" s="268"/>
      <c r="AQ2291" s="268"/>
      <c r="AR2291" s="578"/>
      <c r="AS2291" s="578"/>
      <c r="AT2291" s="578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</row>
    <row r="2292" spans="13:99">
      <c r="M2292" s="627" t="s">
        <v>2297</v>
      </c>
      <c r="N2292" s="625" t="s">
        <v>2215</v>
      </c>
      <c r="O2292" s="446" t="s">
        <v>196</v>
      </c>
      <c r="AC2292" s="268"/>
      <c r="AD2292" s="268"/>
      <c r="AE2292" s="268"/>
      <c r="AF2292" s="269"/>
      <c r="AG2292" s="578"/>
      <c r="AH2292" s="578"/>
      <c r="AI2292" s="268"/>
      <c r="AJ2292" s="268"/>
      <c r="AK2292" s="268"/>
      <c r="AL2292" s="263">
        <f>AM2292+AN2292</f>
        <v>0</v>
      </c>
      <c r="AM2292" s="260">
        <f>AM2293*AM2294/1000</f>
        <v>0</v>
      </c>
      <c r="AN2292" s="260">
        <f>AN2293*AN2294/1000</f>
        <v>0</v>
      </c>
      <c r="AO2292" s="268"/>
      <c r="AP2292" s="268"/>
      <c r="AQ2292" s="268"/>
      <c r="AR2292" s="269"/>
      <c r="AS2292" s="578"/>
      <c r="AT2292" s="578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</row>
    <row r="2293" spans="13:99">
      <c r="M2293" s="628" t="str">
        <f>M2292 &amp; ".P"</f>
        <v>AM.P</v>
      </c>
      <c r="N2293" s="585" t="s">
        <v>957</v>
      </c>
      <c r="O2293" s="446" t="s">
        <v>24</v>
      </c>
      <c r="AC2293" s="268"/>
      <c r="AD2293" s="268"/>
      <c r="AE2293" s="268"/>
      <c r="AF2293" s="269"/>
      <c r="AG2293" s="578"/>
      <c r="AH2293" s="578"/>
      <c r="AI2293" s="268"/>
      <c r="AJ2293" s="268"/>
      <c r="AK2293" s="268"/>
      <c r="AL2293" s="263">
        <f>IF(AL2294=0,0,AL2292*1000/AL2294)</f>
        <v>0</v>
      </c>
      <c r="AM2293" s="230"/>
      <c r="AN2293" s="230"/>
      <c r="AO2293" s="268"/>
      <c r="AP2293" s="268"/>
      <c r="AQ2293" s="268"/>
      <c r="AR2293" s="269"/>
      <c r="AS2293" s="578"/>
      <c r="AT2293" s="578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</row>
    <row r="2294" spans="13:99">
      <c r="M2294" s="628" t="str">
        <f>M2292 &amp; ".V"</f>
        <v>AM.V</v>
      </c>
      <c r="N2294" s="585" t="s">
        <v>246</v>
      </c>
      <c r="O2294" s="446" t="s">
        <v>294</v>
      </c>
      <c r="AC2294" s="268"/>
      <c r="AD2294" s="268"/>
      <c r="AE2294" s="268"/>
      <c r="AF2294" s="578"/>
      <c r="AG2294" s="578"/>
      <c r="AH2294" s="578"/>
      <c r="AI2294" s="268"/>
      <c r="AJ2294" s="268"/>
      <c r="AK2294" s="268"/>
      <c r="AL2294" s="263">
        <f>AM2294+AN2294</f>
        <v>0</v>
      </c>
      <c r="AM2294" s="230"/>
      <c r="AN2294" s="230"/>
      <c r="AO2294" s="268"/>
      <c r="AP2294" s="268"/>
      <c r="AQ2294" s="268"/>
      <c r="AR2294" s="578"/>
      <c r="AS2294" s="578"/>
      <c r="AT2294" s="578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</row>
    <row r="2295" spans="13:99">
      <c r="M2295" s="627" t="s">
        <v>2298</v>
      </c>
      <c r="N2295" s="625" t="s">
        <v>2216</v>
      </c>
      <c r="O2295" s="446" t="s">
        <v>196</v>
      </c>
      <c r="AC2295" s="268"/>
      <c r="AD2295" s="268"/>
      <c r="AE2295" s="268"/>
      <c r="AF2295" s="269"/>
      <c r="AG2295" s="578"/>
      <c r="AH2295" s="578"/>
      <c r="AI2295" s="268"/>
      <c r="AJ2295" s="268"/>
      <c r="AK2295" s="268"/>
      <c r="AL2295" s="263">
        <f>AM2295+AN2295</f>
        <v>0</v>
      </c>
      <c r="AM2295" s="260">
        <f>AM2296*AM2297/1000</f>
        <v>0</v>
      </c>
      <c r="AN2295" s="260">
        <f>AN2296*AN2297/1000</f>
        <v>0</v>
      </c>
      <c r="AO2295" s="268"/>
      <c r="AP2295" s="268"/>
      <c r="AQ2295" s="268"/>
      <c r="AR2295" s="269"/>
      <c r="AS2295" s="578"/>
      <c r="AT2295" s="578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</row>
    <row r="2296" spans="13:99">
      <c r="M2296" s="628" t="str">
        <f>M2295 &amp; ".P"</f>
        <v>AMW.P</v>
      </c>
      <c r="N2296" s="585" t="s">
        <v>957</v>
      </c>
      <c r="O2296" s="446" t="s">
        <v>24</v>
      </c>
      <c r="AC2296" s="268"/>
      <c r="AD2296" s="268"/>
      <c r="AE2296" s="268"/>
      <c r="AF2296" s="269"/>
      <c r="AG2296" s="578"/>
      <c r="AH2296" s="578"/>
      <c r="AI2296" s="268"/>
      <c r="AJ2296" s="268"/>
      <c r="AK2296" s="268"/>
      <c r="AL2296" s="263">
        <f>IF(AL2297=0,0,AL2295*1000/AL2297)</f>
        <v>0</v>
      </c>
      <c r="AM2296" s="230"/>
      <c r="AN2296" s="230"/>
      <c r="AO2296" s="268"/>
      <c r="AP2296" s="268"/>
      <c r="AQ2296" s="268"/>
      <c r="AR2296" s="269"/>
      <c r="AS2296" s="578"/>
      <c r="AT2296" s="578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</row>
    <row r="2297" spans="13:99">
      <c r="M2297" s="628" t="str">
        <f>M2295 &amp; ".V"</f>
        <v>AMW.V</v>
      </c>
      <c r="N2297" s="585" t="s">
        <v>246</v>
      </c>
      <c r="O2297" s="446" t="s">
        <v>294</v>
      </c>
      <c r="AC2297" s="268"/>
      <c r="AD2297" s="268"/>
      <c r="AE2297" s="268"/>
      <c r="AF2297" s="578"/>
      <c r="AG2297" s="578"/>
      <c r="AH2297" s="578"/>
      <c r="AI2297" s="268"/>
      <c r="AJ2297" s="268"/>
      <c r="AK2297" s="268"/>
      <c r="AL2297" s="263">
        <f>AM2297+AN2297</f>
        <v>0</v>
      </c>
      <c r="AM2297" s="230"/>
      <c r="AN2297" s="230"/>
      <c r="AO2297" s="268"/>
      <c r="AP2297" s="268"/>
      <c r="AQ2297" s="268"/>
      <c r="AR2297" s="578"/>
      <c r="AS2297" s="578"/>
      <c r="AT2297" s="578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</row>
    <row r="2298" spans="13:99">
      <c r="M2298" s="627" t="s">
        <v>2299</v>
      </c>
      <c r="N2298" s="625" t="s">
        <v>2217</v>
      </c>
      <c r="O2298" s="446" t="s">
        <v>196</v>
      </c>
      <c r="AC2298" s="268"/>
      <c r="AD2298" s="268"/>
      <c r="AE2298" s="268"/>
      <c r="AF2298" s="269"/>
      <c r="AG2298" s="578"/>
      <c r="AH2298" s="578"/>
      <c r="AI2298" s="268"/>
      <c r="AJ2298" s="268"/>
      <c r="AK2298" s="268"/>
      <c r="AL2298" s="263">
        <f>AM2298+AN2298</f>
        <v>0</v>
      </c>
      <c r="AM2298" s="260">
        <f>AM2299*AM2300/1000</f>
        <v>0</v>
      </c>
      <c r="AN2298" s="260">
        <f>AN2299*AN2300/1000</f>
        <v>0</v>
      </c>
      <c r="AO2298" s="268"/>
      <c r="AP2298" s="268"/>
      <c r="AQ2298" s="268"/>
      <c r="AR2298" s="269"/>
      <c r="AS2298" s="578"/>
      <c r="AT2298" s="57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</row>
    <row r="2299" spans="13:99">
      <c r="M2299" s="628" t="str">
        <f>M2298 &amp; ".P"</f>
        <v>AMN.P</v>
      </c>
      <c r="N2299" s="585" t="s">
        <v>957</v>
      </c>
      <c r="O2299" s="446" t="s">
        <v>24</v>
      </c>
      <c r="AC2299" s="268"/>
      <c r="AD2299" s="268"/>
      <c r="AE2299" s="268"/>
      <c r="AF2299" s="269"/>
      <c r="AG2299" s="578"/>
      <c r="AH2299" s="578"/>
      <c r="AI2299" s="268"/>
      <c r="AJ2299" s="268"/>
      <c r="AK2299" s="268"/>
      <c r="AL2299" s="263">
        <f>IF(AL2300=0,0,AL2298*1000/AL2300)</f>
        <v>0</v>
      </c>
      <c r="AM2299" s="230"/>
      <c r="AN2299" s="230"/>
      <c r="AO2299" s="268"/>
      <c r="AP2299" s="268"/>
      <c r="AQ2299" s="268"/>
      <c r="AR2299" s="269"/>
      <c r="AS2299" s="578"/>
      <c r="AT2299" s="578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</row>
    <row r="2300" spans="13:99">
      <c r="M2300" s="628" t="str">
        <f>M2298 &amp; ".V"</f>
        <v>AMN.V</v>
      </c>
      <c r="N2300" s="585" t="s">
        <v>246</v>
      </c>
      <c r="O2300" s="446" t="s">
        <v>294</v>
      </c>
      <c r="AC2300" s="268"/>
      <c r="AD2300" s="268"/>
      <c r="AE2300" s="268"/>
      <c r="AF2300" s="578"/>
      <c r="AG2300" s="578"/>
      <c r="AH2300" s="578"/>
      <c r="AI2300" s="268"/>
      <c r="AJ2300" s="268"/>
      <c r="AK2300" s="268"/>
      <c r="AL2300" s="263">
        <f>AM2300+AN2300</f>
        <v>0</v>
      </c>
      <c r="AM2300" s="230"/>
      <c r="AN2300" s="230"/>
      <c r="AO2300" s="268"/>
      <c r="AP2300" s="268"/>
      <c r="AQ2300" s="268"/>
      <c r="AR2300" s="578"/>
      <c r="AS2300" s="578"/>
      <c r="AT2300" s="578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</row>
    <row r="2301" spans="13:99">
      <c r="M2301" s="627" t="s">
        <v>2333</v>
      </c>
      <c r="N2301" s="625" t="s">
        <v>2218</v>
      </c>
      <c r="O2301" s="446" t="s">
        <v>196</v>
      </c>
      <c r="AC2301" s="268"/>
      <c r="AD2301" s="268"/>
      <c r="AE2301" s="268"/>
      <c r="AF2301" s="269"/>
      <c r="AG2301" s="578"/>
      <c r="AH2301" s="578"/>
      <c r="AI2301" s="268"/>
      <c r="AJ2301" s="268"/>
      <c r="AK2301" s="268"/>
      <c r="AL2301" s="263">
        <f>AM2301+AN2301</f>
        <v>0</v>
      </c>
      <c r="AM2301" s="260">
        <f>AM2302*AM2303/1000</f>
        <v>0</v>
      </c>
      <c r="AN2301" s="260">
        <f>AN2302*AN2303/1000</f>
        <v>0</v>
      </c>
      <c r="AO2301" s="268"/>
      <c r="AP2301" s="268"/>
      <c r="AQ2301" s="268"/>
      <c r="AR2301" s="269"/>
      <c r="AS2301" s="578"/>
      <c r="AT2301" s="578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</row>
    <row r="2302" spans="13:99">
      <c r="M2302" s="628" t="str">
        <f>M2301 &amp; ".P"</f>
        <v>AMNCL.P</v>
      </c>
      <c r="N2302" s="585" t="s">
        <v>957</v>
      </c>
      <c r="O2302" s="446" t="s">
        <v>24</v>
      </c>
      <c r="AC2302" s="268"/>
      <c r="AD2302" s="268"/>
      <c r="AE2302" s="268"/>
      <c r="AF2302" s="269"/>
      <c r="AG2302" s="578"/>
      <c r="AH2302" s="578"/>
      <c r="AI2302" s="268"/>
      <c r="AJ2302" s="268"/>
      <c r="AK2302" s="268"/>
      <c r="AL2302" s="263">
        <f>IF(AL2303=0,0,AL2301*1000/AL2303)</f>
        <v>0</v>
      </c>
      <c r="AM2302" s="230"/>
      <c r="AN2302" s="230"/>
      <c r="AO2302" s="268"/>
      <c r="AP2302" s="268"/>
      <c r="AQ2302" s="268"/>
      <c r="AR2302" s="269"/>
      <c r="AS2302" s="578"/>
      <c r="AT2302" s="578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</row>
    <row r="2303" spans="13:99">
      <c r="M2303" s="628" t="str">
        <f>M2301 &amp; ".V"</f>
        <v>AMNCL.V</v>
      </c>
      <c r="N2303" s="585" t="s">
        <v>246</v>
      </c>
      <c r="O2303" s="446" t="s">
        <v>294</v>
      </c>
      <c r="AC2303" s="268"/>
      <c r="AD2303" s="268"/>
      <c r="AE2303" s="268"/>
      <c r="AF2303" s="578"/>
      <c r="AG2303" s="578"/>
      <c r="AH2303" s="578"/>
      <c r="AI2303" s="268"/>
      <c r="AJ2303" s="268"/>
      <c r="AK2303" s="268"/>
      <c r="AL2303" s="263">
        <f>AM2303+AN2303</f>
        <v>0</v>
      </c>
      <c r="AM2303" s="230"/>
      <c r="AN2303" s="230"/>
      <c r="AO2303" s="268"/>
      <c r="AP2303" s="268"/>
      <c r="AQ2303" s="268"/>
      <c r="AR2303" s="578"/>
      <c r="AS2303" s="578"/>
      <c r="AT2303" s="578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</row>
    <row r="2304" spans="13:99">
      <c r="M2304" s="627" t="s">
        <v>2334</v>
      </c>
      <c r="N2304" s="625" t="s">
        <v>2219</v>
      </c>
      <c r="O2304" s="446" t="s">
        <v>196</v>
      </c>
      <c r="AC2304" s="268"/>
      <c r="AD2304" s="268"/>
      <c r="AE2304" s="268"/>
      <c r="AF2304" s="269"/>
      <c r="AG2304" s="578"/>
      <c r="AH2304" s="578"/>
      <c r="AI2304" s="268"/>
      <c r="AJ2304" s="268"/>
      <c r="AK2304" s="268"/>
      <c r="AL2304" s="263">
        <f>AM2304+AN2304</f>
        <v>0</v>
      </c>
      <c r="AM2304" s="260">
        <f>AM2305*AM2306/1000</f>
        <v>0</v>
      </c>
      <c r="AN2304" s="260">
        <f>AN2305*AN2306/1000</f>
        <v>0</v>
      </c>
      <c r="AO2304" s="268"/>
      <c r="AP2304" s="268"/>
      <c r="AQ2304" s="268"/>
      <c r="AR2304" s="269"/>
      <c r="AS2304" s="578"/>
      <c r="AT2304" s="578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</row>
    <row r="2305" spans="13:99">
      <c r="M2305" s="628" t="str">
        <f>M2304 &amp; ".P"</f>
        <v>BACL.P</v>
      </c>
      <c r="N2305" s="585" t="s">
        <v>957</v>
      </c>
      <c r="O2305" s="446" t="s">
        <v>24</v>
      </c>
      <c r="AC2305" s="268"/>
      <c r="AD2305" s="268"/>
      <c r="AE2305" s="268"/>
      <c r="AF2305" s="269"/>
      <c r="AG2305" s="578"/>
      <c r="AH2305" s="578"/>
      <c r="AI2305" s="268"/>
      <c r="AJ2305" s="268"/>
      <c r="AK2305" s="268"/>
      <c r="AL2305" s="263">
        <f>IF(AL2306=0,0,AL2304*1000/AL2306)</f>
        <v>0</v>
      </c>
      <c r="AM2305" s="230"/>
      <c r="AN2305" s="230"/>
      <c r="AO2305" s="268"/>
      <c r="AP2305" s="268"/>
      <c r="AQ2305" s="268"/>
      <c r="AR2305" s="269"/>
      <c r="AS2305" s="578"/>
      <c r="AT2305" s="578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</row>
    <row r="2306" spans="13:99">
      <c r="M2306" s="628" t="str">
        <f>M2304 &amp; ".V"</f>
        <v>BACL.V</v>
      </c>
      <c r="N2306" s="585" t="s">
        <v>246</v>
      </c>
      <c r="O2306" s="446" t="s">
        <v>294</v>
      </c>
      <c r="AC2306" s="268"/>
      <c r="AD2306" s="268"/>
      <c r="AE2306" s="268"/>
      <c r="AF2306" s="578"/>
      <c r="AG2306" s="578"/>
      <c r="AH2306" s="578"/>
      <c r="AI2306" s="268"/>
      <c r="AJ2306" s="268"/>
      <c r="AK2306" s="268"/>
      <c r="AL2306" s="263">
        <f>AM2306+AN2306</f>
        <v>0</v>
      </c>
      <c r="AM2306" s="230"/>
      <c r="AN2306" s="230"/>
      <c r="AO2306" s="268"/>
      <c r="AP2306" s="268"/>
      <c r="AQ2306" s="268"/>
      <c r="AR2306" s="578"/>
      <c r="AS2306" s="578"/>
      <c r="AT2306" s="578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</row>
    <row r="2307" spans="13:99">
      <c r="M2307" s="627" t="s">
        <v>2300</v>
      </c>
      <c r="N2307" s="625" t="s">
        <v>2220</v>
      </c>
      <c r="O2307" s="446" t="s">
        <v>196</v>
      </c>
      <c r="AC2307" s="268"/>
      <c r="AD2307" s="268"/>
      <c r="AE2307" s="268"/>
      <c r="AF2307" s="269"/>
      <c r="AG2307" s="578"/>
      <c r="AH2307" s="578"/>
      <c r="AI2307" s="268"/>
      <c r="AJ2307" s="268"/>
      <c r="AK2307" s="268"/>
      <c r="AL2307" s="263">
        <f>AM2307+AN2307</f>
        <v>0</v>
      </c>
      <c r="AM2307" s="260">
        <f>AM2308*AM2309/1000</f>
        <v>0</v>
      </c>
      <c r="AN2307" s="260">
        <f>AN2308*AN2309/1000</f>
        <v>0</v>
      </c>
      <c r="AO2307" s="268"/>
      <c r="AP2307" s="268"/>
      <c r="AQ2307" s="268"/>
      <c r="AR2307" s="269"/>
      <c r="AS2307" s="578"/>
      <c r="AT2307" s="578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</row>
    <row r="2308" spans="13:99">
      <c r="M2308" s="628" t="str">
        <f>M2307 &amp; ".P"</f>
        <v>BIOX.P</v>
      </c>
      <c r="N2308" s="585" t="s">
        <v>957</v>
      </c>
      <c r="O2308" s="446" t="s">
        <v>24</v>
      </c>
      <c r="AC2308" s="268"/>
      <c r="AD2308" s="268"/>
      <c r="AE2308" s="268"/>
      <c r="AF2308" s="269"/>
      <c r="AG2308" s="578"/>
      <c r="AH2308" s="578"/>
      <c r="AI2308" s="268"/>
      <c r="AJ2308" s="268"/>
      <c r="AK2308" s="268"/>
      <c r="AL2308" s="263">
        <f>IF(AL2309=0,0,AL2307*1000/AL2309)</f>
        <v>0</v>
      </c>
      <c r="AM2308" s="230"/>
      <c r="AN2308" s="230"/>
      <c r="AO2308" s="268"/>
      <c r="AP2308" s="268"/>
      <c r="AQ2308" s="268"/>
      <c r="AR2308" s="269"/>
      <c r="AS2308" s="578"/>
      <c r="AT2308" s="57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</row>
    <row r="2309" spans="13:99">
      <c r="M2309" s="628" t="str">
        <f>M2307 &amp; ".V"</f>
        <v>BIOX.V</v>
      </c>
      <c r="N2309" s="585" t="s">
        <v>246</v>
      </c>
      <c r="O2309" s="446" t="s">
        <v>294</v>
      </c>
      <c r="AC2309" s="268"/>
      <c r="AD2309" s="268"/>
      <c r="AE2309" s="268"/>
      <c r="AF2309" s="578"/>
      <c r="AG2309" s="578"/>
      <c r="AH2309" s="578"/>
      <c r="AI2309" s="268"/>
      <c r="AJ2309" s="268"/>
      <c r="AK2309" s="268"/>
      <c r="AL2309" s="263">
        <f>AM2309+AN2309</f>
        <v>0</v>
      </c>
      <c r="AM2309" s="230"/>
      <c r="AN2309" s="230"/>
      <c r="AO2309" s="268"/>
      <c r="AP2309" s="268"/>
      <c r="AQ2309" s="268"/>
      <c r="AR2309" s="578"/>
      <c r="AS2309" s="578"/>
      <c r="AT2309" s="578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</row>
    <row r="2310" spans="13:99">
      <c r="M2310" s="627" t="s">
        <v>2301</v>
      </c>
      <c r="N2310" s="625" t="s">
        <v>2221</v>
      </c>
      <c r="O2310" s="446" t="s">
        <v>196</v>
      </c>
      <c r="AC2310" s="268"/>
      <c r="AD2310" s="268"/>
      <c r="AE2310" s="268"/>
      <c r="AF2310" s="269"/>
      <c r="AG2310" s="578"/>
      <c r="AH2310" s="578"/>
      <c r="AI2310" s="268"/>
      <c r="AJ2310" s="268"/>
      <c r="AK2310" s="268"/>
      <c r="AL2310" s="263">
        <f>AM2310+AN2310</f>
        <v>0</v>
      </c>
      <c r="AM2310" s="260">
        <f>AM2311*AM2312/1000</f>
        <v>0</v>
      </c>
      <c r="AN2310" s="260">
        <f>AN2311*AN2312/1000</f>
        <v>0</v>
      </c>
      <c r="AO2310" s="268"/>
      <c r="AP2310" s="268"/>
      <c r="AQ2310" s="268"/>
      <c r="AR2310" s="269"/>
      <c r="AS2310" s="578"/>
      <c r="AT2310" s="578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</row>
    <row r="2311" spans="13:99">
      <c r="M2311" s="628" t="str">
        <f>M2310 &amp; ".P"</f>
        <v>BRFNL.P</v>
      </c>
      <c r="N2311" s="585" t="s">
        <v>957</v>
      </c>
      <c r="O2311" s="446" t="s">
        <v>24</v>
      </c>
      <c r="AC2311" s="268"/>
      <c r="AD2311" s="268"/>
      <c r="AE2311" s="268"/>
      <c r="AF2311" s="269"/>
      <c r="AG2311" s="578"/>
      <c r="AH2311" s="578"/>
      <c r="AI2311" s="268"/>
      <c r="AJ2311" s="268"/>
      <c r="AK2311" s="268"/>
      <c r="AL2311" s="263">
        <f>IF(AL2312=0,0,AL2310*1000/AL2312)</f>
        <v>0</v>
      </c>
      <c r="AM2311" s="230"/>
      <c r="AN2311" s="230"/>
      <c r="AO2311" s="268"/>
      <c r="AP2311" s="268"/>
      <c r="AQ2311" s="268"/>
      <c r="AR2311" s="269"/>
      <c r="AS2311" s="578"/>
      <c r="AT2311" s="578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</row>
    <row r="2312" spans="13:99">
      <c r="M2312" s="628" t="str">
        <f>M2310 &amp; ".V"</f>
        <v>BRFNL.V</v>
      </c>
      <c r="N2312" s="585" t="s">
        <v>246</v>
      </c>
      <c r="O2312" s="446" t="s">
        <v>294</v>
      </c>
      <c r="AC2312" s="268"/>
      <c r="AD2312" s="268"/>
      <c r="AE2312" s="268"/>
      <c r="AF2312" s="578"/>
      <c r="AG2312" s="578"/>
      <c r="AH2312" s="578"/>
      <c r="AI2312" s="268"/>
      <c r="AJ2312" s="268"/>
      <c r="AK2312" s="268"/>
      <c r="AL2312" s="263">
        <f>AM2312+AN2312</f>
        <v>0</v>
      </c>
      <c r="AM2312" s="230"/>
      <c r="AN2312" s="230"/>
      <c r="AO2312" s="268"/>
      <c r="AP2312" s="268"/>
      <c r="AQ2312" s="268"/>
      <c r="AR2312" s="578"/>
      <c r="AS2312" s="578"/>
      <c r="AT2312" s="578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</row>
    <row r="2313" spans="13:99">
      <c r="M2313" s="627" t="s">
        <v>2302</v>
      </c>
      <c r="N2313" s="625" t="s">
        <v>2222</v>
      </c>
      <c r="O2313" s="446" t="s">
        <v>196</v>
      </c>
      <c r="AC2313" s="268"/>
      <c r="AD2313" s="268"/>
      <c r="AE2313" s="268"/>
      <c r="AF2313" s="269"/>
      <c r="AG2313" s="578"/>
      <c r="AH2313" s="578"/>
      <c r="AI2313" s="268"/>
      <c r="AJ2313" s="268"/>
      <c r="AK2313" s="268"/>
      <c r="AL2313" s="263">
        <f>AM2313+AN2313</f>
        <v>0</v>
      </c>
      <c r="AM2313" s="260">
        <f>AM2314*AM2315/1000</f>
        <v>0</v>
      </c>
      <c r="AN2313" s="260">
        <f>AN2314*AN2315/1000</f>
        <v>0</v>
      </c>
      <c r="AO2313" s="268"/>
      <c r="AP2313" s="268"/>
      <c r="AQ2313" s="268"/>
      <c r="AR2313" s="269"/>
      <c r="AS2313" s="578"/>
      <c r="AT2313" s="578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</row>
    <row r="2314" spans="13:99">
      <c r="M2314" s="628" t="str">
        <f>M2313 &amp; ".P"</f>
        <v>HDOX.P</v>
      </c>
      <c r="N2314" s="585" t="s">
        <v>957</v>
      </c>
      <c r="O2314" s="446" t="s">
        <v>24</v>
      </c>
      <c r="AC2314" s="268"/>
      <c r="AD2314" s="268"/>
      <c r="AE2314" s="268"/>
      <c r="AF2314" s="269"/>
      <c r="AG2314" s="578"/>
      <c r="AH2314" s="578"/>
      <c r="AI2314" s="268"/>
      <c r="AJ2314" s="268"/>
      <c r="AK2314" s="268"/>
      <c r="AL2314" s="263">
        <f>IF(AL2315=0,0,AL2313*1000/AL2315)</f>
        <v>0</v>
      </c>
      <c r="AM2314" s="230"/>
      <c r="AN2314" s="230"/>
      <c r="AO2314" s="268"/>
      <c r="AP2314" s="268"/>
      <c r="AQ2314" s="268"/>
      <c r="AR2314" s="269"/>
      <c r="AS2314" s="578"/>
      <c r="AT2314" s="578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</row>
    <row r="2315" spans="13:99">
      <c r="M2315" s="628" t="str">
        <f>M2313 &amp; ".V"</f>
        <v>HDOX.V</v>
      </c>
      <c r="N2315" s="585" t="s">
        <v>246</v>
      </c>
      <c r="O2315" s="446" t="s">
        <v>294</v>
      </c>
      <c r="AC2315" s="268"/>
      <c r="AD2315" s="268"/>
      <c r="AE2315" s="268"/>
      <c r="AF2315" s="578"/>
      <c r="AG2315" s="578"/>
      <c r="AH2315" s="578"/>
      <c r="AI2315" s="268"/>
      <c r="AJ2315" s="268"/>
      <c r="AK2315" s="268"/>
      <c r="AL2315" s="263">
        <f>AM2315+AN2315</f>
        <v>0</v>
      </c>
      <c r="AM2315" s="230"/>
      <c r="AN2315" s="230"/>
      <c r="AO2315" s="268"/>
      <c r="AP2315" s="268"/>
      <c r="AQ2315" s="268"/>
      <c r="AR2315" s="578"/>
      <c r="AS2315" s="578"/>
      <c r="AT2315" s="578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</row>
    <row r="2316" spans="13:99">
      <c r="M2316" s="627" t="s">
        <v>2303</v>
      </c>
      <c r="N2316" s="625" t="s">
        <v>2223</v>
      </c>
      <c r="O2316" s="446" t="s">
        <v>196</v>
      </c>
      <c r="AC2316" s="268"/>
      <c r="AD2316" s="268"/>
      <c r="AE2316" s="268"/>
      <c r="AF2316" s="269"/>
      <c r="AG2316" s="578"/>
      <c r="AH2316" s="578"/>
      <c r="AI2316" s="268"/>
      <c r="AJ2316" s="268"/>
      <c r="AK2316" s="268"/>
      <c r="AL2316" s="263">
        <f>AM2316+AN2316</f>
        <v>0</v>
      </c>
      <c r="AM2316" s="260">
        <f>AM2317*AM2318/1000</f>
        <v>0</v>
      </c>
      <c r="AN2316" s="260">
        <f>AN2317*AN2318/1000</f>
        <v>0</v>
      </c>
      <c r="AO2316" s="268"/>
      <c r="AP2316" s="268"/>
      <c r="AQ2316" s="268"/>
      <c r="AR2316" s="269"/>
      <c r="AS2316" s="578"/>
      <c r="AT2316" s="578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</row>
    <row r="2317" spans="13:99">
      <c r="M2317" s="628" t="str">
        <f>M2316 &amp; ".P"</f>
        <v>GEXN.P</v>
      </c>
      <c r="N2317" s="585" t="s">
        <v>957</v>
      </c>
      <c r="O2317" s="446" t="s">
        <v>24</v>
      </c>
      <c r="AC2317" s="268"/>
      <c r="AD2317" s="268"/>
      <c r="AE2317" s="268"/>
      <c r="AF2317" s="269"/>
      <c r="AG2317" s="578"/>
      <c r="AH2317" s="578"/>
      <c r="AI2317" s="268"/>
      <c r="AJ2317" s="268"/>
      <c r="AK2317" s="268"/>
      <c r="AL2317" s="263">
        <f>IF(AL2318=0,0,AL2316*1000/AL2318)</f>
        <v>0</v>
      </c>
      <c r="AM2317" s="230"/>
      <c r="AN2317" s="230"/>
      <c r="AO2317" s="268"/>
      <c r="AP2317" s="268"/>
      <c r="AQ2317" s="268"/>
      <c r="AR2317" s="269"/>
      <c r="AS2317" s="578"/>
      <c r="AT2317" s="578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</row>
    <row r="2318" spans="13:99">
      <c r="M2318" s="628" t="str">
        <f>M2316 &amp; ".V"</f>
        <v>GEXN.V</v>
      </c>
      <c r="N2318" s="585" t="s">
        <v>246</v>
      </c>
      <c r="O2318" s="446" t="s">
        <v>294</v>
      </c>
      <c r="AC2318" s="268"/>
      <c r="AD2318" s="268"/>
      <c r="AE2318" s="268"/>
      <c r="AF2318" s="578"/>
      <c r="AG2318" s="578"/>
      <c r="AH2318" s="578"/>
      <c r="AI2318" s="268"/>
      <c r="AJ2318" s="268"/>
      <c r="AK2318" s="268"/>
      <c r="AL2318" s="263">
        <f>AM2318+AN2318</f>
        <v>0</v>
      </c>
      <c r="AM2318" s="230"/>
      <c r="AN2318" s="230"/>
      <c r="AO2318" s="268"/>
      <c r="AP2318" s="268"/>
      <c r="AQ2318" s="268"/>
      <c r="AR2318" s="578"/>
      <c r="AS2318" s="578"/>
      <c r="AT2318" s="57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</row>
    <row r="2319" spans="13:99">
      <c r="M2319" s="627" t="s">
        <v>2335</v>
      </c>
      <c r="N2319" s="625" t="s">
        <v>2224</v>
      </c>
      <c r="O2319" s="446" t="s">
        <v>196</v>
      </c>
      <c r="AC2319" s="268"/>
      <c r="AD2319" s="268"/>
      <c r="AE2319" s="268"/>
      <c r="AF2319" s="269"/>
      <c r="AG2319" s="578"/>
      <c r="AH2319" s="578"/>
      <c r="AI2319" s="268"/>
      <c r="AJ2319" s="268"/>
      <c r="AK2319" s="268"/>
      <c r="AL2319" s="263">
        <f>AM2319+AN2319</f>
        <v>0</v>
      </c>
      <c r="AM2319" s="260">
        <f>AM2320*AM2321/1000</f>
        <v>0</v>
      </c>
      <c r="AN2319" s="260">
        <f>AN2320*AN2321/1000</f>
        <v>0</v>
      </c>
      <c r="AO2319" s="268"/>
      <c r="AP2319" s="268"/>
      <c r="AQ2319" s="268"/>
      <c r="AR2319" s="269"/>
      <c r="AS2319" s="578"/>
      <c r="AT2319" s="578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</row>
    <row r="2320" spans="13:99">
      <c r="M2320" s="628" t="str">
        <f>M2319 &amp; ".P"</f>
        <v>HDOXCL.P</v>
      </c>
      <c r="N2320" s="585" t="s">
        <v>957</v>
      </c>
      <c r="O2320" s="446" t="s">
        <v>24</v>
      </c>
      <c r="AC2320" s="268"/>
      <c r="AD2320" s="268"/>
      <c r="AE2320" s="268"/>
      <c r="AF2320" s="269"/>
      <c r="AG2320" s="578"/>
      <c r="AH2320" s="578"/>
      <c r="AI2320" s="268"/>
      <c r="AJ2320" s="268"/>
      <c r="AK2320" s="268"/>
      <c r="AL2320" s="263">
        <f>IF(AL2321=0,0,AL2319*1000/AL2321)</f>
        <v>0</v>
      </c>
      <c r="AM2320" s="230"/>
      <c r="AN2320" s="230"/>
      <c r="AO2320" s="268"/>
      <c r="AP2320" s="268"/>
      <c r="AQ2320" s="268"/>
      <c r="AR2320" s="269"/>
      <c r="AS2320" s="578"/>
      <c r="AT2320" s="578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</row>
    <row r="2321" spans="13:99">
      <c r="M2321" s="628" t="str">
        <f>M2319 &amp; ".V"</f>
        <v>HDOXCL.V</v>
      </c>
      <c r="N2321" s="585" t="s">
        <v>246</v>
      </c>
      <c r="O2321" s="446" t="s">
        <v>294</v>
      </c>
      <c r="AC2321" s="268"/>
      <c r="AD2321" s="268"/>
      <c r="AE2321" s="268"/>
      <c r="AF2321" s="578"/>
      <c r="AG2321" s="578"/>
      <c r="AH2321" s="578"/>
      <c r="AI2321" s="268"/>
      <c r="AJ2321" s="268"/>
      <c r="AK2321" s="268"/>
      <c r="AL2321" s="263">
        <f>AM2321+AN2321</f>
        <v>0</v>
      </c>
      <c r="AM2321" s="230"/>
      <c r="AN2321" s="230"/>
      <c r="AO2321" s="268"/>
      <c r="AP2321" s="268"/>
      <c r="AQ2321" s="268"/>
      <c r="AR2321" s="578"/>
      <c r="AS2321" s="578"/>
      <c r="AT2321" s="578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</row>
    <row r="2322" spans="13:99">
      <c r="M2322" s="627" t="s">
        <v>2336</v>
      </c>
      <c r="N2322" s="625" t="s">
        <v>2225</v>
      </c>
      <c r="O2322" s="446" t="s">
        <v>196</v>
      </c>
      <c r="AC2322" s="268"/>
      <c r="AD2322" s="268"/>
      <c r="AE2322" s="268"/>
      <c r="AF2322" s="269"/>
      <c r="AG2322" s="578"/>
      <c r="AH2322" s="578"/>
      <c r="AI2322" s="268"/>
      <c r="AJ2322" s="268"/>
      <c r="AK2322" s="268"/>
      <c r="AL2322" s="263">
        <f>AM2322+AN2322</f>
        <v>0</v>
      </c>
      <c r="AM2322" s="260">
        <f>AM2323*AM2324/1000</f>
        <v>0</v>
      </c>
      <c r="AN2322" s="260">
        <f>AN2323*AN2324/1000</f>
        <v>0</v>
      </c>
      <c r="AO2322" s="268"/>
      <c r="AP2322" s="268"/>
      <c r="AQ2322" s="268"/>
      <c r="AR2322" s="269"/>
      <c r="AS2322" s="578"/>
      <c r="AT2322" s="578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</row>
    <row r="2323" spans="13:99">
      <c r="M2323" s="628" t="str">
        <f>M2322 &amp; ".P"</f>
        <v>HDCLCA.P</v>
      </c>
      <c r="N2323" s="585" t="s">
        <v>957</v>
      </c>
      <c r="O2323" s="446" t="s">
        <v>24</v>
      </c>
      <c r="AC2323" s="268"/>
      <c r="AD2323" s="268"/>
      <c r="AE2323" s="268"/>
      <c r="AF2323" s="269"/>
      <c r="AG2323" s="578"/>
      <c r="AH2323" s="578"/>
      <c r="AI2323" s="268"/>
      <c r="AJ2323" s="268"/>
      <c r="AK2323" s="268"/>
      <c r="AL2323" s="263">
        <f>IF(AL2324=0,0,AL2322*1000/AL2324)</f>
        <v>0</v>
      </c>
      <c r="AM2323" s="230"/>
      <c r="AN2323" s="230"/>
      <c r="AO2323" s="268"/>
      <c r="AP2323" s="268"/>
      <c r="AQ2323" s="268"/>
      <c r="AR2323" s="269"/>
      <c r="AS2323" s="578"/>
      <c r="AT2323" s="578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</row>
    <row r="2324" spans="13:99">
      <c r="M2324" s="628" t="str">
        <f>M2322 &amp; ".V"</f>
        <v>HDCLCA.V</v>
      </c>
      <c r="N2324" s="585" t="s">
        <v>246</v>
      </c>
      <c r="O2324" s="446" t="s">
        <v>294</v>
      </c>
      <c r="AC2324" s="268"/>
      <c r="AD2324" s="268"/>
      <c r="AE2324" s="268"/>
      <c r="AF2324" s="578"/>
      <c r="AG2324" s="578"/>
      <c r="AH2324" s="578"/>
      <c r="AI2324" s="268"/>
      <c r="AJ2324" s="268"/>
      <c r="AK2324" s="268"/>
      <c r="AL2324" s="263">
        <f>AM2324+AN2324</f>
        <v>0</v>
      </c>
      <c r="AM2324" s="230"/>
      <c r="AN2324" s="230"/>
      <c r="AO2324" s="268"/>
      <c r="AP2324" s="268"/>
      <c r="AQ2324" s="268"/>
      <c r="AR2324" s="578"/>
      <c r="AS2324" s="578"/>
      <c r="AT2324" s="578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</row>
    <row r="2325" spans="13:99">
      <c r="M2325" s="627" t="s">
        <v>2337</v>
      </c>
      <c r="N2325" s="625" t="s">
        <v>2226</v>
      </c>
      <c r="O2325" s="446" t="s">
        <v>196</v>
      </c>
      <c r="AC2325" s="268"/>
      <c r="AD2325" s="268"/>
      <c r="AE2325" s="268"/>
      <c r="AF2325" s="269"/>
      <c r="AG2325" s="578"/>
      <c r="AH2325" s="578"/>
      <c r="AI2325" s="268"/>
      <c r="AJ2325" s="268"/>
      <c r="AK2325" s="268"/>
      <c r="AL2325" s="263">
        <f>AM2325+AN2325</f>
        <v>0</v>
      </c>
      <c r="AM2325" s="260">
        <f>AM2326*AM2327/1000</f>
        <v>0</v>
      </c>
      <c r="AN2325" s="260">
        <f>AN2326*AN2327/1000</f>
        <v>0</v>
      </c>
      <c r="AO2325" s="268"/>
      <c r="AP2325" s="268"/>
      <c r="AQ2325" s="268"/>
      <c r="AR2325" s="269"/>
      <c r="AS2325" s="578"/>
      <c r="AT2325" s="578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</row>
    <row r="2326" spans="13:99">
      <c r="M2326" s="628" t="str">
        <f>M2325 &amp; ".P"</f>
        <v>HPCLCA.P</v>
      </c>
      <c r="N2326" s="585" t="s">
        <v>957</v>
      </c>
      <c r="O2326" s="446" t="s">
        <v>24</v>
      </c>
      <c r="AC2326" s="268"/>
      <c r="AD2326" s="268"/>
      <c r="AE2326" s="268"/>
      <c r="AF2326" s="269"/>
      <c r="AG2326" s="578"/>
      <c r="AH2326" s="578"/>
      <c r="AI2326" s="268"/>
      <c r="AJ2326" s="268"/>
      <c r="AK2326" s="268"/>
      <c r="AL2326" s="263">
        <f>IF(AL2327=0,0,AL2325*1000/AL2327)</f>
        <v>0</v>
      </c>
      <c r="AM2326" s="230"/>
      <c r="AN2326" s="230"/>
      <c r="AO2326" s="268"/>
      <c r="AP2326" s="268"/>
      <c r="AQ2326" s="268"/>
      <c r="AR2326" s="269"/>
      <c r="AS2326" s="578"/>
      <c r="AT2326" s="578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</row>
    <row r="2327" spans="13:99">
      <c r="M2327" s="628" t="str">
        <f>M2325 &amp; ".V"</f>
        <v>HPCLCA.V</v>
      </c>
      <c r="N2327" s="585" t="s">
        <v>246</v>
      </c>
      <c r="O2327" s="446" t="s">
        <v>294</v>
      </c>
      <c r="AC2327" s="268"/>
      <c r="AD2327" s="268"/>
      <c r="AE2327" s="268"/>
      <c r="AF2327" s="578"/>
      <c r="AG2327" s="578"/>
      <c r="AH2327" s="578"/>
      <c r="AI2327" s="268"/>
      <c r="AJ2327" s="268"/>
      <c r="AK2327" s="268"/>
      <c r="AL2327" s="263">
        <f>AM2327+AN2327</f>
        <v>0</v>
      </c>
      <c r="AM2327" s="230"/>
      <c r="AN2327" s="230"/>
      <c r="AO2327" s="268"/>
      <c r="AP2327" s="268"/>
      <c r="AQ2327" s="268"/>
      <c r="AR2327" s="578"/>
      <c r="AS2327" s="578"/>
      <c r="AT2327" s="578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</row>
    <row r="2328" spans="13:99">
      <c r="M2328" s="627" t="s">
        <v>2338</v>
      </c>
      <c r="N2328" s="625" t="s">
        <v>2227</v>
      </c>
      <c r="O2328" s="446" t="s">
        <v>196</v>
      </c>
      <c r="AC2328" s="268"/>
      <c r="AD2328" s="268"/>
      <c r="AE2328" s="268"/>
      <c r="AF2328" s="269"/>
      <c r="AG2328" s="578"/>
      <c r="AH2328" s="578"/>
      <c r="AI2328" s="268"/>
      <c r="AJ2328" s="268"/>
      <c r="AK2328" s="268"/>
      <c r="AL2328" s="263">
        <f>AM2328+AN2328</f>
        <v>0</v>
      </c>
      <c r="AM2328" s="260">
        <f>AM2329*AM2330/1000</f>
        <v>0</v>
      </c>
      <c r="AN2328" s="260">
        <f>AN2329*AN2330/1000</f>
        <v>0</v>
      </c>
      <c r="AO2328" s="268"/>
      <c r="AP2328" s="268"/>
      <c r="AQ2328" s="268"/>
      <c r="AR2328" s="269"/>
      <c r="AS2328" s="578"/>
      <c r="AT2328" s="57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</row>
    <row r="2329" spans="13:99">
      <c r="M2329" s="628" t="str">
        <f>M2328 &amp; ".P"</f>
        <v>HPCLNA.P</v>
      </c>
      <c r="N2329" s="585" t="s">
        <v>957</v>
      </c>
      <c r="O2329" s="446" t="s">
        <v>24</v>
      </c>
      <c r="AC2329" s="268"/>
      <c r="AD2329" s="268"/>
      <c r="AE2329" s="268"/>
      <c r="AF2329" s="269"/>
      <c r="AG2329" s="578"/>
      <c r="AH2329" s="578"/>
      <c r="AI2329" s="268"/>
      <c r="AJ2329" s="268"/>
      <c r="AK2329" s="268"/>
      <c r="AL2329" s="263">
        <f>IF(AL2330=0,0,AL2328*1000/AL2330)</f>
        <v>0</v>
      </c>
      <c r="AM2329" s="230"/>
      <c r="AN2329" s="230"/>
      <c r="AO2329" s="268"/>
      <c r="AP2329" s="268"/>
      <c r="AQ2329" s="268"/>
      <c r="AR2329" s="269"/>
      <c r="AS2329" s="578"/>
      <c r="AT2329" s="578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</row>
    <row r="2330" spans="13:99">
      <c r="M2330" s="628" t="str">
        <f>M2328 &amp; ".V"</f>
        <v>HPCLNA.V</v>
      </c>
      <c r="N2330" s="585" t="s">
        <v>246</v>
      </c>
      <c r="O2330" s="446" t="s">
        <v>294</v>
      </c>
      <c r="AC2330" s="268"/>
      <c r="AD2330" s="268"/>
      <c r="AE2330" s="268"/>
      <c r="AF2330" s="578"/>
      <c r="AG2330" s="578"/>
      <c r="AH2330" s="578"/>
      <c r="AI2330" s="268"/>
      <c r="AJ2330" s="268"/>
      <c r="AK2330" s="268"/>
      <c r="AL2330" s="263">
        <f>AM2330+AN2330</f>
        <v>0</v>
      </c>
      <c r="AM2330" s="230"/>
      <c r="AN2330" s="230"/>
      <c r="AO2330" s="268"/>
      <c r="AP2330" s="268"/>
      <c r="AQ2330" s="268"/>
      <c r="AR2330" s="578"/>
      <c r="AS2330" s="578"/>
      <c r="AT2330" s="578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</row>
    <row r="2331" spans="13:99">
      <c r="M2331" s="627" t="s">
        <v>2339</v>
      </c>
      <c r="N2331" s="625" t="s">
        <v>2228</v>
      </c>
      <c r="O2331" s="446" t="s">
        <v>196</v>
      </c>
      <c r="AC2331" s="268"/>
      <c r="AD2331" s="268"/>
      <c r="AE2331" s="268"/>
      <c r="AF2331" s="269"/>
      <c r="AG2331" s="578"/>
      <c r="AH2331" s="578"/>
      <c r="AI2331" s="268"/>
      <c r="AJ2331" s="268"/>
      <c r="AK2331" s="268"/>
      <c r="AL2331" s="263">
        <f>AM2331+AN2331</f>
        <v>0</v>
      </c>
      <c r="AM2331" s="260">
        <f>AM2332*AM2333/1000</f>
        <v>0</v>
      </c>
      <c r="AN2331" s="260">
        <f>AN2332*AN2333/1000</f>
        <v>0</v>
      </c>
      <c r="AO2331" s="268"/>
      <c r="AP2331" s="268"/>
      <c r="AQ2331" s="268"/>
      <c r="AR2331" s="269"/>
      <c r="AS2331" s="578"/>
      <c r="AT2331" s="578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</row>
    <row r="2332" spans="13:99">
      <c r="M2332" s="628" t="str">
        <f>M2331 &amp; ".P"</f>
        <v>GLC.P</v>
      </c>
      <c r="N2332" s="585" t="s">
        <v>957</v>
      </c>
      <c r="O2332" s="446" t="s">
        <v>24</v>
      </c>
      <c r="AC2332" s="268"/>
      <c r="AD2332" s="268"/>
      <c r="AE2332" s="268"/>
      <c r="AF2332" s="269"/>
      <c r="AG2332" s="578"/>
      <c r="AH2332" s="578"/>
      <c r="AI2332" s="268"/>
      <c r="AJ2332" s="268"/>
      <c r="AK2332" s="268"/>
      <c r="AL2332" s="263">
        <f>IF(AL2333=0,0,AL2331*1000/AL2333)</f>
        <v>0</v>
      </c>
      <c r="AM2332" s="230"/>
      <c r="AN2332" s="230"/>
      <c r="AO2332" s="268"/>
      <c r="AP2332" s="268"/>
      <c r="AQ2332" s="268"/>
      <c r="AR2332" s="269"/>
      <c r="AS2332" s="578"/>
      <c r="AT2332" s="578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</row>
    <row r="2333" spans="13:99">
      <c r="M2333" s="628" t="str">
        <f>M2331 &amp; ".V"</f>
        <v>GLC.V</v>
      </c>
      <c r="N2333" s="585" t="s">
        <v>246</v>
      </c>
      <c r="O2333" s="446" t="s">
        <v>294</v>
      </c>
      <c r="AC2333" s="268"/>
      <c r="AD2333" s="268"/>
      <c r="AE2333" s="268"/>
      <c r="AF2333" s="578"/>
      <c r="AG2333" s="578"/>
      <c r="AH2333" s="578"/>
      <c r="AI2333" s="268"/>
      <c r="AJ2333" s="268"/>
      <c r="AK2333" s="268"/>
      <c r="AL2333" s="263">
        <f>AM2333+AN2333</f>
        <v>0</v>
      </c>
      <c r="AM2333" s="230"/>
      <c r="AN2333" s="230"/>
      <c r="AO2333" s="268"/>
      <c r="AP2333" s="268"/>
      <c r="AQ2333" s="268"/>
      <c r="AR2333" s="578"/>
      <c r="AS2333" s="578"/>
      <c r="AT2333" s="578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</row>
    <row r="2334" spans="13:99">
      <c r="M2334" s="627" t="s">
        <v>2304</v>
      </c>
      <c r="N2334" s="625" t="s">
        <v>2229</v>
      </c>
      <c r="O2334" s="446" t="s">
        <v>196</v>
      </c>
      <c r="AC2334" s="268"/>
      <c r="AD2334" s="268"/>
      <c r="AE2334" s="268"/>
      <c r="AF2334" s="269"/>
      <c r="AG2334" s="578"/>
      <c r="AH2334" s="578"/>
      <c r="AI2334" s="268"/>
      <c r="AJ2334" s="268"/>
      <c r="AK2334" s="268"/>
      <c r="AL2334" s="263">
        <f>AM2334+AN2334</f>
        <v>0</v>
      </c>
      <c r="AM2334" s="260">
        <f>AM2335*AM2336/1000</f>
        <v>0</v>
      </c>
      <c r="AN2334" s="260">
        <f>AN2335*AN2336/1000</f>
        <v>0</v>
      </c>
      <c r="AO2334" s="268"/>
      <c r="AP2334" s="268"/>
      <c r="AQ2334" s="268"/>
      <c r="AR2334" s="269"/>
      <c r="AS2334" s="578"/>
      <c r="AT2334" s="578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</row>
    <row r="2335" spans="13:99">
      <c r="M2335" s="628" t="str">
        <f>M2334 &amp; ".P"</f>
        <v>DFNLCD.P</v>
      </c>
      <c r="N2335" s="585" t="s">
        <v>957</v>
      </c>
      <c r="O2335" s="446" t="s">
        <v>24</v>
      </c>
      <c r="AC2335" s="268"/>
      <c r="AD2335" s="268"/>
      <c r="AE2335" s="268"/>
      <c r="AF2335" s="269"/>
      <c r="AG2335" s="578"/>
      <c r="AH2335" s="578"/>
      <c r="AI2335" s="268"/>
      <c r="AJ2335" s="268"/>
      <c r="AK2335" s="268"/>
      <c r="AL2335" s="263">
        <f>IF(AL2336=0,0,AL2334*1000/AL2336)</f>
        <v>0</v>
      </c>
      <c r="AM2335" s="230"/>
      <c r="AN2335" s="230"/>
      <c r="AO2335" s="268"/>
      <c r="AP2335" s="268"/>
      <c r="AQ2335" s="268"/>
      <c r="AR2335" s="269"/>
      <c r="AS2335" s="578"/>
      <c r="AT2335" s="578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</row>
    <row r="2336" spans="13:99">
      <c r="M2336" s="628" t="str">
        <f>M2334 &amp; ".V"</f>
        <v>DFNLCD.V</v>
      </c>
      <c r="N2336" s="585" t="s">
        <v>246</v>
      </c>
      <c r="O2336" s="446" t="s">
        <v>294</v>
      </c>
      <c r="AC2336" s="268"/>
      <c r="AD2336" s="268"/>
      <c r="AE2336" s="268"/>
      <c r="AF2336" s="578"/>
      <c r="AG2336" s="578"/>
      <c r="AH2336" s="578"/>
      <c r="AI2336" s="268"/>
      <c r="AJ2336" s="268"/>
      <c r="AK2336" s="268"/>
      <c r="AL2336" s="263">
        <f>AM2336+AN2336</f>
        <v>0</v>
      </c>
      <c r="AM2336" s="230"/>
      <c r="AN2336" s="230"/>
      <c r="AO2336" s="268"/>
      <c r="AP2336" s="268"/>
      <c r="AQ2336" s="268"/>
      <c r="AR2336" s="578"/>
      <c r="AS2336" s="578"/>
      <c r="AT2336" s="578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</row>
    <row r="2337" spans="13:99">
      <c r="M2337" s="627" t="s">
        <v>2305</v>
      </c>
      <c r="N2337" s="625" t="s">
        <v>2230</v>
      </c>
      <c r="O2337" s="446" t="s">
        <v>196</v>
      </c>
      <c r="AC2337" s="268"/>
      <c r="AD2337" s="268"/>
      <c r="AE2337" s="268"/>
      <c r="AF2337" s="269"/>
      <c r="AG2337" s="578"/>
      <c r="AH2337" s="578"/>
      <c r="AI2337" s="268"/>
      <c r="AJ2337" s="268"/>
      <c r="AK2337" s="268"/>
      <c r="AL2337" s="263">
        <f>AM2337+AN2337</f>
        <v>0</v>
      </c>
      <c r="AM2337" s="260">
        <f>AM2338*AM2339/1000</f>
        <v>0</v>
      </c>
      <c r="AN2337" s="260">
        <f>AN2338*AN2339/1000</f>
        <v>0</v>
      </c>
      <c r="AO2337" s="268"/>
      <c r="AP2337" s="268"/>
      <c r="AQ2337" s="268"/>
      <c r="AR2337" s="269"/>
      <c r="AS2337" s="578"/>
      <c r="AT2337" s="578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</row>
    <row r="2338" spans="13:99">
      <c r="M2338" s="628" t="str">
        <f>M2337 &amp; ".P"</f>
        <v>DFNLCN.P</v>
      </c>
      <c r="N2338" s="585" t="s">
        <v>957</v>
      </c>
      <c r="O2338" s="446" t="s">
        <v>24</v>
      </c>
      <c r="AC2338" s="268"/>
      <c r="AD2338" s="268"/>
      <c r="AE2338" s="268"/>
      <c r="AF2338" s="269"/>
      <c r="AG2338" s="578"/>
      <c r="AH2338" s="578"/>
      <c r="AI2338" s="268"/>
      <c r="AJ2338" s="268"/>
      <c r="AK2338" s="268"/>
      <c r="AL2338" s="263">
        <f>IF(AL2339=0,0,AL2337*1000/AL2339)</f>
        <v>0</v>
      </c>
      <c r="AM2338" s="230"/>
      <c r="AN2338" s="230"/>
      <c r="AO2338" s="268"/>
      <c r="AP2338" s="268"/>
      <c r="AQ2338" s="268"/>
      <c r="AR2338" s="269"/>
      <c r="AS2338" s="578"/>
      <c r="AT2338" s="57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</row>
    <row r="2339" spans="13:99">
      <c r="M2339" s="628" t="str">
        <f>M2337 &amp; ".V"</f>
        <v>DFNLCN.V</v>
      </c>
      <c r="N2339" s="585" t="s">
        <v>246</v>
      </c>
      <c r="O2339" s="446" t="s">
        <v>294</v>
      </c>
      <c r="AC2339" s="268"/>
      <c r="AD2339" s="268"/>
      <c r="AE2339" s="268"/>
      <c r="AF2339" s="578"/>
      <c r="AG2339" s="578"/>
      <c r="AH2339" s="578"/>
      <c r="AI2339" s="268"/>
      <c r="AJ2339" s="268"/>
      <c r="AK2339" s="268"/>
      <c r="AL2339" s="263">
        <f>AM2339+AN2339</f>
        <v>0</v>
      </c>
      <c r="AM2339" s="230"/>
      <c r="AN2339" s="230"/>
      <c r="AO2339" s="268"/>
      <c r="AP2339" s="268"/>
      <c r="AQ2339" s="268"/>
      <c r="AR2339" s="578"/>
      <c r="AS2339" s="578"/>
      <c r="AT2339" s="578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</row>
    <row r="2340" spans="13:99">
      <c r="M2340" s="627" t="s">
        <v>2292</v>
      </c>
      <c r="N2340" s="625" t="s">
        <v>2231</v>
      </c>
      <c r="O2340" s="446" t="s">
        <v>196</v>
      </c>
      <c r="AC2340" s="268"/>
      <c r="AD2340" s="268"/>
      <c r="AE2340" s="268"/>
      <c r="AF2340" s="269"/>
      <c r="AG2340" s="578"/>
      <c r="AH2340" s="578"/>
      <c r="AI2340" s="268"/>
      <c r="AJ2340" s="268"/>
      <c r="AK2340" s="268"/>
      <c r="AL2340" s="263">
        <f>AM2340+AN2340</f>
        <v>0</v>
      </c>
      <c r="AM2340" s="260">
        <f>AM2341*AM2342/1000</f>
        <v>0</v>
      </c>
      <c r="AN2340" s="260">
        <f>AN2341*AN2342/1000</f>
        <v>0</v>
      </c>
      <c r="AO2340" s="268"/>
      <c r="AP2340" s="268"/>
      <c r="AQ2340" s="268"/>
      <c r="AR2340" s="269"/>
      <c r="AS2340" s="578"/>
      <c r="AT2340" s="578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</row>
    <row r="2341" spans="13:99">
      <c r="M2341" s="628" t="str">
        <f>M2340 &amp; ".P"</f>
        <v>FES.P</v>
      </c>
      <c r="N2341" s="585" t="s">
        <v>957</v>
      </c>
      <c r="O2341" s="446" t="s">
        <v>24</v>
      </c>
      <c r="AC2341" s="268"/>
      <c r="AD2341" s="268"/>
      <c r="AE2341" s="268"/>
      <c r="AF2341" s="269"/>
      <c r="AG2341" s="578"/>
      <c r="AH2341" s="578"/>
      <c r="AI2341" s="268"/>
      <c r="AJ2341" s="268"/>
      <c r="AK2341" s="268"/>
      <c r="AL2341" s="263">
        <f>IF(AL2342=0,0,AL2340*1000/AL2342)</f>
        <v>0</v>
      </c>
      <c r="AM2341" s="230"/>
      <c r="AN2341" s="230"/>
      <c r="AO2341" s="268"/>
      <c r="AP2341" s="268"/>
      <c r="AQ2341" s="268"/>
      <c r="AR2341" s="269"/>
      <c r="AS2341" s="578"/>
      <c r="AT2341" s="578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</row>
    <row r="2342" spans="13:99">
      <c r="M2342" s="628" t="str">
        <f>M2340 &amp; ".V"</f>
        <v>FES.V</v>
      </c>
      <c r="N2342" s="585" t="s">
        <v>246</v>
      </c>
      <c r="O2342" s="446" t="s">
        <v>294</v>
      </c>
      <c r="AC2342" s="268"/>
      <c r="AD2342" s="268"/>
      <c r="AE2342" s="268"/>
      <c r="AF2342" s="578"/>
      <c r="AG2342" s="578"/>
      <c r="AH2342" s="578"/>
      <c r="AI2342" s="268"/>
      <c r="AJ2342" s="268"/>
      <c r="AK2342" s="268"/>
      <c r="AL2342" s="263">
        <f>AM2342+AN2342</f>
        <v>0</v>
      </c>
      <c r="AM2342" s="230"/>
      <c r="AN2342" s="230"/>
      <c r="AO2342" s="268"/>
      <c r="AP2342" s="268"/>
      <c r="AQ2342" s="268"/>
      <c r="AR2342" s="578"/>
      <c r="AS2342" s="578"/>
      <c r="AT2342" s="578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</row>
    <row r="2343" spans="13:99">
      <c r="M2343" s="627" t="s">
        <v>2340</v>
      </c>
      <c r="N2343" s="625" t="s">
        <v>2232</v>
      </c>
      <c r="O2343" s="446" t="s">
        <v>196</v>
      </c>
      <c r="AC2343" s="268"/>
      <c r="AD2343" s="268"/>
      <c r="AE2343" s="268"/>
      <c r="AF2343" s="269"/>
      <c r="AG2343" s="578"/>
      <c r="AH2343" s="578"/>
      <c r="AI2343" s="268"/>
      <c r="AJ2343" s="268"/>
      <c r="AK2343" s="268"/>
      <c r="AL2343" s="263">
        <f>AM2343+AN2343</f>
        <v>0</v>
      </c>
      <c r="AM2343" s="260">
        <f>AM2344*AM2345/1000</f>
        <v>0</v>
      </c>
      <c r="AN2343" s="260">
        <f>AN2344*AN2345/1000</f>
        <v>0</v>
      </c>
      <c r="AO2343" s="268"/>
      <c r="AP2343" s="268"/>
      <c r="AQ2343" s="268"/>
      <c r="AR2343" s="269"/>
      <c r="AS2343" s="578"/>
      <c r="AT2343" s="578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</row>
    <row r="2344" spans="13:99">
      <c r="M2344" s="628" t="str">
        <f>M2343 &amp; ".P"</f>
        <v>FECL.P</v>
      </c>
      <c r="N2344" s="585" t="s">
        <v>957</v>
      </c>
      <c r="O2344" s="446" t="s">
        <v>24</v>
      </c>
      <c r="AC2344" s="268"/>
      <c r="AD2344" s="268"/>
      <c r="AE2344" s="268"/>
      <c r="AF2344" s="269"/>
      <c r="AG2344" s="578"/>
      <c r="AH2344" s="578"/>
      <c r="AI2344" s="268"/>
      <c r="AJ2344" s="268"/>
      <c r="AK2344" s="268"/>
      <c r="AL2344" s="263">
        <f>IF(AL2345=0,0,AL2343*1000/AL2345)</f>
        <v>0</v>
      </c>
      <c r="AM2344" s="230"/>
      <c r="AN2344" s="230"/>
      <c r="AO2344" s="268"/>
      <c r="AP2344" s="268"/>
      <c r="AQ2344" s="268"/>
      <c r="AR2344" s="269"/>
      <c r="AS2344" s="578"/>
      <c r="AT2344" s="578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</row>
    <row r="2345" spans="13:99">
      <c r="M2345" s="628" t="str">
        <f>M2343 &amp; ".V"</f>
        <v>FECL.V</v>
      </c>
      <c r="N2345" s="585" t="s">
        <v>246</v>
      </c>
      <c r="O2345" s="446" t="s">
        <v>294</v>
      </c>
      <c r="AC2345" s="268"/>
      <c r="AD2345" s="268"/>
      <c r="AE2345" s="268"/>
      <c r="AF2345" s="578"/>
      <c r="AG2345" s="578"/>
      <c r="AH2345" s="578"/>
      <c r="AI2345" s="268"/>
      <c r="AJ2345" s="268"/>
      <c r="AK2345" s="268"/>
      <c r="AL2345" s="263">
        <f>AM2345+AN2345</f>
        <v>0</v>
      </c>
      <c r="AM2345" s="230"/>
      <c r="AN2345" s="230"/>
      <c r="AO2345" s="268"/>
      <c r="AP2345" s="268"/>
      <c r="AQ2345" s="268"/>
      <c r="AR2345" s="578"/>
      <c r="AS2345" s="578"/>
      <c r="AT2345" s="578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</row>
    <row r="2346" spans="13:99">
      <c r="M2346" s="627" t="s">
        <v>2341</v>
      </c>
      <c r="N2346" s="625" t="s">
        <v>2233</v>
      </c>
      <c r="O2346" s="446" t="s">
        <v>196</v>
      </c>
      <c r="AC2346" s="268"/>
      <c r="AD2346" s="268"/>
      <c r="AE2346" s="268"/>
      <c r="AF2346" s="269"/>
      <c r="AG2346" s="578"/>
      <c r="AH2346" s="578"/>
      <c r="AI2346" s="268"/>
      <c r="AJ2346" s="268"/>
      <c r="AK2346" s="268"/>
      <c r="AL2346" s="263">
        <f>AM2346+AN2346</f>
        <v>0</v>
      </c>
      <c r="AM2346" s="260">
        <f>AM2347*AM2348/1000</f>
        <v>0</v>
      </c>
      <c r="AN2346" s="260">
        <f>AN2347*AN2348/1000</f>
        <v>0</v>
      </c>
      <c r="AO2346" s="268"/>
      <c r="AP2346" s="268"/>
      <c r="AQ2346" s="268"/>
      <c r="AR2346" s="269"/>
      <c r="AS2346" s="578"/>
      <c r="AT2346" s="578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</row>
    <row r="2347" spans="13:99">
      <c r="M2347" s="628" t="str">
        <f>M2346 &amp; ".P"</f>
        <v>LIMENP.P</v>
      </c>
      <c r="N2347" s="585" t="s">
        <v>957</v>
      </c>
      <c r="O2347" s="446" t="s">
        <v>24</v>
      </c>
      <c r="AC2347" s="268"/>
      <c r="AD2347" s="268"/>
      <c r="AE2347" s="268"/>
      <c r="AF2347" s="269"/>
      <c r="AG2347" s="578"/>
      <c r="AH2347" s="578"/>
      <c r="AI2347" s="268"/>
      <c r="AJ2347" s="268"/>
      <c r="AK2347" s="268"/>
      <c r="AL2347" s="263">
        <f>IF(AL2348=0,0,AL2346*1000/AL2348)</f>
        <v>0</v>
      </c>
      <c r="AM2347" s="230"/>
      <c r="AN2347" s="230"/>
      <c r="AO2347" s="268"/>
      <c r="AP2347" s="268"/>
      <c r="AQ2347" s="268"/>
      <c r="AR2347" s="269"/>
      <c r="AS2347" s="578"/>
      <c r="AT2347" s="578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</row>
    <row r="2348" spans="13:99">
      <c r="M2348" s="628" t="str">
        <f>M2346 &amp; ".V"</f>
        <v>LIMENP.V</v>
      </c>
      <c r="N2348" s="585" t="s">
        <v>246</v>
      </c>
      <c r="O2348" s="446" t="s">
        <v>294</v>
      </c>
      <c r="AC2348" s="268"/>
      <c r="AD2348" s="268"/>
      <c r="AE2348" s="268"/>
      <c r="AF2348" s="578"/>
      <c r="AG2348" s="578"/>
      <c r="AH2348" s="578"/>
      <c r="AI2348" s="268"/>
      <c r="AJ2348" s="268"/>
      <c r="AK2348" s="268"/>
      <c r="AL2348" s="263">
        <f>AM2348+AN2348</f>
        <v>0</v>
      </c>
      <c r="AM2348" s="230"/>
      <c r="AN2348" s="230"/>
      <c r="AO2348" s="268"/>
      <c r="AP2348" s="268"/>
      <c r="AQ2348" s="268"/>
      <c r="AR2348" s="578"/>
      <c r="AS2348" s="578"/>
      <c r="AT2348" s="57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</row>
    <row r="2349" spans="13:99">
      <c r="M2349" s="627" t="s">
        <v>2342</v>
      </c>
      <c r="N2349" s="625" t="s">
        <v>2234</v>
      </c>
      <c r="O2349" s="446" t="s">
        <v>196</v>
      </c>
      <c r="AC2349" s="268"/>
      <c r="AD2349" s="268"/>
      <c r="AE2349" s="268"/>
      <c r="AF2349" s="269"/>
      <c r="AG2349" s="578"/>
      <c r="AH2349" s="578"/>
      <c r="AI2349" s="268"/>
      <c r="AJ2349" s="268"/>
      <c r="AK2349" s="268"/>
      <c r="AL2349" s="263">
        <f>AM2349+AN2349</f>
        <v>0</v>
      </c>
      <c r="AM2349" s="260">
        <f>AM2350*AM2351/1000</f>
        <v>0</v>
      </c>
      <c r="AN2349" s="260">
        <f>AN2350*AN2351/1000</f>
        <v>0</v>
      </c>
      <c r="AO2349" s="268"/>
      <c r="AP2349" s="268"/>
      <c r="AQ2349" s="268"/>
      <c r="AR2349" s="269"/>
      <c r="AS2349" s="578"/>
      <c r="AT2349" s="578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</row>
    <row r="2350" spans="13:99">
      <c r="M2350" s="628" t="str">
        <f>M2349 &amp; ".P"</f>
        <v>LIMENH.P</v>
      </c>
      <c r="N2350" s="585" t="s">
        <v>957</v>
      </c>
      <c r="O2350" s="446" t="s">
        <v>24</v>
      </c>
      <c r="AC2350" s="268"/>
      <c r="AD2350" s="268"/>
      <c r="AE2350" s="268"/>
      <c r="AF2350" s="269"/>
      <c r="AG2350" s="578"/>
      <c r="AH2350" s="578"/>
      <c r="AI2350" s="268"/>
      <c r="AJ2350" s="268"/>
      <c r="AK2350" s="268"/>
      <c r="AL2350" s="263">
        <f>IF(AL2351=0,0,AL2349*1000/AL2351)</f>
        <v>0</v>
      </c>
      <c r="AM2350" s="230"/>
      <c r="AN2350" s="230"/>
      <c r="AO2350" s="268"/>
      <c r="AP2350" s="268"/>
      <c r="AQ2350" s="268"/>
      <c r="AR2350" s="269"/>
      <c r="AS2350" s="578"/>
      <c r="AT2350" s="578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</row>
    <row r="2351" spans="13:99">
      <c r="M2351" s="628" t="str">
        <f>M2349 &amp; ".V"</f>
        <v>LIMENH.V</v>
      </c>
      <c r="N2351" s="585" t="s">
        <v>246</v>
      </c>
      <c r="O2351" s="446" t="s">
        <v>294</v>
      </c>
      <c r="AC2351" s="268"/>
      <c r="AD2351" s="268"/>
      <c r="AE2351" s="268"/>
      <c r="AF2351" s="578"/>
      <c r="AG2351" s="578"/>
      <c r="AH2351" s="578"/>
      <c r="AI2351" s="268"/>
      <c r="AJ2351" s="268"/>
      <c r="AK2351" s="268"/>
      <c r="AL2351" s="263">
        <f>AM2351+AN2351</f>
        <v>0</v>
      </c>
      <c r="AM2351" s="230"/>
      <c r="AN2351" s="230"/>
      <c r="AO2351" s="268"/>
      <c r="AP2351" s="268"/>
      <c r="AQ2351" s="268"/>
      <c r="AR2351" s="578"/>
      <c r="AS2351" s="578"/>
      <c r="AT2351" s="578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</row>
    <row r="2352" spans="13:99">
      <c r="M2352" s="627" t="s">
        <v>2343</v>
      </c>
      <c r="N2352" s="625" t="s">
        <v>2235</v>
      </c>
      <c r="O2352" s="446" t="s">
        <v>196</v>
      </c>
      <c r="AC2352" s="268"/>
      <c r="AD2352" s="268"/>
      <c r="AE2352" s="268"/>
      <c r="AF2352" s="269"/>
      <c r="AG2352" s="578"/>
      <c r="AH2352" s="578"/>
      <c r="AI2352" s="268"/>
      <c r="AJ2352" s="268"/>
      <c r="AK2352" s="268"/>
      <c r="AL2352" s="263">
        <f>AM2352+AN2352</f>
        <v>0</v>
      </c>
      <c r="AM2352" s="260">
        <f>AM2353*AM2354/1000</f>
        <v>0</v>
      </c>
      <c r="AN2352" s="260">
        <f>AN2353*AN2354/1000</f>
        <v>0</v>
      </c>
      <c r="AO2352" s="268"/>
      <c r="AP2352" s="268"/>
      <c r="AQ2352" s="268"/>
      <c r="AR2352" s="269"/>
      <c r="AS2352" s="578"/>
      <c r="AT2352" s="578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</row>
    <row r="2353" spans="13:99">
      <c r="M2353" s="628" t="str">
        <f>M2352 &amp; ".P"</f>
        <v>LIMECL.P</v>
      </c>
      <c r="N2353" s="585" t="s">
        <v>957</v>
      </c>
      <c r="O2353" s="446" t="s">
        <v>24</v>
      </c>
      <c r="AC2353" s="268"/>
      <c r="AD2353" s="268"/>
      <c r="AE2353" s="268"/>
      <c r="AF2353" s="269"/>
      <c r="AG2353" s="578"/>
      <c r="AH2353" s="578"/>
      <c r="AI2353" s="268"/>
      <c r="AJ2353" s="268"/>
      <c r="AK2353" s="268"/>
      <c r="AL2353" s="263">
        <f>IF(AL2354=0,0,AL2352*1000/AL2354)</f>
        <v>0</v>
      </c>
      <c r="AM2353" s="230"/>
      <c r="AN2353" s="230"/>
      <c r="AO2353" s="268"/>
      <c r="AP2353" s="268"/>
      <c r="AQ2353" s="268"/>
      <c r="AR2353" s="269"/>
      <c r="AS2353" s="578"/>
      <c r="AT2353" s="578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</row>
    <row r="2354" spans="13:99">
      <c r="M2354" s="628" t="str">
        <f>M2352 &amp; ".V"</f>
        <v>LIMECL.V</v>
      </c>
      <c r="N2354" s="585" t="s">
        <v>246</v>
      </c>
      <c r="O2354" s="446" t="s">
        <v>294</v>
      </c>
      <c r="AC2354" s="268"/>
      <c r="AD2354" s="268"/>
      <c r="AE2354" s="268"/>
      <c r="AF2354" s="578"/>
      <c r="AG2354" s="578"/>
      <c r="AH2354" s="578"/>
      <c r="AI2354" s="268"/>
      <c r="AJ2354" s="268"/>
      <c r="AK2354" s="268"/>
      <c r="AL2354" s="263">
        <f>AM2354+AN2354</f>
        <v>0</v>
      </c>
      <c r="AM2354" s="230"/>
      <c r="AN2354" s="230"/>
      <c r="AO2354" s="268"/>
      <c r="AP2354" s="268"/>
      <c r="AQ2354" s="268"/>
      <c r="AR2354" s="578"/>
      <c r="AS2354" s="578"/>
      <c r="AT2354" s="578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</row>
    <row r="2355" spans="13:99">
      <c r="M2355" s="627" t="s">
        <v>2344</v>
      </c>
      <c r="N2355" s="625" t="s">
        <v>2236</v>
      </c>
      <c r="O2355" s="446" t="s">
        <v>196</v>
      </c>
      <c r="AC2355" s="268"/>
      <c r="AD2355" s="268"/>
      <c r="AE2355" s="268"/>
      <c r="AF2355" s="269"/>
      <c r="AG2355" s="578"/>
      <c r="AH2355" s="578"/>
      <c r="AI2355" s="268"/>
      <c r="AJ2355" s="268"/>
      <c r="AK2355" s="268"/>
      <c r="AL2355" s="263">
        <f>AM2355+AN2355</f>
        <v>0</v>
      </c>
      <c r="AM2355" s="260">
        <f>AM2356*AM2357/1000</f>
        <v>0</v>
      </c>
      <c r="AN2355" s="260">
        <f>AN2356*AN2357/1000</f>
        <v>0</v>
      </c>
      <c r="AO2355" s="268"/>
      <c r="AP2355" s="268"/>
      <c r="AQ2355" s="268"/>
      <c r="AR2355" s="269"/>
      <c r="AS2355" s="578"/>
      <c r="AT2355" s="578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</row>
    <row r="2356" spans="13:99">
      <c r="M2356" s="628" t="str">
        <f>M2355 &amp; ".P"</f>
        <v>KN.P</v>
      </c>
      <c r="N2356" s="585" t="s">
        <v>957</v>
      </c>
      <c r="O2356" s="446" t="s">
        <v>24</v>
      </c>
      <c r="AC2356" s="268"/>
      <c r="AD2356" s="268"/>
      <c r="AE2356" s="268"/>
      <c r="AF2356" s="269"/>
      <c r="AG2356" s="578"/>
      <c r="AH2356" s="578"/>
      <c r="AI2356" s="268"/>
      <c r="AJ2356" s="268"/>
      <c r="AK2356" s="268"/>
      <c r="AL2356" s="263">
        <f>IF(AL2357=0,0,AL2355*1000/AL2357)</f>
        <v>0</v>
      </c>
      <c r="AM2356" s="230"/>
      <c r="AN2356" s="230"/>
      <c r="AO2356" s="268"/>
      <c r="AP2356" s="268"/>
      <c r="AQ2356" s="268"/>
      <c r="AR2356" s="269"/>
      <c r="AS2356" s="578"/>
      <c r="AT2356" s="578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</row>
    <row r="2357" spans="13:99">
      <c r="M2357" s="628" t="str">
        <f>M2355 &amp; ".V"</f>
        <v>KN.V</v>
      </c>
      <c r="N2357" s="585" t="s">
        <v>246</v>
      </c>
      <c r="O2357" s="446" t="s">
        <v>294</v>
      </c>
      <c r="AC2357" s="268"/>
      <c r="AD2357" s="268"/>
      <c r="AE2357" s="268"/>
      <c r="AF2357" s="578"/>
      <c r="AG2357" s="578"/>
      <c r="AH2357" s="578"/>
      <c r="AI2357" s="268"/>
      <c r="AJ2357" s="268"/>
      <c r="AK2357" s="268"/>
      <c r="AL2357" s="263">
        <f>AM2357+AN2357</f>
        <v>0</v>
      </c>
      <c r="AM2357" s="230"/>
      <c r="AN2357" s="230"/>
      <c r="AO2357" s="268"/>
      <c r="AP2357" s="268"/>
      <c r="AQ2357" s="268"/>
      <c r="AR2357" s="578"/>
      <c r="AS2357" s="578"/>
      <c r="AT2357" s="578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</row>
    <row r="2358" spans="13:99">
      <c r="M2358" s="627" t="s">
        <v>2345</v>
      </c>
      <c r="N2358" s="625" t="s">
        <v>2237</v>
      </c>
      <c r="O2358" s="446" t="s">
        <v>196</v>
      </c>
      <c r="AC2358" s="268"/>
      <c r="AD2358" s="268"/>
      <c r="AE2358" s="268"/>
      <c r="AF2358" s="269"/>
      <c r="AG2358" s="578"/>
      <c r="AH2358" s="578"/>
      <c r="AI2358" s="268"/>
      <c r="AJ2358" s="268"/>
      <c r="AK2358" s="268"/>
      <c r="AL2358" s="263">
        <f>AM2358+AN2358</f>
        <v>0</v>
      </c>
      <c r="AM2358" s="260">
        <f>AM2359*AM2360/1000</f>
        <v>0</v>
      </c>
      <c r="AN2358" s="260">
        <f>AN2359*AN2360/1000</f>
        <v>0</v>
      </c>
      <c r="AO2358" s="268"/>
      <c r="AP2358" s="268"/>
      <c r="AQ2358" s="268"/>
      <c r="AR2358" s="269"/>
      <c r="AS2358" s="578"/>
      <c r="AT2358" s="57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</row>
    <row r="2359" spans="13:99">
      <c r="M2359" s="628" t="str">
        <f>M2358 &amp; ".P"</f>
        <v>KCR.P</v>
      </c>
      <c r="N2359" s="585" t="s">
        <v>957</v>
      </c>
      <c r="O2359" s="446" t="s">
        <v>24</v>
      </c>
      <c r="AC2359" s="268"/>
      <c r="AD2359" s="268"/>
      <c r="AE2359" s="268"/>
      <c r="AF2359" s="269"/>
      <c r="AG2359" s="578"/>
      <c r="AH2359" s="578"/>
      <c r="AI2359" s="268"/>
      <c r="AJ2359" s="268"/>
      <c r="AK2359" s="268"/>
      <c r="AL2359" s="263">
        <f>IF(AL2360=0,0,AL2358*1000/AL2360)</f>
        <v>0</v>
      </c>
      <c r="AM2359" s="230"/>
      <c r="AN2359" s="230"/>
      <c r="AO2359" s="268"/>
      <c r="AP2359" s="268"/>
      <c r="AQ2359" s="268"/>
      <c r="AR2359" s="269"/>
      <c r="AS2359" s="578"/>
      <c r="AT2359" s="578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</row>
    <row r="2360" spans="13:99">
      <c r="M2360" s="628" t="str">
        <f>M2358 &amp; ".V"</f>
        <v>KCR.V</v>
      </c>
      <c r="N2360" s="585" t="s">
        <v>246</v>
      </c>
      <c r="O2360" s="446" t="s">
        <v>294</v>
      </c>
      <c r="AC2360" s="268"/>
      <c r="AD2360" s="268"/>
      <c r="AE2360" s="268"/>
      <c r="AF2360" s="578"/>
      <c r="AG2360" s="578"/>
      <c r="AH2360" s="578"/>
      <c r="AI2360" s="268"/>
      <c r="AJ2360" s="268"/>
      <c r="AK2360" s="268"/>
      <c r="AL2360" s="263">
        <f>AM2360+AN2360</f>
        <v>0</v>
      </c>
      <c r="AM2360" s="230"/>
      <c r="AN2360" s="230"/>
      <c r="AO2360" s="268"/>
      <c r="AP2360" s="268"/>
      <c r="AQ2360" s="268"/>
      <c r="AR2360" s="578"/>
      <c r="AS2360" s="578"/>
      <c r="AT2360" s="578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</row>
    <row r="2361" spans="13:99">
      <c r="M2361" s="627" t="s">
        <v>2346</v>
      </c>
      <c r="N2361" s="625" t="s">
        <v>2238</v>
      </c>
      <c r="O2361" s="446" t="s">
        <v>196</v>
      </c>
      <c r="AC2361" s="268"/>
      <c r="AD2361" s="268"/>
      <c r="AE2361" s="268"/>
      <c r="AF2361" s="269"/>
      <c r="AG2361" s="578"/>
      <c r="AH2361" s="578"/>
      <c r="AI2361" s="268"/>
      <c r="AJ2361" s="268"/>
      <c r="AK2361" s="268"/>
      <c r="AL2361" s="263">
        <f>AM2361+AN2361</f>
        <v>0</v>
      </c>
      <c r="AM2361" s="260">
        <f>AM2362*AM2363/1000</f>
        <v>0</v>
      </c>
      <c r="AN2361" s="260">
        <f>AN2362*AN2363/1000</f>
        <v>0</v>
      </c>
      <c r="AO2361" s="268"/>
      <c r="AP2361" s="268"/>
      <c r="AQ2361" s="268"/>
      <c r="AR2361" s="269"/>
      <c r="AS2361" s="578"/>
      <c r="AT2361" s="578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</row>
    <row r="2362" spans="13:99">
      <c r="M2362" s="628" t="str">
        <f>M2361 &amp; ".P"</f>
        <v>KI.P</v>
      </c>
      <c r="N2362" s="585" t="s">
        <v>957</v>
      </c>
      <c r="O2362" s="446" t="s">
        <v>24</v>
      </c>
      <c r="AC2362" s="268"/>
      <c r="AD2362" s="268"/>
      <c r="AE2362" s="268"/>
      <c r="AF2362" s="269"/>
      <c r="AG2362" s="578"/>
      <c r="AH2362" s="578"/>
      <c r="AI2362" s="268"/>
      <c r="AJ2362" s="268"/>
      <c r="AK2362" s="268"/>
      <c r="AL2362" s="263">
        <f>IF(AL2363=0,0,AL2361*1000/AL2363)</f>
        <v>0</v>
      </c>
      <c r="AM2362" s="230"/>
      <c r="AN2362" s="230"/>
      <c r="AO2362" s="268"/>
      <c r="AP2362" s="268"/>
      <c r="AQ2362" s="268"/>
      <c r="AR2362" s="269"/>
      <c r="AS2362" s="578"/>
      <c r="AT2362" s="578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</row>
    <row r="2363" spans="13:99">
      <c r="M2363" s="628" t="str">
        <f>M2361 &amp; ".V"</f>
        <v>KI.V</v>
      </c>
      <c r="N2363" s="585" t="s">
        <v>246</v>
      </c>
      <c r="O2363" s="446" t="s">
        <v>294</v>
      </c>
      <c r="AC2363" s="268"/>
      <c r="AD2363" s="268"/>
      <c r="AE2363" s="268"/>
      <c r="AF2363" s="578"/>
      <c r="AG2363" s="578"/>
      <c r="AH2363" s="578"/>
      <c r="AI2363" s="268"/>
      <c r="AJ2363" s="268"/>
      <c r="AK2363" s="268"/>
      <c r="AL2363" s="263">
        <f>AM2363+AN2363</f>
        <v>0</v>
      </c>
      <c r="AM2363" s="230"/>
      <c r="AN2363" s="230"/>
      <c r="AO2363" s="268"/>
      <c r="AP2363" s="268"/>
      <c r="AQ2363" s="268"/>
      <c r="AR2363" s="578"/>
      <c r="AS2363" s="578"/>
      <c r="AT2363" s="578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</row>
    <row r="2364" spans="13:99">
      <c r="M2364" s="627" t="s">
        <v>2347</v>
      </c>
      <c r="N2364" s="625" t="s">
        <v>2239</v>
      </c>
      <c r="O2364" s="446" t="s">
        <v>196</v>
      </c>
      <c r="AC2364" s="268"/>
      <c r="AD2364" s="268"/>
      <c r="AE2364" s="268"/>
      <c r="AF2364" s="269"/>
      <c r="AG2364" s="578"/>
      <c r="AH2364" s="578"/>
      <c r="AI2364" s="268"/>
      <c r="AJ2364" s="268"/>
      <c r="AK2364" s="268"/>
      <c r="AL2364" s="263">
        <f>AM2364+AN2364</f>
        <v>0</v>
      </c>
      <c r="AM2364" s="260">
        <f>AM2365*AM2366/1000</f>
        <v>0</v>
      </c>
      <c r="AN2364" s="260">
        <f>AN2365*AN2366/1000</f>
        <v>0</v>
      </c>
      <c r="AO2364" s="268"/>
      <c r="AP2364" s="268"/>
      <c r="AQ2364" s="268"/>
      <c r="AR2364" s="269"/>
      <c r="AS2364" s="578"/>
      <c r="AT2364" s="578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</row>
    <row r="2365" spans="13:99">
      <c r="M2365" s="628" t="str">
        <f>M2364 &amp; ".P"</f>
        <v>KMN.P</v>
      </c>
      <c r="N2365" s="585" t="s">
        <v>957</v>
      </c>
      <c r="O2365" s="446" t="s">
        <v>24</v>
      </c>
      <c r="AC2365" s="268"/>
      <c r="AD2365" s="268"/>
      <c r="AE2365" s="268"/>
      <c r="AF2365" s="269"/>
      <c r="AG2365" s="578"/>
      <c r="AH2365" s="578"/>
      <c r="AI2365" s="268"/>
      <c r="AJ2365" s="268"/>
      <c r="AK2365" s="268"/>
      <c r="AL2365" s="263">
        <f>IF(AL2366=0,0,AL2364*1000/AL2366)</f>
        <v>0</v>
      </c>
      <c r="AM2365" s="230"/>
      <c r="AN2365" s="230"/>
      <c r="AO2365" s="268"/>
      <c r="AP2365" s="268"/>
      <c r="AQ2365" s="268"/>
      <c r="AR2365" s="269"/>
      <c r="AS2365" s="578"/>
      <c r="AT2365" s="578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</row>
    <row r="2366" spans="13:99">
      <c r="M2366" s="628" t="str">
        <f>M2364 &amp; ".V"</f>
        <v>KMN.V</v>
      </c>
      <c r="N2366" s="585" t="s">
        <v>246</v>
      </c>
      <c r="O2366" s="446" t="s">
        <v>294</v>
      </c>
      <c r="AC2366" s="268"/>
      <c r="AD2366" s="268"/>
      <c r="AE2366" s="268"/>
      <c r="AF2366" s="578"/>
      <c r="AG2366" s="578"/>
      <c r="AH2366" s="578"/>
      <c r="AI2366" s="268"/>
      <c r="AJ2366" s="268"/>
      <c r="AK2366" s="268"/>
      <c r="AL2366" s="263">
        <f>AM2366+AN2366</f>
        <v>0</v>
      </c>
      <c r="AM2366" s="230"/>
      <c r="AN2366" s="230"/>
      <c r="AO2366" s="268"/>
      <c r="AP2366" s="268"/>
      <c r="AQ2366" s="268"/>
      <c r="AR2366" s="578"/>
      <c r="AS2366" s="578"/>
      <c r="AT2366" s="578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</row>
    <row r="2367" spans="13:99">
      <c r="M2367" s="627" t="s">
        <v>2348</v>
      </c>
      <c r="N2367" s="625" t="s">
        <v>2240</v>
      </c>
      <c r="O2367" s="446" t="s">
        <v>196</v>
      </c>
      <c r="AC2367" s="268"/>
      <c r="AD2367" s="268"/>
      <c r="AE2367" s="268"/>
      <c r="AF2367" s="269"/>
      <c r="AG2367" s="578"/>
      <c r="AH2367" s="578"/>
      <c r="AI2367" s="268"/>
      <c r="AJ2367" s="268"/>
      <c r="AK2367" s="268"/>
      <c r="AL2367" s="263">
        <f>AM2367+AN2367</f>
        <v>0</v>
      </c>
      <c r="AM2367" s="260">
        <f>AM2368*AM2369/1000</f>
        <v>0</v>
      </c>
      <c r="AN2367" s="260">
        <f>AN2368*AN2369/1000</f>
        <v>0</v>
      </c>
      <c r="AO2367" s="268"/>
      <c r="AP2367" s="268"/>
      <c r="AQ2367" s="268"/>
      <c r="AR2367" s="269"/>
      <c r="AS2367" s="578"/>
      <c r="AT2367" s="578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</row>
    <row r="2368" spans="13:99">
      <c r="M2368" s="628" t="str">
        <f>M2367 &amp; ".P"</f>
        <v>KP.P</v>
      </c>
      <c r="N2368" s="585" t="s">
        <v>957</v>
      </c>
      <c r="O2368" s="446" t="s">
        <v>24</v>
      </c>
      <c r="AC2368" s="268"/>
      <c r="AD2368" s="268"/>
      <c r="AE2368" s="268"/>
      <c r="AF2368" s="269"/>
      <c r="AG2368" s="578"/>
      <c r="AH2368" s="578"/>
      <c r="AI2368" s="268"/>
      <c r="AJ2368" s="268"/>
      <c r="AK2368" s="268"/>
      <c r="AL2368" s="263">
        <f>IF(AL2369=0,0,AL2367*1000/AL2369)</f>
        <v>0</v>
      </c>
      <c r="AM2368" s="230"/>
      <c r="AN2368" s="230"/>
      <c r="AO2368" s="268"/>
      <c r="AP2368" s="268"/>
      <c r="AQ2368" s="268"/>
      <c r="AR2368" s="269"/>
      <c r="AS2368" s="578"/>
      <c r="AT2368" s="57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</row>
    <row r="2369" spans="13:99">
      <c r="M2369" s="628" t="str">
        <f>M2367 &amp; ".V"</f>
        <v>KP.V</v>
      </c>
      <c r="N2369" s="585" t="s">
        <v>246</v>
      </c>
      <c r="O2369" s="446" t="s">
        <v>294</v>
      </c>
      <c r="AC2369" s="268"/>
      <c r="AD2369" s="268"/>
      <c r="AE2369" s="268"/>
      <c r="AF2369" s="578"/>
      <c r="AG2369" s="578"/>
      <c r="AH2369" s="578"/>
      <c r="AI2369" s="268"/>
      <c r="AJ2369" s="268"/>
      <c r="AK2369" s="268"/>
      <c r="AL2369" s="263">
        <f>AM2369+AN2369</f>
        <v>0</v>
      </c>
      <c r="AM2369" s="230"/>
      <c r="AN2369" s="230"/>
      <c r="AO2369" s="268"/>
      <c r="AP2369" s="268"/>
      <c r="AQ2369" s="268"/>
      <c r="AR2369" s="578"/>
      <c r="AS2369" s="578"/>
      <c r="AT2369" s="578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</row>
    <row r="2370" spans="13:99">
      <c r="M2370" s="627" t="s">
        <v>2349</v>
      </c>
      <c r="N2370" s="625" t="s">
        <v>2241</v>
      </c>
      <c r="O2370" s="446" t="s">
        <v>196</v>
      </c>
      <c r="AC2370" s="268"/>
      <c r="AD2370" s="268"/>
      <c r="AE2370" s="268"/>
      <c r="AF2370" s="269"/>
      <c r="AG2370" s="578"/>
      <c r="AH2370" s="578"/>
      <c r="AI2370" s="268"/>
      <c r="AJ2370" s="268"/>
      <c r="AK2370" s="268"/>
      <c r="AL2370" s="263">
        <f>AM2370+AN2370</f>
        <v>0</v>
      </c>
      <c r="AM2370" s="260">
        <f>AM2371*AM2372/1000</f>
        <v>0</v>
      </c>
      <c r="AN2370" s="260">
        <f>AN2371*AN2372/1000</f>
        <v>0</v>
      </c>
      <c r="AO2370" s="268"/>
      <c r="AP2370" s="268"/>
      <c r="AQ2370" s="268"/>
      <c r="AR2370" s="269"/>
      <c r="AS2370" s="578"/>
      <c r="AT2370" s="578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</row>
    <row r="2371" spans="13:99">
      <c r="M2371" s="628" t="str">
        <f>M2370 &amp; ".P"</f>
        <v>HCL.P</v>
      </c>
      <c r="N2371" s="585" t="s">
        <v>957</v>
      </c>
      <c r="O2371" s="446" t="s">
        <v>24</v>
      </c>
      <c r="AC2371" s="268"/>
      <c r="AD2371" s="268"/>
      <c r="AE2371" s="268"/>
      <c r="AF2371" s="269"/>
      <c r="AG2371" s="578"/>
      <c r="AH2371" s="578"/>
      <c r="AI2371" s="268"/>
      <c r="AJ2371" s="268"/>
      <c r="AK2371" s="268"/>
      <c r="AL2371" s="263">
        <f>IF(AL2372=0,0,AL2370*1000/AL2372)</f>
        <v>0</v>
      </c>
      <c r="AM2371" s="230"/>
      <c r="AN2371" s="230"/>
      <c r="AO2371" s="268"/>
      <c r="AP2371" s="268"/>
      <c r="AQ2371" s="268"/>
      <c r="AR2371" s="269"/>
      <c r="AS2371" s="578"/>
      <c r="AT2371" s="578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</row>
    <row r="2372" spans="13:99">
      <c r="M2372" s="628" t="str">
        <f>M2370 &amp; ".V"</f>
        <v>HCL.V</v>
      </c>
      <c r="N2372" s="585" t="s">
        <v>246</v>
      </c>
      <c r="O2372" s="446" t="s">
        <v>294</v>
      </c>
      <c r="AC2372" s="268"/>
      <c r="AD2372" s="268"/>
      <c r="AE2372" s="268"/>
      <c r="AF2372" s="578"/>
      <c r="AG2372" s="578"/>
      <c r="AH2372" s="578"/>
      <c r="AI2372" s="268"/>
      <c r="AJ2372" s="268"/>
      <c r="AK2372" s="268"/>
      <c r="AL2372" s="263">
        <f>AM2372+AN2372</f>
        <v>0</v>
      </c>
      <c r="AM2372" s="230"/>
      <c r="AN2372" s="230"/>
      <c r="AO2372" s="268"/>
      <c r="AP2372" s="268"/>
      <c r="AQ2372" s="268"/>
      <c r="AR2372" s="578"/>
      <c r="AS2372" s="578"/>
      <c r="AT2372" s="578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</row>
    <row r="2373" spans="13:99">
      <c r="M2373" s="627" t="s">
        <v>2350</v>
      </c>
      <c r="N2373" s="625" t="s">
        <v>2242</v>
      </c>
      <c r="O2373" s="446" t="s">
        <v>196</v>
      </c>
      <c r="AC2373" s="268"/>
      <c r="AD2373" s="268"/>
      <c r="AE2373" s="268"/>
      <c r="AF2373" s="269"/>
      <c r="AG2373" s="578"/>
      <c r="AH2373" s="578"/>
      <c r="AI2373" s="268"/>
      <c r="AJ2373" s="268"/>
      <c r="AK2373" s="268"/>
      <c r="AL2373" s="263">
        <f>AM2373+AN2373</f>
        <v>0</v>
      </c>
      <c r="AM2373" s="260">
        <f>AM2374*AM2375/1000</f>
        <v>0</v>
      </c>
      <c r="AN2373" s="260">
        <f>AN2374*AN2375/1000</f>
        <v>0</v>
      </c>
      <c r="AO2373" s="268"/>
      <c r="AP2373" s="268"/>
      <c r="AQ2373" s="268"/>
      <c r="AR2373" s="269"/>
      <c r="AS2373" s="578"/>
      <c r="AT2373" s="578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</row>
    <row r="2374" spans="13:99">
      <c r="M2374" s="628" t="str">
        <f>M2373 &amp; ".P"</f>
        <v>KNA.P</v>
      </c>
      <c r="N2374" s="585" t="s">
        <v>957</v>
      </c>
      <c r="O2374" s="446" t="s">
        <v>24</v>
      </c>
      <c r="AC2374" s="268"/>
      <c r="AD2374" s="268"/>
      <c r="AE2374" s="268"/>
      <c r="AF2374" s="269"/>
      <c r="AG2374" s="578"/>
      <c r="AH2374" s="578"/>
      <c r="AI2374" s="268"/>
      <c r="AJ2374" s="268"/>
      <c r="AK2374" s="268"/>
      <c r="AL2374" s="263">
        <f>IF(AL2375=0,0,AL2373*1000/AL2375)</f>
        <v>0</v>
      </c>
      <c r="AM2374" s="230"/>
      <c r="AN2374" s="230"/>
      <c r="AO2374" s="268"/>
      <c r="AP2374" s="268"/>
      <c r="AQ2374" s="268"/>
      <c r="AR2374" s="269"/>
      <c r="AS2374" s="578"/>
      <c r="AT2374" s="578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</row>
    <row r="2375" spans="13:99">
      <c r="M2375" s="628" t="str">
        <f>M2373 &amp; ".V"</f>
        <v>KNA.V</v>
      </c>
      <c r="N2375" s="585" t="s">
        <v>246</v>
      </c>
      <c r="O2375" s="446" t="s">
        <v>294</v>
      </c>
      <c r="AC2375" s="268"/>
      <c r="AD2375" s="268"/>
      <c r="AE2375" s="268"/>
      <c r="AF2375" s="578"/>
      <c r="AG2375" s="578"/>
      <c r="AH2375" s="578"/>
      <c r="AI2375" s="268"/>
      <c r="AJ2375" s="268"/>
      <c r="AK2375" s="268"/>
      <c r="AL2375" s="263">
        <f>AM2375+AN2375</f>
        <v>0</v>
      </c>
      <c r="AM2375" s="230"/>
      <c r="AN2375" s="230"/>
      <c r="AO2375" s="268"/>
      <c r="AP2375" s="268"/>
      <c r="AQ2375" s="268"/>
      <c r="AR2375" s="578"/>
      <c r="AS2375" s="578"/>
      <c r="AT2375" s="578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</row>
    <row r="2376" spans="13:99">
      <c r="M2376" s="627" t="s">
        <v>2351</v>
      </c>
      <c r="N2376" s="625" t="s">
        <v>2243</v>
      </c>
      <c r="O2376" s="446" t="s">
        <v>196</v>
      </c>
      <c r="AC2376" s="268"/>
      <c r="AD2376" s="268"/>
      <c r="AE2376" s="268"/>
      <c r="AF2376" s="269"/>
      <c r="AG2376" s="578"/>
      <c r="AH2376" s="578"/>
      <c r="AI2376" s="268"/>
      <c r="AJ2376" s="268"/>
      <c r="AK2376" s="268"/>
      <c r="AL2376" s="263">
        <f>AM2376+AN2376</f>
        <v>0</v>
      </c>
      <c r="AM2376" s="260">
        <f>AM2377*AM2378/1000</f>
        <v>0</v>
      </c>
      <c r="AN2376" s="260">
        <f>AN2377*AN2378/1000</f>
        <v>0</v>
      </c>
      <c r="AO2376" s="268"/>
      <c r="AP2376" s="268"/>
      <c r="AQ2376" s="268"/>
      <c r="AR2376" s="269"/>
      <c r="AS2376" s="578"/>
      <c r="AT2376" s="578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</row>
    <row r="2377" spans="13:99">
      <c r="M2377" s="628" t="str">
        <f>M2376 &amp; ".P"</f>
        <v>CAC.P</v>
      </c>
      <c r="N2377" s="585" t="s">
        <v>957</v>
      </c>
      <c r="O2377" s="446" t="s">
        <v>24</v>
      </c>
      <c r="AC2377" s="268"/>
      <c r="AD2377" s="268"/>
      <c r="AE2377" s="268"/>
      <c r="AF2377" s="269"/>
      <c r="AG2377" s="578"/>
      <c r="AH2377" s="578"/>
      <c r="AI2377" s="268"/>
      <c r="AJ2377" s="268"/>
      <c r="AK2377" s="268"/>
      <c r="AL2377" s="263">
        <f>IF(AL2378=0,0,AL2376*1000/AL2378)</f>
        <v>0</v>
      </c>
      <c r="AM2377" s="230"/>
      <c r="AN2377" s="230"/>
      <c r="AO2377" s="268"/>
      <c r="AP2377" s="268"/>
      <c r="AQ2377" s="268"/>
      <c r="AR2377" s="269"/>
      <c r="AS2377" s="578"/>
      <c r="AT2377" s="578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</row>
    <row r="2378" spans="13:99">
      <c r="M2378" s="628" t="str">
        <f>M2376 &amp; ".V"</f>
        <v>CAC.V</v>
      </c>
      <c r="N2378" s="585" t="s">
        <v>246</v>
      </c>
      <c r="O2378" s="446" t="s">
        <v>294</v>
      </c>
      <c r="AC2378" s="268"/>
      <c r="AD2378" s="268"/>
      <c r="AE2378" s="268"/>
      <c r="AF2378" s="578"/>
      <c r="AG2378" s="578"/>
      <c r="AH2378" s="578"/>
      <c r="AI2378" s="268"/>
      <c r="AJ2378" s="268"/>
      <c r="AK2378" s="268"/>
      <c r="AL2378" s="263">
        <f>AM2378+AN2378</f>
        <v>0</v>
      </c>
      <c r="AM2378" s="230"/>
      <c r="AN2378" s="230"/>
      <c r="AO2378" s="268"/>
      <c r="AP2378" s="268"/>
      <c r="AQ2378" s="268"/>
      <c r="AR2378" s="578"/>
      <c r="AS2378" s="578"/>
      <c r="AT2378" s="5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627" t="s">
        <v>2352</v>
      </c>
      <c r="N2379" s="625" t="s">
        <v>2244</v>
      </c>
      <c r="O2379" s="446" t="s">
        <v>196</v>
      </c>
      <c r="AC2379" s="268"/>
      <c r="AD2379" s="268"/>
      <c r="AE2379" s="268"/>
      <c r="AF2379" s="269"/>
      <c r="AG2379" s="578"/>
      <c r="AH2379" s="578"/>
      <c r="AI2379" s="268"/>
      <c r="AJ2379" s="268"/>
      <c r="AK2379" s="268"/>
      <c r="AL2379" s="263">
        <f>AM2379+AN2379</f>
        <v>0</v>
      </c>
      <c r="AM2379" s="260">
        <f>AM2380*AM2381/1000</f>
        <v>0</v>
      </c>
      <c r="AN2379" s="260">
        <f>AN2380*AN2381/1000</f>
        <v>0</v>
      </c>
      <c r="AO2379" s="268"/>
      <c r="AP2379" s="268"/>
      <c r="AQ2379" s="268"/>
      <c r="AR2379" s="269"/>
      <c r="AS2379" s="578"/>
      <c r="AT2379" s="578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628" t="str">
        <f>M2379 &amp; ".P"</f>
        <v>CACL.P</v>
      </c>
      <c r="N2380" s="585" t="s">
        <v>957</v>
      </c>
      <c r="O2380" s="446" t="s">
        <v>24</v>
      </c>
      <c r="AC2380" s="268"/>
      <c r="AD2380" s="268"/>
      <c r="AE2380" s="268"/>
      <c r="AF2380" s="269"/>
      <c r="AG2380" s="578"/>
      <c r="AH2380" s="578"/>
      <c r="AI2380" s="268"/>
      <c r="AJ2380" s="268"/>
      <c r="AK2380" s="268"/>
      <c r="AL2380" s="263">
        <f>IF(AL2381=0,0,AL2379*1000/AL2381)</f>
        <v>0</v>
      </c>
      <c r="AM2380" s="230"/>
      <c r="AN2380" s="230"/>
      <c r="AO2380" s="268"/>
      <c r="AP2380" s="268"/>
      <c r="AQ2380" s="268"/>
      <c r="AR2380" s="269"/>
      <c r="AS2380" s="578"/>
      <c r="AT2380" s="578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628" t="str">
        <f>M2379 &amp; ".V"</f>
        <v>CACL.V</v>
      </c>
      <c r="N2381" s="585" t="s">
        <v>246</v>
      </c>
      <c r="O2381" s="446" t="s">
        <v>294</v>
      </c>
      <c r="AC2381" s="268"/>
      <c r="AD2381" s="268"/>
      <c r="AE2381" s="268"/>
      <c r="AF2381" s="578"/>
      <c r="AG2381" s="578"/>
      <c r="AH2381" s="578"/>
      <c r="AI2381" s="268"/>
      <c r="AJ2381" s="268"/>
      <c r="AK2381" s="268"/>
      <c r="AL2381" s="263">
        <f>AM2381+AN2381</f>
        <v>0</v>
      </c>
      <c r="AM2381" s="230"/>
      <c r="AN2381" s="230"/>
      <c r="AO2381" s="268"/>
      <c r="AP2381" s="268"/>
      <c r="AQ2381" s="268"/>
      <c r="AR2381" s="578"/>
      <c r="AS2381" s="578"/>
      <c r="AT2381" s="578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627" t="s">
        <v>2353</v>
      </c>
      <c r="N2382" s="625" t="s">
        <v>2245</v>
      </c>
      <c r="O2382" s="446" t="s">
        <v>196</v>
      </c>
      <c r="AC2382" s="268"/>
      <c r="AD2382" s="268"/>
      <c r="AE2382" s="268"/>
      <c r="AF2382" s="269"/>
      <c r="AG2382" s="578"/>
      <c r="AH2382" s="578"/>
      <c r="AI2382" s="268"/>
      <c r="AJ2382" s="268"/>
      <c r="AK2382" s="268"/>
      <c r="AL2382" s="263">
        <f>AM2382+AN2382</f>
        <v>0</v>
      </c>
      <c r="AM2382" s="260">
        <f>AM2383*AM2384/1000</f>
        <v>0</v>
      </c>
      <c r="AN2382" s="260">
        <f>AN2383*AN2384/1000</f>
        <v>0</v>
      </c>
      <c r="AO2382" s="268"/>
      <c r="AP2382" s="268"/>
      <c r="AQ2382" s="268"/>
      <c r="AR2382" s="269"/>
      <c r="AS2382" s="578"/>
      <c r="AT2382" s="578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628" t="str">
        <f>M2382 &amp; ".P"</f>
        <v>CAHPCL.P</v>
      </c>
      <c r="N2383" s="585" t="s">
        <v>957</v>
      </c>
      <c r="O2383" s="446" t="s">
        <v>24</v>
      </c>
      <c r="AC2383" s="268"/>
      <c r="AD2383" s="268"/>
      <c r="AE2383" s="268"/>
      <c r="AF2383" s="269"/>
      <c r="AG2383" s="578"/>
      <c r="AH2383" s="578"/>
      <c r="AI2383" s="268"/>
      <c r="AJ2383" s="268"/>
      <c r="AK2383" s="268"/>
      <c r="AL2383" s="263">
        <f>IF(AL2384=0,0,AL2382*1000/AL2384)</f>
        <v>0</v>
      </c>
      <c r="AM2383" s="230"/>
      <c r="AN2383" s="230"/>
      <c r="AO2383" s="268"/>
      <c r="AP2383" s="268"/>
      <c r="AQ2383" s="268"/>
      <c r="AR2383" s="269"/>
      <c r="AS2383" s="578"/>
      <c r="AT2383" s="578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628" t="str">
        <f>M2382 &amp; ".V"</f>
        <v>CAHPCL.V</v>
      </c>
      <c r="N2384" s="585" t="s">
        <v>246</v>
      </c>
      <c r="O2384" s="446" t="s">
        <v>294</v>
      </c>
      <c r="AC2384" s="268"/>
      <c r="AD2384" s="268"/>
      <c r="AE2384" s="268"/>
      <c r="AF2384" s="578"/>
      <c r="AG2384" s="578"/>
      <c r="AH2384" s="578"/>
      <c r="AI2384" s="268"/>
      <c r="AJ2384" s="268"/>
      <c r="AK2384" s="268"/>
      <c r="AL2384" s="263">
        <f>AM2384+AN2384</f>
        <v>0</v>
      </c>
      <c r="AM2384" s="230"/>
      <c r="AN2384" s="230"/>
      <c r="AO2384" s="268"/>
      <c r="AP2384" s="268"/>
      <c r="AQ2384" s="268"/>
      <c r="AR2384" s="578"/>
      <c r="AS2384" s="578"/>
      <c r="AT2384" s="578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627" t="s">
        <v>2354</v>
      </c>
      <c r="N2385" s="625" t="s">
        <v>2246</v>
      </c>
      <c r="O2385" s="446" t="s">
        <v>196</v>
      </c>
      <c r="AC2385" s="268"/>
      <c r="AD2385" s="268"/>
      <c r="AE2385" s="268"/>
      <c r="AF2385" s="269"/>
      <c r="AG2385" s="578"/>
      <c r="AH2385" s="578"/>
      <c r="AI2385" s="268"/>
      <c r="AJ2385" s="268"/>
      <c r="AK2385" s="268"/>
      <c r="AL2385" s="263">
        <f>AM2385+AN2385</f>
        <v>0</v>
      </c>
      <c r="AM2385" s="260">
        <f>AM2386*AM2387/1000</f>
        <v>0</v>
      </c>
      <c r="AN2385" s="260">
        <f>AN2386*AN2387/1000</f>
        <v>0</v>
      </c>
      <c r="AO2385" s="268"/>
      <c r="AP2385" s="268"/>
      <c r="AQ2385" s="268"/>
      <c r="AR2385" s="269"/>
      <c r="AS2385" s="578"/>
      <c r="AT2385" s="578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628" t="str">
        <f>M2385 &amp; ".P"</f>
        <v>SAND.P</v>
      </c>
      <c r="N2386" s="585" t="s">
        <v>957</v>
      </c>
      <c r="O2386" s="446" t="s">
        <v>24</v>
      </c>
      <c r="AC2386" s="268"/>
      <c r="AD2386" s="268"/>
      <c r="AE2386" s="268"/>
      <c r="AF2386" s="269"/>
      <c r="AG2386" s="578"/>
      <c r="AH2386" s="578"/>
      <c r="AI2386" s="268"/>
      <c r="AJ2386" s="268"/>
      <c r="AK2386" s="268"/>
      <c r="AL2386" s="263">
        <f>IF(AL2387=0,0,AL2385*1000/AL2387)</f>
        <v>0</v>
      </c>
      <c r="AM2386" s="230"/>
      <c r="AN2386" s="230"/>
      <c r="AO2386" s="268"/>
      <c r="AP2386" s="268"/>
      <c r="AQ2386" s="268"/>
      <c r="AR2386" s="269"/>
      <c r="AS2386" s="578"/>
      <c r="AT2386" s="578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628" t="str">
        <f>M2385 &amp; ".V"</f>
        <v>SAND.V</v>
      </c>
      <c r="N2387" s="585" t="s">
        <v>246</v>
      </c>
      <c r="O2387" s="446" t="s">
        <v>294</v>
      </c>
      <c r="AC2387" s="268"/>
      <c r="AD2387" s="268"/>
      <c r="AE2387" s="268"/>
      <c r="AF2387" s="578"/>
      <c r="AG2387" s="578"/>
      <c r="AH2387" s="578"/>
      <c r="AI2387" s="268"/>
      <c r="AJ2387" s="268"/>
      <c r="AK2387" s="268"/>
      <c r="AL2387" s="263">
        <f>AM2387+AN2387</f>
        <v>0</v>
      </c>
      <c r="AM2387" s="230"/>
      <c r="AN2387" s="230"/>
      <c r="AO2387" s="268"/>
      <c r="AP2387" s="268"/>
      <c r="AQ2387" s="268"/>
      <c r="AR2387" s="578"/>
      <c r="AS2387" s="578"/>
      <c r="AT2387" s="578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627" t="s">
        <v>2355</v>
      </c>
      <c r="N2388" s="625" t="s">
        <v>2247</v>
      </c>
      <c r="O2388" s="446" t="s">
        <v>196</v>
      </c>
      <c r="AC2388" s="268"/>
      <c r="AD2388" s="268"/>
      <c r="AE2388" s="268"/>
      <c r="AF2388" s="269"/>
      <c r="AG2388" s="578"/>
      <c r="AH2388" s="578"/>
      <c r="AI2388" s="268"/>
      <c r="AJ2388" s="268"/>
      <c r="AK2388" s="268"/>
      <c r="AL2388" s="263">
        <f>AM2388+AN2388</f>
        <v>0</v>
      </c>
      <c r="AM2388" s="260">
        <f>AM2389*AM2390/1000</f>
        <v>0</v>
      </c>
      <c r="AN2388" s="260">
        <f>AN2389*AN2390/1000</f>
        <v>0</v>
      </c>
      <c r="AO2388" s="268"/>
      <c r="AP2388" s="268"/>
      <c r="AQ2388" s="268"/>
      <c r="AR2388" s="269"/>
      <c r="AS2388" s="578"/>
      <c r="AT2388" s="57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628" t="str">
        <f>M2388 &amp; ".P"</f>
        <v>ACIDN.P</v>
      </c>
      <c r="N2389" s="585" t="s">
        <v>957</v>
      </c>
      <c r="O2389" s="446" t="s">
        <v>24</v>
      </c>
      <c r="AC2389" s="268"/>
      <c r="AD2389" s="268"/>
      <c r="AE2389" s="268"/>
      <c r="AF2389" s="269"/>
      <c r="AG2389" s="578"/>
      <c r="AH2389" s="578"/>
      <c r="AI2389" s="268"/>
      <c r="AJ2389" s="268"/>
      <c r="AK2389" s="268"/>
      <c r="AL2389" s="263">
        <f>IF(AL2390=0,0,AL2388*1000/AL2390)</f>
        <v>0</v>
      </c>
      <c r="AM2389" s="230"/>
      <c r="AN2389" s="230"/>
      <c r="AO2389" s="268"/>
      <c r="AP2389" s="268"/>
      <c r="AQ2389" s="268"/>
      <c r="AR2389" s="269"/>
      <c r="AS2389" s="578"/>
      <c r="AT2389" s="578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628" t="str">
        <f>M2388 &amp; ".V"</f>
        <v>ACIDN.V</v>
      </c>
      <c r="N2390" s="585" t="s">
        <v>246</v>
      </c>
      <c r="O2390" s="446" t="s">
        <v>294</v>
      </c>
      <c r="AC2390" s="268"/>
      <c r="AD2390" s="268"/>
      <c r="AE2390" s="268"/>
      <c r="AF2390" s="578"/>
      <c r="AG2390" s="578"/>
      <c r="AH2390" s="578"/>
      <c r="AI2390" s="268"/>
      <c r="AJ2390" s="268"/>
      <c r="AK2390" s="268"/>
      <c r="AL2390" s="263">
        <f>AM2390+AN2390</f>
        <v>0</v>
      </c>
      <c r="AM2390" s="230"/>
      <c r="AN2390" s="230"/>
      <c r="AO2390" s="268"/>
      <c r="AP2390" s="268"/>
      <c r="AQ2390" s="268"/>
      <c r="AR2390" s="578"/>
      <c r="AS2390" s="578"/>
      <c r="AT2390" s="578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627" t="s">
        <v>2356</v>
      </c>
      <c r="N2391" s="625" t="s">
        <v>2248</v>
      </c>
      <c r="O2391" s="446" t="s">
        <v>196</v>
      </c>
      <c r="AC2391" s="268"/>
      <c r="AD2391" s="268"/>
      <c r="AE2391" s="268"/>
      <c r="AF2391" s="269"/>
      <c r="AG2391" s="578"/>
      <c r="AH2391" s="578"/>
      <c r="AI2391" s="268"/>
      <c r="AJ2391" s="268"/>
      <c r="AK2391" s="268"/>
      <c r="AL2391" s="263">
        <f>AM2391+AN2391</f>
        <v>0</v>
      </c>
      <c r="AM2391" s="260">
        <f>AM2392*AM2393/1000</f>
        <v>0</v>
      </c>
      <c r="AN2391" s="260">
        <f>AN2392*AN2393/1000</f>
        <v>0</v>
      </c>
      <c r="AO2391" s="268"/>
      <c r="AP2391" s="268"/>
      <c r="AQ2391" s="268"/>
      <c r="AR2391" s="269"/>
      <c r="AS2391" s="578"/>
      <c r="AT2391" s="578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628" t="str">
        <f>M2391 &amp; ".P"</f>
        <v>ACIDA.P</v>
      </c>
      <c r="N2392" s="585" t="s">
        <v>957</v>
      </c>
      <c r="O2392" s="446" t="s">
        <v>24</v>
      </c>
      <c r="AC2392" s="268"/>
      <c r="AD2392" s="268"/>
      <c r="AE2392" s="268"/>
      <c r="AF2392" s="269"/>
      <c r="AG2392" s="578"/>
      <c r="AH2392" s="578"/>
      <c r="AI2392" s="268"/>
      <c r="AJ2392" s="268"/>
      <c r="AK2392" s="268"/>
      <c r="AL2392" s="263">
        <f>IF(AL2393=0,0,AL2391*1000/AL2393)</f>
        <v>0</v>
      </c>
      <c r="AM2392" s="230"/>
      <c r="AN2392" s="230"/>
      <c r="AO2392" s="268"/>
      <c r="AP2392" s="268"/>
      <c r="AQ2392" s="268"/>
      <c r="AR2392" s="269"/>
      <c r="AS2392" s="578"/>
      <c r="AT2392" s="578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628" t="str">
        <f>M2391 &amp; ".V"</f>
        <v>ACIDA.V</v>
      </c>
      <c r="N2393" s="585" t="s">
        <v>246</v>
      </c>
      <c r="O2393" s="446" t="s">
        <v>294</v>
      </c>
      <c r="AC2393" s="268"/>
      <c r="AD2393" s="268"/>
      <c r="AE2393" s="268"/>
      <c r="AF2393" s="578"/>
      <c r="AG2393" s="578"/>
      <c r="AH2393" s="578"/>
      <c r="AI2393" s="268"/>
      <c r="AJ2393" s="268"/>
      <c r="AK2393" s="268"/>
      <c r="AL2393" s="263">
        <f>AM2393+AN2393</f>
        <v>0</v>
      </c>
      <c r="AM2393" s="230"/>
      <c r="AN2393" s="230"/>
      <c r="AO2393" s="268"/>
      <c r="AP2393" s="268"/>
      <c r="AQ2393" s="268"/>
      <c r="AR2393" s="578"/>
      <c r="AS2393" s="578"/>
      <c r="AT2393" s="578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627" t="s">
        <v>2357</v>
      </c>
      <c r="N2394" s="625" t="s">
        <v>2249</v>
      </c>
      <c r="O2394" s="446" t="s">
        <v>196</v>
      </c>
      <c r="AC2394" s="268"/>
      <c r="AD2394" s="268"/>
      <c r="AE2394" s="268"/>
      <c r="AF2394" s="269"/>
      <c r="AG2394" s="578"/>
      <c r="AH2394" s="578"/>
      <c r="AI2394" s="268"/>
      <c r="AJ2394" s="268"/>
      <c r="AK2394" s="268"/>
      <c r="AL2394" s="263">
        <f>AM2394+AN2394</f>
        <v>0</v>
      </c>
      <c r="AM2394" s="260">
        <f>AM2395*AM2396/1000</f>
        <v>0</v>
      </c>
      <c r="AN2394" s="260">
        <f>AN2395*AN2396/1000</f>
        <v>0</v>
      </c>
      <c r="AO2394" s="268"/>
      <c r="AP2394" s="268"/>
      <c r="AQ2394" s="268"/>
      <c r="AR2394" s="269"/>
      <c r="AS2394" s="578"/>
      <c r="AT2394" s="578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628" t="str">
        <f>M2394 &amp; ".P"</f>
        <v>ACIDL.P</v>
      </c>
      <c r="N2395" s="585" t="s">
        <v>957</v>
      </c>
      <c r="O2395" s="446" t="s">
        <v>24</v>
      </c>
      <c r="AC2395" s="268"/>
      <c r="AD2395" s="268"/>
      <c r="AE2395" s="268"/>
      <c r="AF2395" s="269"/>
      <c r="AG2395" s="578"/>
      <c r="AH2395" s="578"/>
      <c r="AI2395" s="268"/>
      <c r="AJ2395" s="268"/>
      <c r="AK2395" s="268"/>
      <c r="AL2395" s="263">
        <f>IF(AL2396=0,0,AL2394*1000/AL2396)</f>
        <v>0</v>
      </c>
      <c r="AM2395" s="230"/>
      <c r="AN2395" s="230"/>
      <c r="AO2395" s="268"/>
      <c r="AP2395" s="268"/>
      <c r="AQ2395" s="268"/>
      <c r="AR2395" s="269"/>
      <c r="AS2395" s="578"/>
      <c r="AT2395" s="578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628" t="str">
        <f>M2394 &amp; ".V"</f>
        <v>ACIDL.V</v>
      </c>
      <c r="N2396" s="585" t="s">
        <v>246</v>
      </c>
      <c r="O2396" s="446" t="s">
        <v>294</v>
      </c>
      <c r="AC2396" s="268"/>
      <c r="AD2396" s="268"/>
      <c r="AE2396" s="268"/>
      <c r="AF2396" s="578"/>
      <c r="AG2396" s="578"/>
      <c r="AH2396" s="578"/>
      <c r="AI2396" s="268"/>
      <c r="AJ2396" s="268"/>
      <c r="AK2396" s="268"/>
      <c r="AL2396" s="263">
        <f>AM2396+AN2396</f>
        <v>0</v>
      </c>
      <c r="AM2396" s="230"/>
      <c r="AN2396" s="230"/>
      <c r="AO2396" s="268"/>
      <c r="AP2396" s="268"/>
      <c r="AQ2396" s="268"/>
      <c r="AR2396" s="578"/>
      <c r="AS2396" s="578"/>
      <c r="AT2396" s="578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627" t="s">
        <v>2358</v>
      </c>
      <c r="N2397" s="625" t="s">
        <v>2250</v>
      </c>
      <c r="O2397" s="446" t="s">
        <v>196</v>
      </c>
      <c r="AC2397" s="268"/>
      <c r="AD2397" s="268"/>
      <c r="AE2397" s="268"/>
      <c r="AF2397" s="269"/>
      <c r="AG2397" s="578"/>
      <c r="AH2397" s="578"/>
      <c r="AI2397" s="268"/>
      <c r="AJ2397" s="268"/>
      <c r="AK2397" s="268"/>
      <c r="AL2397" s="263">
        <f>AM2397+AN2397</f>
        <v>0</v>
      </c>
      <c r="AM2397" s="260">
        <f>AM2398*AM2399/1000</f>
        <v>0</v>
      </c>
      <c r="AN2397" s="260">
        <f>AN2398*AN2399/1000</f>
        <v>0</v>
      </c>
      <c r="AO2397" s="268"/>
      <c r="AP2397" s="268"/>
      <c r="AQ2397" s="268"/>
      <c r="AR2397" s="269"/>
      <c r="AS2397" s="578"/>
      <c r="AT2397" s="578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628" t="str">
        <f>M2397 &amp; ".P"</f>
        <v>AURIN.P</v>
      </c>
      <c r="N2398" s="585" t="s">
        <v>957</v>
      </c>
      <c r="O2398" s="446" t="s">
        <v>24</v>
      </c>
      <c r="AC2398" s="268"/>
      <c r="AD2398" s="268"/>
      <c r="AE2398" s="268"/>
      <c r="AF2398" s="269"/>
      <c r="AG2398" s="578"/>
      <c r="AH2398" s="578"/>
      <c r="AI2398" s="268"/>
      <c r="AJ2398" s="268"/>
      <c r="AK2398" s="268"/>
      <c r="AL2398" s="263">
        <f>IF(AL2399=0,0,AL2397*1000/AL2399)</f>
        <v>0</v>
      </c>
      <c r="AM2398" s="230"/>
      <c r="AN2398" s="230"/>
      <c r="AO2398" s="268"/>
      <c r="AP2398" s="268"/>
      <c r="AQ2398" s="268"/>
      <c r="AR2398" s="269"/>
      <c r="AS2398" s="578"/>
      <c r="AT2398" s="57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628" t="str">
        <f>M2397 &amp; ".V"</f>
        <v>AURIN.V</v>
      </c>
      <c r="N2399" s="585" t="s">
        <v>246</v>
      </c>
      <c r="O2399" s="446" t="s">
        <v>294</v>
      </c>
      <c r="AC2399" s="268"/>
      <c r="AD2399" s="268"/>
      <c r="AE2399" s="268"/>
      <c r="AF2399" s="578"/>
      <c r="AG2399" s="578"/>
      <c r="AH2399" s="578"/>
      <c r="AI2399" s="268"/>
      <c r="AJ2399" s="268"/>
      <c r="AK2399" s="268"/>
      <c r="AL2399" s="263">
        <f>AM2399+AN2399</f>
        <v>0</v>
      </c>
      <c r="AM2399" s="230"/>
      <c r="AN2399" s="230"/>
      <c r="AO2399" s="268"/>
      <c r="AP2399" s="268"/>
      <c r="AQ2399" s="268"/>
      <c r="AR2399" s="578"/>
      <c r="AS2399" s="578"/>
      <c r="AT2399" s="578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627" t="s">
        <v>2359</v>
      </c>
      <c r="N2400" s="625" t="s">
        <v>2251</v>
      </c>
      <c r="O2400" s="446" t="s">
        <v>196</v>
      </c>
      <c r="AC2400" s="268"/>
      <c r="AD2400" s="268"/>
      <c r="AE2400" s="268"/>
      <c r="AF2400" s="269"/>
      <c r="AG2400" s="578"/>
      <c r="AH2400" s="578"/>
      <c r="AI2400" s="268"/>
      <c r="AJ2400" s="268"/>
      <c r="AK2400" s="268"/>
      <c r="AL2400" s="263">
        <f>AM2400+AN2400</f>
        <v>0</v>
      </c>
      <c r="AM2400" s="260">
        <f>AM2401*AM2402/1000</f>
        <v>0</v>
      </c>
      <c r="AN2400" s="260">
        <f>AN2401*AN2402/1000</f>
        <v>0</v>
      </c>
      <c r="AO2400" s="268"/>
      <c r="AP2400" s="268"/>
      <c r="AQ2400" s="268"/>
      <c r="AR2400" s="269"/>
      <c r="AS2400" s="578"/>
      <c r="AT2400" s="578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628" t="str">
        <f>M2400 &amp; ".P"</f>
        <v>ACIDS.P</v>
      </c>
      <c r="N2401" s="585" t="s">
        <v>957</v>
      </c>
      <c r="O2401" s="446" t="s">
        <v>24</v>
      </c>
      <c r="AC2401" s="268"/>
      <c r="AD2401" s="268"/>
      <c r="AE2401" s="268"/>
      <c r="AF2401" s="269"/>
      <c r="AG2401" s="578"/>
      <c r="AH2401" s="578"/>
      <c r="AI2401" s="268"/>
      <c r="AJ2401" s="268"/>
      <c r="AK2401" s="268"/>
      <c r="AL2401" s="263">
        <f>IF(AL2402=0,0,AL2400*1000/AL2402)</f>
        <v>0</v>
      </c>
      <c r="AM2401" s="230"/>
      <c r="AN2401" s="230"/>
      <c r="AO2401" s="268"/>
      <c r="AP2401" s="268"/>
      <c r="AQ2401" s="268"/>
      <c r="AR2401" s="269"/>
      <c r="AS2401" s="578"/>
      <c r="AT2401" s="578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628" t="str">
        <f>M2400 &amp; ".V"</f>
        <v>ACIDS.V</v>
      </c>
      <c r="N2402" s="585" t="s">
        <v>246</v>
      </c>
      <c r="O2402" s="446" t="s">
        <v>294</v>
      </c>
      <c r="AC2402" s="268"/>
      <c r="AD2402" s="268"/>
      <c r="AE2402" s="268"/>
      <c r="AF2402" s="578"/>
      <c r="AG2402" s="578"/>
      <c r="AH2402" s="578"/>
      <c r="AI2402" s="268"/>
      <c r="AJ2402" s="268"/>
      <c r="AK2402" s="268"/>
      <c r="AL2402" s="263">
        <f>AM2402+AN2402</f>
        <v>0</v>
      </c>
      <c r="AM2402" s="230"/>
      <c r="AN2402" s="230"/>
      <c r="AO2402" s="268"/>
      <c r="AP2402" s="268"/>
      <c r="AQ2402" s="268"/>
      <c r="AR2402" s="578"/>
      <c r="AS2402" s="578"/>
      <c r="AT2402" s="578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627" t="s">
        <v>2360</v>
      </c>
      <c r="N2403" s="625" t="s">
        <v>2252</v>
      </c>
      <c r="O2403" s="446" t="s">
        <v>196</v>
      </c>
      <c r="AC2403" s="268"/>
      <c r="AD2403" s="268"/>
      <c r="AE2403" s="268"/>
      <c r="AF2403" s="269"/>
      <c r="AG2403" s="578"/>
      <c r="AH2403" s="578"/>
      <c r="AI2403" s="268"/>
      <c r="AJ2403" s="268"/>
      <c r="AK2403" s="268"/>
      <c r="AL2403" s="263">
        <f>AM2403+AN2403</f>
        <v>0</v>
      </c>
      <c r="AM2403" s="260">
        <f>AM2404*AM2405/1000</f>
        <v>0</v>
      </c>
      <c r="AN2403" s="260">
        <f>AN2404*AN2405/1000</f>
        <v>0</v>
      </c>
      <c r="AO2403" s="268"/>
      <c r="AP2403" s="268"/>
      <c r="AQ2403" s="268"/>
      <c r="AR2403" s="269"/>
      <c r="AS2403" s="578"/>
      <c r="AT2403" s="578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628" t="str">
        <f>M2403 &amp; ".P"</f>
        <v>ADIDCL.P</v>
      </c>
      <c r="N2404" s="585" t="s">
        <v>957</v>
      </c>
      <c r="O2404" s="446" t="s">
        <v>24</v>
      </c>
      <c r="AC2404" s="268"/>
      <c r="AD2404" s="268"/>
      <c r="AE2404" s="268"/>
      <c r="AF2404" s="269"/>
      <c r="AG2404" s="578"/>
      <c r="AH2404" s="578"/>
      <c r="AI2404" s="268"/>
      <c r="AJ2404" s="268"/>
      <c r="AK2404" s="268"/>
      <c r="AL2404" s="263">
        <f>IF(AL2405=0,0,AL2403*1000/AL2405)</f>
        <v>0</v>
      </c>
      <c r="AM2404" s="230"/>
      <c r="AN2404" s="230"/>
      <c r="AO2404" s="268"/>
      <c r="AP2404" s="268"/>
      <c r="AQ2404" s="268"/>
      <c r="AR2404" s="269"/>
      <c r="AS2404" s="578"/>
      <c r="AT2404" s="578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628" t="str">
        <f>M2403 &amp; ".V"</f>
        <v>ADIDCL.V</v>
      </c>
      <c r="N2405" s="585" t="s">
        <v>246</v>
      </c>
      <c r="O2405" s="446" t="s">
        <v>294</v>
      </c>
      <c r="AC2405" s="268"/>
      <c r="AD2405" s="268"/>
      <c r="AE2405" s="268"/>
      <c r="AF2405" s="578"/>
      <c r="AG2405" s="578"/>
      <c r="AH2405" s="578"/>
      <c r="AI2405" s="268"/>
      <c r="AJ2405" s="268"/>
      <c r="AK2405" s="268"/>
      <c r="AL2405" s="263">
        <f>AM2405+AN2405</f>
        <v>0</v>
      </c>
      <c r="AM2405" s="230"/>
      <c r="AN2405" s="230"/>
      <c r="AO2405" s="268"/>
      <c r="AP2405" s="268"/>
      <c r="AQ2405" s="268"/>
      <c r="AR2405" s="578"/>
      <c r="AS2405" s="578"/>
      <c r="AT2405" s="578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627" t="s">
        <v>2361</v>
      </c>
      <c r="N2406" s="625" t="s">
        <v>2253</v>
      </c>
      <c r="O2406" s="446" t="s">
        <v>196</v>
      </c>
      <c r="AC2406" s="268"/>
      <c r="AD2406" s="268"/>
      <c r="AE2406" s="268"/>
      <c r="AF2406" s="269"/>
      <c r="AG2406" s="578"/>
      <c r="AH2406" s="578"/>
      <c r="AI2406" s="268"/>
      <c r="AJ2406" s="268"/>
      <c r="AK2406" s="268"/>
      <c r="AL2406" s="263">
        <f>AM2406+AN2406</f>
        <v>0</v>
      </c>
      <c r="AM2406" s="260">
        <f>AM2407*AM2408/1000</f>
        <v>0</v>
      </c>
      <c r="AN2406" s="260">
        <f>AN2407*AN2408/1000</f>
        <v>0</v>
      </c>
      <c r="AO2406" s="268"/>
      <c r="AP2406" s="268"/>
      <c r="AQ2406" s="268"/>
      <c r="AR2406" s="269"/>
      <c r="AS2406" s="578"/>
      <c r="AT2406" s="578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628" t="str">
        <f>M2406 &amp; ".P"</f>
        <v>ACIDAC.P</v>
      </c>
      <c r="N2407" s="585" t="s">
        <v>957</v>
      </c>
      <c r="O2407" s="446" t="s">
        <v>24</v>
      </c>
      <c r="AC2407" s="268"/>
      <c r="AD2407" s="268"/>
      <c r="AE2407" s="268"/>
      <c r="AF2407" s="269"/>
      <c r="AG2407" s="578"/>
      <c r="AH2407" s="578"/>
      <c r="AI2407" s="268"/>
      <c r="AJ2407" s="268"/>
      <c r="AK2407" s="268"/>
      <c r="AL2407" s="263">
        <f>IF(AL2408=0,0,AL2406*1000/AL2408)</f>
        <v>0</v>
      </c>
      <c r="AM2407" s="230"/>
      <c r="AN2407" s="230"/>
      <c r="AO2407" s="268"/>
      <c r="AP2407" s="268"/>
      <c r="AQ2407" s="268"/>
      <c r="AR2407" s="269"/>
      <c r="AS2407" s="578"/>
      <c r="AT2407" s="578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628" t="str">
        <f>M2406 &amp; ".V"</f>
        <v>ACIDAC.V</v>
      </c>
      <c r="N2408" s="585" t="s">
        <v>246</v>
      </c>
      <c r="O2408" s="446" t="s">
        <v>294</v>
      </c>
      <c r="AC2408" s="268"/>
      <c r="AD2408" s="268"/>
      <c r="AE2408" s="268"/>
      <c r="AF2408" s="578"/>
      <c r="AG2408" s="578"/>
      <c r="AH2408" s="578"/>
      <c r="AI2408" s="268"/>
      <c r="AJ2408" s="268"/>
      <c r="AK2408" s="268"/>
      <c r="AL2408" s="263">
        <f>AM2408+AN2408</f>
        <v>0</v>
      </c>
      <c r="AM2408" s="230"/>
      <c r="AN2408" s="230"/>
      <c r="AO2408" s="268"/>
      <c r="AP2408" s="268"/>
      <c r="AQ2408" s="268"/>
      <c r="AR2408" s="578"/>
      <c r="AS2408" s="578"/>
      <c r="AT2408" s="57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627" t="s">
        <v>2362</v>
      </c>
      <c r="N2409" s="625" t="s">
        <v>2254</v>
      </c>
      <c r="O2409" s="446" t="s">
        <v>196</v>
      </c>
      <c r="AC2409" s="268"/>
      <c r="AD2409" s="268"/>
      <c r="AE2409" s="268"/>
      <c r="AF2409" s="269"/>
      <c r="AG2409" s="578"/>
      <c r="AH2409" s="578"/>
      <c r="AI2409" s="268"/>
      <c r="AJ2409" s="268"/>
      <c r="AK2409" s="268"/>
      <c r="AL2409" s="263">
        <f>AM2409+AN2409</f>
        <v>0</v>
      </c>
      <c r="AM2409" s="260">
        <f>AM2410*AM2411/1000</f>
        <v>0</v>
      </c>
      <c r="AN2409" s="260">
        <f>AN2410*AN2411/1000</f>
        <v>0</v>
      </c>
      <c r="AO2409" s="268"/>
      <c r="AP2409" s="268"/>
      <c r="AQ2409" s="268"/>
      <c r="AR2409" s="269"/>
      <c r="AS2409" s="578"/>
      <c r="AT2409" s="578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628" t="str">
        <f>M2409 &amp; ".P"</f>
        <v>ACIDOX.P</v>
      </c>
      <c r="N2410" s="585" t="s">
        <v>957</v>
      </c>
      <c r="O2410" s="446" t="s">
        <v>24</v>
      </c>
      <c r="AC2410" s="268"/>
      <c r="AD2410" s="268"/>
      <c r="AE2410" s="268"/>
      <c r="AF2410" s="269"/>
      <c r="AG2410" s="578"/>
      <c r="AH2410" s="578"/>
      <c r="AI2410" s="268"/>
      <c r="AJ2410" s="268"/>
      <c r="AK2410" s="268"/>
      <c r="AL2410" s="263">
        <f>IF(AL2411=0,0,AL2409*1000/AL2411)</f>
        <v>0</v>
      </c>
      <c r="AM2410" s="230"/>
      <c r="AN2410" s="230"/>
      <c r="AO2410" s="268"/>
      <c r="AP2410" s="268"/>
      <c r="AQ2410" s="268"/>
      <c r="AR2410" s="269"/>
      <c r="AS2410" s="578"/>
      <c r="AT2410" s="578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628" t="str">
        <f>M2409 &amp; ".V"</f>
        <v>ACIDOX.V</v>
      </c>
      <c r="N2411" s="585" t="s">
        <v>246</v>
      </c>
      <c r="O2411" s="446" t="s">
        <v>294</v>
      </c>
      <c r="AC2411" s="268"/>
      <c r="AD2411" s="268"/>
      <c r="AE2411" s="268"/>
      <c r="AF2411" s="578"/>
      <c r="AG2411" s="578"/>
      <c r="AH2411" s="578"/>
      <c r="AI2411" s="268"/>
      <c r="AJ2411" s="268"/>
      <c r="AK2411" s="268"/>
      <c r="AL2411" s="263">
        <f>AM2411+AN2411</f>
        <v>0</v>
      </c>
      <c r="AM2411" s="230"/>
      <c r="AN2411" s="230"/>
      <c r="AO2411" s="268"/>
      <c r="AP2411" s="268"/>
      <c r="AQ2411" s="268"/>
      <c r="AR2411" s="578"/>
      <c r="AS2411" s="578"/>
      <c r="AT2411" s="578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627" t="s">
        <v>2363</v>
      </c>
      <c r="N2412" s="625" t="s">
        <v>2255</v>
      </c>
      <c r="O2412" s="446" t="s">
        <v>196</v>
      </c>
      <c r="AC2412" s="268"/>
      <c r="AD2412" s="268"/>
      <c r="AE2412" s="268"/>
      <c r="AF2412" s="269"/>
      <c r="AG2412" s="578"/>
      <c r="AH2412" s="578"/>
      <c r="AI2412" s="268"/>
      <c r="AJ2412" s="268"/>
      <c r="AK2412" s="268"/>
      <c r="AL2412" s="263">
        <f>AM2412+AN2412</f>
        <v>0</v>
      </c>
      <c r="AM2412" s="260">
        <f>AM2413*AM2414/1000</f>
        <v>0</v>
      </c>
      <c r="AN2412" s="260">
        <f>AN2413*AN2414/1000</f>
        <v>0</v>
      </c>
      <c r="AO2412" s="268"/>
      <c r="AP2412" s="268"/>
      <c r="AQ2412" s="268"/>
      <c r="AR2412" s="269"/>
      <c r="AS2412" s="578"/>
      <c r="AT2412" s="578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628" t="str">
        <f>M2412 &amp; ".P"</f>
        <v>STARCH.P</v>
      </c>
      <c r="N2413" s="585" t="s">
        <v>957</v>
      </c>
      <c r="O2413" s="446" t="s">
        <v>24</v>
      </c>
      <c r="AC2413" s="268"/>
      <c r="AD2413" s="268"/>
      <c r="AE2413" s="268"/>
      <c r="AF2413" s="269"/>
      <c r="AG2413" s="578"/>
      <c r="AH2413" s="578"/>
      <c r="AI2413" s="268"/>
      <c r="AJ2413" s="268"/>
      <c r="AK2413" s="268"/>
      <c r="AL2413" s="263">
        <f>IF(AL2414=0,0,AL2412*1000/AL2414)</f>
        <v>0</v>
      </c>
      <c r="AM2413" s="230"/>
      <c r="AN2413" s="230"/>
      <c r="AO2413" s="268"/>
      <c r="AP2413" s="268"/>
      <c r="AQ2413" s="268"/>
      <c r="AR2413" s="269"/>
      <c r="AS2413" s="578"/>
      <c r="AT2413" s="578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628" t="str">
        <f>M2412 &amp; ".V"</f>
        <v>STARCH.V</v>
      </c>
      <c r="N2414" s="585" t="s">
        <v>246</v>
      </c>
      <c r="O2414" s="446" t="s">
        <v>294</v>
      </c>
      <c r="AC2414" s="268"/>
      <c r="AD2414" s="268"/>
      <c r="AE2414" s="268"/>
      <c r="AF2414" s="578"/>
      <c r="AG2414" s="578"/>
      <c r="AH2414" s="578"/>
      <c r="AI2414" s="268"/>
      <c r="AJ2414" s="268"/>
      <c r="AK2414" s="268"/>
      <c r="AL2414" s="263">
        <f>AM2414+AN2414</f>
        <v>0</v>
      </c>
      <c r="AM2414" s="230"/>
      <c r="AN2414" s="230"/>
      <c r="AO2414" s="268"/>
      <c r="AP2414" s="268"/>
      <c r="AQ2414" s="268"/>
      <c r="AR2414" s="578"/>
      <c r="AS2414" s="578"/>
      <c r="AT2414" s="578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627" t="s">
        <v>2364</v>
      </c>
      <c r="N2415" s="625" t="s">
        <v>2256</v>
      </c>
      <c r="O2415" s="446" t="s">
        <v>196</v>
      </c>
      <c r="AC2415" s="268"/>
      <c r="AD2415" s="268"/>
      <c r="AE2415" s="268"/>
      <c r="AF2415" s="269"/>
      <c r="AG2415" s="578"/>
      <c r="AH2415" s="578"/>
      <c r="AI2415" s="268"/>
      <c r="AJ2415" s="268"/>
      <c r="AK2415" s="268"/>
      <c r="AL2415" s="263">
        <f>AM2415+AN2415</f>
        <v>0</v>
      </c>
      <c r="AM2415" s="260">
        <f>AM2416*AM2417/1000</f>
        <v>0</v>
      </c>
      <c r="AN2415" s="260">
        <f>AN2416*AN2417/1000</f>
        <v>0</v>
      </c>
      <c r="AO2415" s="268"/>
      <c r="AP2415" s="268"/>
      <c r="AQ2415" s="268"/>
      <c r="AR2415" s="269"/>
      <c r="AS2415" s="578"/>
      <c r="AT2415" s="578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628" t="str">
        <f>M2415 &amp; ".P"</f>
        <v>LANTN.P</v>
      </c>
      <c r="N2416" s="585" t="s">
        <v>957</v>
      </c>
      <c r="O2416" s="446" t="s">
        <v>24</v>
      </c>
      <c r="AC2416" s="268"/>
      <c r="AD2416" s="268"/>
      <c r="AE2416" s="268"/>
      <c r="AF2416" s="269"/>
      <c r="AG2416" s="578"/>
      <c r="AH2416" s="578"/>
      <c r="AI2416" s="268"/>
      <c r="AJ2416" s="268"/>
      <c r="AK2416" s="268"/>
      <c r="AL2416" s="263">
        <f>IF(AL2417=0,0,AL2415*1000/AL2417)</f>
        <v>0</v>
      </c>
      <c r="AM2416" s="230"/>
      <c r="AN2416" s="230"/>
      <c r="AO2416" s="268"/>
      <c r="AP2416" s="268"/>
      <c r="AQ2416" s="268"/>
      <c r="AR2416" s="269"/>
      <c r="AS2416" s="578"/>
      <c r="AT2416" s="578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628" t="str">
        <f>M2415 &amp; ".V"</f>
        <v>LANTN.V</v>
      </c>
      <c r="N2417" s="585" t="s">
        <v>246</v>
      </c>
      <c r="O2417" s="446" t="s">
        <v>294</v>
      </c>
      <c r="AC2417" s="268"/>
      <c r="AD2417" s="268"/>
      <c r="AE2417" s="268"/>
      <c r="AF2417" s="578"/>
      <c r="AG2417" s="578"/>
      <c r="AH2417" s="578"/>
      <c r="AI2417" s="268"/>
      <c r="AJ2417" s="268"/>
      <c r="AK2417" s="268"/>
      <c r="AL2417" s="263">
        <f>AM2417+AN2417</f>
        <v>0</v>
      </c>
      <c r="AM2417" s="230"/>
      <c r="AN2417" s="230"/>
      <c r="AO2417" s="268"/>
      <c r="AP2417" s="268"/>
      <c r="AQ2417" s="268"/>
      <c r="AR2417" s="578"/>
      <c r="AS2417" s="578"/>
      <c r="AT2417" s="578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627" t="s">
        <v>2365</v>
      </c>
      <c r="N2418" s="625" t="s">
        <v>2257</v>
      </c>
      <c r="O2418" s="446" t="s">
        <v>196</v>
      </c>
      <c r="AC2418" s="268"/>
      <c r="AD2418" s="268"/>
      <c r="AE2418" s="268"/>
      <c r="AF2418" s="269"/>
      <c r="AG2418" s="578"/>
      <c r="AH2418" s="578"/>
      <c r="AI2418" s="268"/>
      <c r="AJ2418" s="268"/>
      <c r="AK2418" s="268"/>
      <c r="AL2418" s="263">
        <f>AM2418+AN2418</f>
        <v>0</v>
      </c>
      <c r="AM2418" s="260">
        <f>AM2419*AM2420/1000</f>
        <v>0</v>
      </c>
      <c r="AN2418" s="260">
        <f>AN2419*AN2420/1000</f>
        <v>0</v>
      </c>
      <c r="AO2418" s="268"/>
      <c r="AP2418" s="268"/>
      <c r="AQ2418" s="268"/>
      <c r="AR2418" s="269"/>
      <c r="AS2418" s="578"/>
      <c r="AT2418" s="57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628" t="str">
        <f>M2418 &amp; ".P"</f>
        <v>MGS.P</v>
      </c>
      <c r="N2419" s="585" t="s">
        <v>957</v>
      </c>
      <c r="O2419" s="446" t="s">
        <v>24</v>
      </c>
      <c r="AC2419" s="268"/>
      <c r="AD2419" s="268"/>
      <c r="AE2419" s="268"/>
      <c r="AF2419" s="269"/>
      <c r="AG2419" s="578"/>
      <c r="AH2419" s="578"/>
      <c r="AI2419" s="268"/>
      <c r="AJ2419" s="268"/>
      <c r="AK2419" s="268"/>
      <c r="AL2419" s="263">
        <f>IF(AL2420=0,0,AL2418*1000/AL2420)</f>
        <v>0</v>
      </c>
      <c r="AM2419" s="230"/>
      <c r="AN2419" s="230"/>
      <c r="AO2419" s="268"/>
      <c r="AP2419" s="268"/>
      <c r="AQ2419" s="268"/>
      <c r="AR2419" s="269"/>
      <c r="AS2419" s="578"/>
      <c r="AT2419" s="578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628" t="str">
        <f>M2418 &amp; ".V"</f>
        <v>MGS.V</v>
      </c>
      <c r="N2420" s="585" t="s">
        <v>246</v>
      </c>
      <c r="O2420" s="446" t="s">
        <v>294</v>
      </c>
      <c r="AC2420" s="268"/>
      <c r="AD2420" s="268"/>
      <c r="AE2420" s="268"/>
      <c r="AF2420" s="578"/>
      <c r="AG2420" s="578"/>
      <c r="AH2420" s="578"/>
      <c r="AI2420" s="268"/>
      <c r="AJ2420" s="268"/>
      <c r="AK2420" s="268"/>
      <c r="AL2420" s="263">
        <f>AM2420+AN2420</f>
        <v>0</v>
      </c>
      <c r="AM2420" s="230"/>
      <c r="AN2420" s="230"/>
      <c r="AO2420" s="268"/>
      <c r="AP2420" s="268"/>
      <c r="AQ2420" s="268"/>
      <c r="AR2420" s="578"/>
      <c r="AS2420" s="578"/>
      <c r="AT2420" s="578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627" t="s">
        <v>2366</v>
      </c>
      <c r="N2421" s="625" t="s">
        <v>2258</v>
      </c>
      <c r="O2421" s="446" t="s">
        <v>196</v>
      </c>
      <c r="AC2421" s="268"/>
      <c r="AD2421" s="268"/>
      <c r="AE2421" s="268"/>
      <c r="AF2421" s="269"/>
      <c r="AG2421" s="578"/>
      <c r="AH2421" s="578"/>
      <c r="AI2421" s="268"/>
      <c r="AJ2421" s="268"/>
      <c r="AK2421" s="268"/>
      <c r="AL2421" s="263">
        <f>AM2421+AN2421</f>
        <v>0</v>
      </c>
      <c r="AM2421" s="260">
        <f>AM2422*AM2423/1000</f>
        <v>0</v>
      </c>
      <c r="AN2421" s="260">
        <f>AN2422*AN2423/1000</f>
        <v>0</v>
      </c>
      <c r="AO2421" s="268"/>
      <c r="AP2421" s="268"/>
      <c r="AQ2421" s="268"/>
      <c r="AR2421" s="269"/>
      <c r="AS2421" s="578"/>
      <c r="AT2421" s="578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628" t="str">
        <f>M2421 &amp; ".P"</f>
        <v>NATR.P</v>
      </c>
      <c r="N2422" s="585" t="s">
        <v>957</v>
      </c>
      <c r="O2422" s="446" t="s">
        <v>24</v>
      </c>
      <c r="AC2422" s="268"/>
      <c r="AD2422" s="268"/>
      <c r="AE2422" s="268"/>
      <c r="AF2422" s="269"/>
      <c r="AG2422" s="578"/>
      <c r="AH2422" s="578"/>
      <c r="AI2422" s="268"/>
      <c r="AJ2422" s="268"/>
      <c r="AK2422" s="268"/>
      <c r="AL2422" s="263">
        <f>IF(AL2423=0,0,AL2421*1000/AL2423)</f>
        <v>0</v>
      </c>
      <c r="AM2422" s="230"/>
      <c r="AN2422" s="230"/>
      <c r="AO2422" s="268"/>
      <c r="AP2422" s="268"/>
      <c r="AQ2422" s="268"/>
      <c r="AR2422" s="269"/>
      <c r="AS2422" s="578"/>
      <c r="AT2422" s="578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628" t="str">
        <f>M2421 &amp; ".V"</f>
        <v>NATR.V</v>
      </c>
      <c r="N2423" s="585" t="s">
        <v>246</v>
      </c>
      <c r="O2423" s="446" t="s">
        <v>294</v>
      </c>
      <c r="AC2423" s="268"/>
      <c r="AD2423" s="268"/>
      <c r="AE2423" s="268"/>
      <c r="AF2423" s="578"/>
      <c r="AG2423" s="578"/>
      <c r="AH2423" s="578"/>
      <c r="AI2423" s="268"/>
      <c r="AJ2423" s="268"/>
      <c r="AK2423" s="268"/>
      <c r="AL2423" s="263">
        <f>AM2423+AN2423</f>
        <v>0</v>
      </c>
      <c r="AM2423" s="230"/>
      <c r="AN2423" s="230"/>
      <c r="AO2423" s="268"/>
      <c r="AP2423" s="268"/>
      <c r="AQ2423" s="268"/>
      <c r="AR2423" s="578"/>
      <c r="AS2423" s="578"/>
      <c r="AT2423" s="578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627" t="s">
        <v>2368</v>
      </c>
      <c r="N2424" s="625" t="s">
        <v>2259</v>
      </c>
      <c r="O2424" s="446" t="s">
        <v>196</v>
      </c>
      <c r="AC2424" s="268"/>
      <c r="AD2424" s="268"/>
      <c r="AE2424" s="268"/>
      <c r="AF2424" s="269"/>
      <c r="AG2424" s="578"/>
      <c r="AH2424" s="578"/>
      <c r="AI2424" s="268"/>
      <c r="AJ2424" s="268"/>
      <c r="AK2424" s="268"/>
      <c r="AL2424" s="263">
        <f>AM2424+AN2424</f>
        <v>0</v>
      </c>
      <c r="AM2424" s="260">
        <f>AM2425*AM2426/1000</f>
        <v>0</v>
      </c>
      <c r="AN2424" s="260">
        <f>AN2425*AN2426/1000</f>
        <v>0</v>
      </c>
      <c r="AO2424" s="268"/>
      <c r="AP2424" s="268"/>
      <c r="AQ2424" s="268"/>
      <c r="AR2424" s="269"/>
      <c r="AS2424" s="578"/>
      <c r="AT2424" s="578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628" t="str">
        <f>M2424 &amp; ".P"</f>
        <v>NAHDOX.P</v>
      </c>
      <c r="N2425" s="585" t="s">
        <v>957</v>
      </c>
      <c r="O2425" s="446" t="s">
        <v>24</v>
      </c>
      <c r="AC2425" s="268"/>
      <c r="AD2425" s="268"/>
      <c r="AE2425" s="268"/>
      <c r="AF2425" s="269"/>
      <c r="AG2425" s="578"/>
      <c r="AH2425" s="578"/>
      <c r="AI2425" s="268"/>
      <c r="AJ2425" s="268"/>
      <c r="AK2425" s="268"/>
      <c r="AL2425" s="263">
        <f>IF(AL2426=0,0,AL2424*1000/AL2426)</f>
        <v>0</v>
      </c>
      <c r="AM2425" s="230"/>
      <c r="AN2425" s="230"/>
      <c r="AO2425" s="268"/>
      <c r="AP2425" s="268"/>
      <c r="AQ2425" s="268"/>
      <c r="AR2425" s="269"/>
      <c r="AS2425" s="578"/>
      <c r="AT2425" s="578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628" t="str">
        <f>M2424 &amp; ".V"</f>
        <v>NAHDOX.V</v>
      </c>
      <c r="N2426" s="585" t="s">
        <v>246</v>
      </c>
      <c r="O2426" s="446" t="s">
        <v>294</v>
      </c>
      <c r="AC2426" s="268"/>
      <c r="AD2426" s="268"/>
      <c r="AE2426" s="268"/>
      <c r="AF2426" s="578"/>
      <c r="AG2426" s="578"/>
      <c r="AH2426" s="578"/>
      <c r="AI2426" s="268"/>
      <c r="AJ2426" s="268"/>
      <c r="AK2426" s="268"/>
      <c r="AL2426" s="263">
        <f>AM2426+AN2426</f>
        <v>0</v>
      </c>
      <c r="AM2426" s="230"/>
      <c r="AN2426" s="230"/>
      <c r="AO2426" s="268"/>
      <c r="AP2426" s="268"/>
      <c r="AQ2426" s="268"/>
      <c r="AR2426" s="578"/>
      <c r="AS2426" s="578"/>
      <c r="AT2426" s="578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627" t="s">
        <v>2367</v>
      </c>
      <c r="N2427" s="625" t="s">
        <v>2260</v>
      </c>
      <c r="O2427" s="446" t="s">
        <v>196</v>
      </c>
      <c r="AC2427" s="268"/>
      <c r="AD2427" s="268"/>
      <c r="AE2427" s="268"/>
      <c r="AF2427" s="269"/>
      <c r="AG2427" s="578"/>
      <c r="AH2427" s="578"/>
      <c r="AI2427" s="268"/>
      <c r="AJ2427" s="268"/>
      <c r="AK2427" s="268"/>
      <c r="AL2427" s="263">
        <f>AM2427+AN2427</f>
        <v>0</v>
      </c>
      <c r="AM2427" s="260">
        <f>AM2428*AM2429/1000</f>
        <v>0</v>
      </c>
      <c r="AN2427" s="260">
        <f>AN2428*AN2429/1000</f>
        <v>0</v>
      </c>
      <c r="AO2427" s="268"/>
      <c r="AP2427" s="268"/>
      <c r="AQ2427" s="268"/>
      <c r="AR2427" s="269"/>
      <c r="AS2427" s="578"/>
      <c r="AT2427" s="578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628" t="str">
        <f>M2427 &amp; ".P"</f>
        <v>NASLC.P</v>
      </c>
      <c r="N2428" s="585" t="s">
        <v>957</v>
      </c>
      <c r="O2428" s="446" t="s">
        <v>24</v>
      </c>
      <c r="AC2428" s="268"/>
      <c r="AD2428" s="268"/>
      <c r="AE2428" s="268"/>
      <c r="AF2428" s="269"/>
      <c r="AG2428" s="578"/>
      <c r="AH2428" s="578"/>
      <c r="AI2428" s="268"/>
      <c r="AJ2428" s="268"/>
      <c r="AK2428" s="268"/>
      <c r="AL2428" s="263">
        <f>IF(AL2429=0,0,AL2427*1000/AL2429)</f>
        <v>0</v>
      </c>
      <c r="AM2428" s="230"/>
      <c r="AN2428" s="230"/>
      <c r="AO2428" s="268"/>
      <c r="AP2428" s="268"/>
      <c r="AQ2428" s="268"/>
      <c r="AR2428" s="269"/>
      <c r="AS2428" s="578"/>
      <c r="AT2428" s="57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628" t="str">
        <f>M2427 &amp; ".V"</f>
        <v>NASLC.V</v>
      </c>
      <c r="N2429" s="585" t="s">
        <v>246</v>
      </c>
      <c r="O2429" s="446" t="s">
        <v>294</v>
      </c>
      <c r="AC2429" s="268"/>
      <c r="AD2429" s="268"/>
      <c r="AE2429" s="268"/>
      <c r="AF2429" s="578"/>
      <c r="AG2429" s="578"/>
      <c r="AH2429" s="578"/>
      <c r="AI2429" s="268"/>
      <c r="AJ2429" s="268"/>
      <c r="AK2429" s="268"/>
      <c r="AL2429" s="263">
        <f>AM2429+AN2429</f>
        <v>0</v>
      </c>
      <c r="AM2429" s="230"/>
      <c r="AN2429" s="230"/>
      <c r="AO2429" s="268"/>
      <c r="AP2429" s="268"/>
      <c r="AQ2429" s="268"/>
      <c r="AR2429" s="578"/>
      <c r="AS2429" s="578"/>
      <c r="AT2429" s="578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627" t="s">
        <v>2369</v>
      </c>
      <c r="N2430" s="625" t="s">
        <v>2261</v>
      </c>
      <c r="O2430" s="446" t="s">
        <v>196</v>
      </c>
      <c r="AC2430" s="268"/>
      <c r="AD2430" s="268"/>
      <c r="AE2430" s="268"/>
      <c r="AF2430" s="269"/>
      <c r="AG2430" s="578"/>
      <c r="AH2430" s="578"/>
      <c r="AI2430" s="268"/>
      <c r="AJ2430" s="268"/>
      <c r="AK2430" s="268"/>
      <c r="AL2430" s="263">
        <f>AM2430+AN2430</f>
        <v>0</v>
      </c>
      <c r="AM2430" s="260">
        <f>AM2431*AM2432/1000</f>
        <v>0</v>
      </c>
      <c r="AN2430" s="260">
        <f>AN2431*AN2432/1000</f>
        <v>0</v>
      </c>
      <c r="AO2430" s="268"/>
      <c r="AP2430" s="268"/>
      <c r="AQ2430" s="268"/>
      <c r="AR2430" s="269"/>
      <c r="AS2430" s="578"/>
      <c r="AT2430" s="578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628" t="str">
        <f>M2430 &amp; ".P"</f>
        <v>NAS.P</v>
      </c>
      <c r="N2431" s="585" t="s">
        <v>957</v>
      </c>
      <c r="O2431" s="446" t="s">
        <v>24</v>
      </c>
      <c r="AC2431" s="268"/>
      <c r="AD2431" s="268"/>
      <c r="AE2431" s="268"/>
      <c r="AF2431" s="269"/>
      <c r="AG2431" s="578"/>
      <c r="AH2431" s="578"/>
      <c r="AI2431" s="268"/>
      <c r="AJ2431" s="268"/>
      <c r="AK2431" s="268"/>
      <c r="AL2431" s="263">
        <f>IF(AL2432=0,0,AL2430*1000/AL2432)</f>
        <v>0</v>
      </c>
      <c r="AM2431" s="230"/>
      <c r="AN2431" s="230"/>
      <c r="AO2431" s="268"/>
      <c r="AP2431" s="268"/>
      <c r="AQ2431" s="268"/>
      <c r="AR2431" s="269"/>
      <c r="AS2431" s="578"/>
      <c r="AT2431" s="578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628" t="str">
        <f>M2430 &amp; ".V"</f>
        <v>NAS.V</v>
      </c>
      <c r="N2432" s="585" t="s">
        <v>246</v>
      </c>
      <c r="O2432" s="446" t="s">
        <v>294</v>
      </c>
      <c r="AC2432" s="268"/>
      <c r="AD2432" s="268"/>
      <c r="AE2432" s="268"/>
      <c r="AF2432" s="578"/>
      <c r="AG2432" s="578"/>
      <c r="AH2432" s="578"/>
      <c r="AI2432" s="268"/>
      <c r="AJ2432" s="268"/>
      <c r="AK2432" s="268"/>
      <c r="AL2432" s="263">
        <f>AM2432+AN2432</f>
        <v>0</v>
      </c>
      <c r="AM2432" s="230"/>
      <c r="AN2432" s="230"/>
      <c r="AO2432" s="268"/>
      <c r="AP2432" s="268"/>
      <c r="AQ2432" s="268"/>
      <c r="AR2432" s="578"/>
      <c r="AS2432" s="578"/>
      <c r="AT2432" s="578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627" t="s">
        <v>2370</v>
      </c>
      <c r="N2433" s="625" t="s">
        <v>2262</v>
      </c>
      <c r="O2433" s="446" t="s">
        <v>196</v>
      </c>
      <c r="AC2433" s="268"/>
      <c r="AD2433" s="268"/>
      <c r="AE2433" s="268"/>
      <c r="AF2433" s="269"/>
      <c r="AG2433" s="578"/>
      <c r="AH2433" s="578"/>
      <c r="AI2433" s="268"/>
      <c r="AJ2433" s="268"/>
      <c r="AK2433" s="268"/>
      <c r="AL2433" s="263">
        <f>AM2433+AN2433</f>
        <v>0</v>
      </c>
      <c r="AM2433" s="260">
        <f>AM2434*AM2435/1000</f>
        <v>0</v>
      </c>
      <c r="AN2433" s="260">
        <f>AN2434*AN2435/1000</f>
        <v>0</v>
      </c>
      <c r="AO2433" s="268"/>
      <c r="AP2433" s="268"/>
      <c r="AQ2433" s="268"/>
      <c r="AR2433" s="269"/>
      <c r="AS2433" s="578"/>
      <c r="AT2433" s="578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628" t="str">
        <f>M2433 &amp; ".P"</f>
        <v>NAC.P</v>
      </c>
      <c r="N2434" s="585" t="s">
        <v>957</v>
      </c>
      <c r="O2434" s="446" t="s">
        <v>24</v>
      </c>
      <c r="AC2434" s="268"/>
      <c r="AD2434" s="268"/>
      <c r="AE2434" s="268"/>
      <c r="AF2434" s="269"/>
      <c r="AG2434" s="578"/>
      <c r="AH2434" s="578"/>
      <c r="AI2434" s="268"/>
      <c r="AJ2434" s="268"/>
      <c r="AK2434" s="268"/>
      <c r="AL2434" s="263">
        <f>IF(AL2435=0,0,AL2433*1000/AL2435)</f>
        <v>0</v>
      </c>
      <c r="AM2434" s="230"/>
      <c r="AN2434" s="230"/>
      <c r="AO2434" s="268"/>
      <c r="AP2434" s="268"/>
      <c r="AQ2434" s="268"/>
      <c r="AR2434" s="269"/>
      <c r="AS2434" s="578"/>
      <c r="AT2434" s="578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628" t="str">
        <f>M2433 &amp; ".V"</f>
        <v>NAC.V</v>
      </c>
      <c r="N2435" s="585" t="s">
        <v>246</v>
      </c>
      <c r="O2435" s="446" t="s">
        <v>294</v>
      </c>
      <c r="AC2435" s="268"/>
      <c r="AD2435" s="268"/>
      <c r="AE2435" s="268"/>
      <c r="AF2435" s="578"/>
      <c r="AG2435" s="578"/>
      <c r="AH2435" s="578"/>
      <c r="AI2435" s="268"/>
      <c r="AJ2435" s="268"/>
      <c r="AK2435" s="268"/>
      <c r="AL2435" s="263">
        <f>AM2435+AN2435</f>
        <v>0</v>
      </c>
      <c r="AM2435" s="230"/>
      <c r="AN2435" s="230"/>
      <c r="AO2435" s="268"/>
      <c r="AP2435" s="268"/>
      <c r="AQ2435" s="268"/>
      <c r="AR2435" s="578"/>
      <c r="AS2435" s="578"/>
      <c r="AT2435" s="578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627" t="s">
        <v>2371</v>
      </c>
      <c r="N2436" s="625" t="s">
        <v>2263</v>
      </c>
      <c r="O2436" s="446" t="s">
        <v>196</v>
      </c>
      <c r="AC2436" s="268"/>
      <c r="AD2436" s="268"/>
      <c r="AE2436" s="268"/>
      <c r="AF2436" s="269"/>
      <c r="AG2436" s="578"/>
      <c r="AH2436" s="578"/>
      <c r="AI2436" s="268"/>
      <c r="AJ2436" s="268"/>
      <c r="AK2436" s="268"/>
      <c r="AL2436" s="263">
        <f>AM2436+AN2436</f>
        <v>0</v>
      </c>
      <c r="AM2436" s="260">
        <f>AM2437*AM2438/1000</f>
        <v>0</v>
      </c>
      <c r="AN2436" s="260">
        <f>AN2437*AN2438/1000</f>
        <v>0</v>
      </c>
      <c r="AO2436" s="268"/>
      <c r="AP2436" s="268"/>
      <c r="AQ2436" s="268"/>
      <c r="AR2436" s="269"/>
      <c r="AS2436" s="578"/>
      <c r="AT2436" s="578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628" t="str">
        <f>M2436 &amp; ".P"</f>
        <v>NAAC.P</v>
      </c>
      <c r="N2437" s="585" t="s">
        <v>957</v>
      </c>
      <c r="O2437" s="446" t="s">
        <v>24</v>
      </c>
      <c r="AC2437" s="268"/>
      <c r="AD2437" s="268"/>
      <c r="AE2437" s="268"/>
      <c r="AF2437" s="269"/>
      <c r="AG2437" s="578"/>
      <c r="AH2437" s="578"/>
      <c r="AI2437" s="268"/>
      <c r="AJ2437" s="268"/>
      <c r="AK2437" s="268"/>
      <c r="AL2437" s="263">
        <f>IF(AL2438=0,0,AL2436*1000/AL2438)</f>
        <v>0</v>
      </c>
      <c r="AM2437" s="230"/>
      <c r="AN2437" s="230"/>
      <c r="AO2437" s="268"/>
      <c r="AP2437" s="268"/>
      <c r="AQ2437" s="268"/>
      <c r="AR2437" s="269"/>
      <c r="AS2437" s="578"/>
      <c r="AT2437" s="578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628" t="str">
        <f>M2436 &amp; ".V"</f>
        <v>NAAC.V</v>
      </c>
      <c r="N2438" s="585" t="s">
        <v>246</v>
      </c>
      <c r="O2438" s="446" t="s">
        <v>294</v>
      </c>
      <c r="AC2438" s="268"/>
      <c r="AD2438" s="268"/>
      <c r="AE2438" s="268"/>
      <c r="AF2438" s="578"/>
      <c r="AG2438" s="578"/>
      <c r="AH2438" s="578"/>
      <c r="AI2438" s="268"/>
      <c r="AJ2438" s="268"/>
      <c r="AK2438" s="268"/>
      <c r="AL2438" s="263">
        <f>AM2438+AN2438</f>
        <v>0</v>
      </c>
      <c r="AM2438" s="230"/>
      <c r="AN2438" s="230"/>
      <c r="AO2438" s="268"/>
      <c r="AP2438" s="268"/>
      <c r="AQ2438" s="268"/>
      <c r="AR2438" s="578"/>
      <c r="AS2438" s="578"/>
      <c r="AT2438" s="57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627" t="s">
        <v>2321</v>
      </c>
      <c r="N2439" s="625" t="s">
        <v>2264</v>
      </c>
      <c r="O2439" s="446" t="s">
        <v>196</v>
      </c>
      <c r="AC2439" s="268"/>
      <c r="AD2439" s="268"/>
      <c r="AE2439" s="268"/>
      <c r="AF2439" s="269"/>
      <c r="AG2439" s="578"/>
      <c r="AH2439" s="578"/>
      <c r="AI2439" s="268"/>
      <c r="AJ2439" s="268"/>
      <c r="AK2439" s="268"/>
      <c r="AL2439" s="263">
        <f>AM2439+AN2439</f>
        <v>0</v>
      </c>
      <c r="AM2439" s="260">
        <f>AM2440*AM2441/1000</f>
        <v>0</v>
      </c>
      <c r="AN2439" s="260">
        <f>AN2440*AN2441/1000</f>
        <v>0</v>
      </c>
      <c r="AO2439" s="268"/>
      <c r="AP2439" s="268"/>
      <c r="AQ2439" s="268"/>
      <c r="AR2439" s="269"/>
      <c r="AS2439" s="578"/>
      <c r="AT2439" s="578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628" t="str">
        <f>M2439 &amp; ".P"</f>
        <v>NACL.P</v>
      </c>
      <c r="N2440" s="585" t="s">
        <v>957</v>
      </c>
      <c r="O2440" s="446" t="s">
        <v>24</v>
      </c>
      <c r="AC2440" s="268"/>
      <c r="AD2440" s="268"/>
      <c r="AE2440" s="268"/>
      <c r="AF2440" s="269"/>
      <c r="AG2440" s="578"/>
      <c r="AH2440" s="578"/>
      <c r="AI2440" s="268"/>
      <c r="AJ2440" s="268"/>
      <c r="AK2440" s="268"/>
      <c r="AL2440" s="263">
        <f>IF(AL2441=0,0,AL2439*1000/AL2441)</f>
        <v>0</v>
      </c>
      <c r="AM2440" s="230"/>
      <c r="AN2440" s="230"/>
      <c r="AO2440" s="268"/>
      <c r="AP2440" s="268"/>
      <c r="AQ2440" s="268"/>
      <c r="AR2440" s="269"/>
      <c r="AS2440" s="578"/>
      <c r="AT2440" s="578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628" t="str">
        <f>M2439 &amp; ".V"</f>
        <v>NACL.V</v>
      </c>
      <c r="N2441" s="585" t="s">
        <v>246</v>
      </c>
      <c r="O2441" s="446" t="s">
        <v>294</v>
      </c>
      <c r="AC2441" s="268"/>
      <c r="AD2441" s="268"/>
      <c r="AE2441" s="268"/>
      <c r="AF2441" s="578"/>
      <c r="AG2441" s="578"/>
      <c r="AH2441" s="578"/>
      <c r="AI2441" s="268"/>
      <c r="AJ2441" s="268"/>
      <c r="AK2441" s="268"/>
      <c r="AL2441" s="263">
        <f>AM2441+AN2441</f>
        <v>0</v>
      </c>
      <c r="AM2441" s="230"/>
      <c r="AN2441" s="230"/>
      <c r="AO2441" s="268"/>
      <c r="AP2441" s="268"/>
      <c r="AQ2441" s="268"/>
      <c r="AR2441" s="578"/>
      <c r="AS2441" s="578"/>
      <c r="AT2441" s="578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627" t="s">
        <v>2320</v>
      </c>
      <c r="N2442" s="625" t="s">
        <v>2265</v>
      </c>
      <c r="O2442" s="446" t="s">
        <v>196</v>
      </c>
      <c r="AC2442" s="268"/>
      <c r="AD2442" s="268"/>
      <c r="AE2442" s="268"/>
      <c r="AF2442" s="269"/>
      <c r="AG2442" s="578"/>
      <c r="AH2442" s="578"/>
      <c r="AI2442" s="268"/>
      <c r="AJ2442" s="268"/>
      <c r="AK2442" s="268"/>
      <c r="AL2442" s="263">
        <f>AM2442+AN2442</f>
        <v>0</v>
      </c>
      <c r="AM2442" s="260">
        <f>AM2443*AM2444/1000</f>
        <v>0</v>
      </c>
      <c r="AN2442" s="260">
        <f>AN2443*AN2444/1000</f>
        <v>0</v>
      </c>
      <c r="AO2442" s="268"/>
      <c r="AP2442" s="268"/>
      <c r="AQ2442" s="268"/>
      <c r="AR2442" s="269"/>
      <c r="AS2442" s="578"/>
      <c r="AT2442" s="578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628" t="str">
        <f>M2442 &amp; ".P"</f>
        <v>RGRS.P</v>
      </c>
      <c r="N2443" s="585" t="s">
        <v>957</v>
      </c>
      <c r="O2443" s="446" t="s">
        <v>24</v>
      </c>
      <c r="AC2443" s="268"/>
      <c r="AD2443" s="268"/>
      <c r="AE2443" s="268"/>
      <c r="AF2443" s="269"/>
      <c r="AG2443" s="578"/>
      <c r="AH2443" s="578"/>
      <c r="AI2443" s="268"/>
      <c r="AJ2443" s="268"/>
      <c r="AK2443" s="268"/>
      <c r="AL2443" s="263">
        <f>IF(AL2444=0,0,AL2442*1000/AL2444)</f>
        <v>0</v>
      </c>
      <c r="AM2443" s="230"/>
      <c r="AN2443" s="230"/>
      <c r="AO2443" s="268"/>
      <c r="AP2443" s="268"/>
      <c r="AQ2443" s="268"/>
      <c r="AR2443" s="269"/>
      <c r="AS2443" s="578"/>
      <c r="AT2443" s="578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628" t="str">
        <f>M2442 &amp; ".V"</f>
        <v>RGRS.V</v>
      </c>
      <c r="N2444" s="585" t="s">
        <v>246</v>
      </c>
      <c r="O2444" s="446" t="s">
        <v>294</v>
      </c>
      <c r="AC2444" s="268"/>
      <c r="AD2444" s="268"/>
      <c r="AE2444" s="268"/>
      <c r="AF2444" s="578"/>
      <c r="AG2444" s="578"/>
      <c r="AH2444" s="578"/>
      <c r="AI2444" s="268"/>
      <c r="AJ2444" s="268"/>
      <c r="AK2444" s="268"/>
      <c r="AL2444" s="263">
        <f>AM2444+AN2444</f>
        <v>0</v>
      </c>
      <c r="AM2444" s="230"/>
      <c r="AN2444" s="230"/>
      <c r="AO2444" s="268"/>
      <c r="AP2444" s="268"/>
      <c r="AQ2444" s="268"/>
      <c r="AR2444" s="578"/>
      <c r="AS2444" s="578"/>
      <c r="AT2444" s="578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627" t="s">
        <v>2319</v>
      </c>
      <c r="N2445" s="625" t="s">
        <v>2266</v>
      </c>
      <c r="O2445" s="446" t="s">
        <v>196</v>
      </c>
      <c r="AC2445" s="268"/>
      <c r="AD2445" s="268"/>
      <c r="AE2445" s="268"/>
      <c r="AF2445" s="269"/>
      <c r="AG2445" s="578"/>
      <c r="AH2445" s="578"/>
      <c r="AI2445" s="268"/>
      <c r="AJ2445" s="268"/>
      <c r="AK2445" s="268"/>
      <c r="AL2445" s="263">
        <f>AM2445+AN2445</f>
        <v>0</v>
      </c>
      <c r="AM2445" s="260">
        <f>AM2446*AM2447/1000</f>
        <v>0</v>
      </c>
      <c r="AN2445" s="260">
        <f>AN2446*AN2447/1000</f>
        <v>0</v>
      </c>
      <c r="AO2445" s="268"/>
      <c r="AP2445" s="268"/>
      <c r="AQ2445" s="268"/>
      <c r="AR2445" s="269"/>
      <c r="AS2445" s="578"/>
      <c r="AT2445" s="578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628" t="str">
        <f>M2445 &amp; ".P"</f>
        <v>RNSL.P</v>
      </c>
      <c r="N2446" s="585" t="s">
        <v>957</v>
      </c>
      <c r="O2446" s="446" t="s">
        <v>24</v>
      </c>
      <c r="AC2446" s="268"/>
      <c r="AD2446" s="268"/>
      <c r="AE2446" s="268"/>
      <c r="AF2446" s="269"/>
      <c r="AG2446" s="578"/>
      <c r="AH2446" s="578"/>
      <c r="AI2446" s="268"/>
      <c r="AJ2446" s="268"/>
      <c r="AK2446" s="268"/>
      <c r="AL2446" s="263">
        <f>IF(AL2447=0,0,AL2445*1000/AL2447)</f>
        <v>0</v>
      </c>
      <c r="AM2446" s="230"/>
      <c r="AN2446" s="230"/>
      <c r="AO2446" s="268"/>
      <c r="AP2446" s="268"/>
      <c r="AQ2446" s="268"/>
      <c r="AR2446" s="269"/>
      <c r="AS2446" s="578"/>
      <c r="AT2446" s="578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628" t="str">
        <f>M2445 &amp; ".V"</f>
        <v>RNSL.V</v>
      </c>
      <c r="N2447" s="585" t="s">
        <v>246</v>
      </c>
      <c r="O2447" s="446" t="s">
        <v>294</v>
      </c>
      <c r="AC2447" s="268"/>
      <c r="AD2447" s="268"/>
      <c r="AE2447" s="268"/>
      <c r="AF2447" s="578"/>
      <c r="AG2447" s="578"/>
      <c r="AH2447" s="578"/>
      <c r="AI2447" s="268"/>
      <c r="AJ2447" s="268"/>
      <c r="AK2447" s="268"/>
      <c r="AL2447" s="263">
        <f>AM2447+AN2447</f>
        <v>0</v>
      </c>
      <c r="AM2447" s="230"/>
      <c r="AN2447" s="230"/>
      <c r="AO2447" s="268"/>
      <c r="AP2447" s="268"/>
      <c r="AQ2447" s="268"/>
      <c r="AR2447" s="578"/>
      <c r="AS2447" s="578"/>
      <c r="AT2447" s="578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627" t="s">
        <v>2372</v>
      </c>
      <c r="N2448" s="625" t="s">
        <v>2267</v>
      </c>
      <c r="O2448" s="446" t="s">
        <v>196</v>
      </c>
      <c r="AC2448" s="268"/>
      <c r="AD2448" s="268"/>
      <c r="AE2448" s="268"/>
      <c r="AF2448" s="269"/>
      <c r="AG2448" s="578"/>
      <c r="AH2448" s="578"/>
      <c r="AI2448" s="268"/>
      <c r="AJ2448" s="268"/>
      <c r="AK2448" s="268"/>
      <c r="AL2448" s="263">
        <f>AM2448+AN2448</f>
        <v>0</v>
      </c>
      <c r="AM2448" s="260">
        <f>AM2449*AM2450/1000</f>
        <v>0</v>
      </c>
      <c r="AN2448" s="260">
        <f>AN2449*AN2450/1000</f>
        <v>0</v>
      </c>
      <c r="AO2448" s="268"/>
      <c r="AP2448" s="268"/>
      <c r="AQ2448" s="268"/>
      <c r="AR2448" s="269"/>
      <c r="AS2448" s="578"/>
      <c r="AT2448" s="57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628" t="str">
        <f>M2448 &amp; ".P"</f>
        <v>PBAC.P</v>
      </c>
      <c r="N2449" s="585" t="s">
        <v>957</v>
      </c>
      <c r="O2449" s="446" t="s">
        <v>24</v>
      </c>
      <c r="AC2449" s="268"/>
      <c r="AD2449" s="268"/>
      <c r="AE2449" s="268"/>
      <c r="AF2449" s="269"/>
      <c r="AG2449" s="578"/>
      <c r="AH2449" s="578"/>
      <c r="AI2449" s="268"/>
      <c r="AJ2449" s="268"/>
      <c r="AK2449" s="268"/>
      <c r="AL2449" s="263">
        <f>IF(AL2450=0,0,AL2448*1000/AL2450)</f>
        <v>0</v>
      </c>
      <c r="AM2449" s="230"/>
      <c r="AN2449" s="230"/>
      <c r="AO2449" s="268"/>
      <c r="AP2449" s="268"/>
      <c r="AQ2449" s="268"/>
      <c r="AR2449" s="269"/>
      <c r="AS2449" s="578"/>
      <c r="AT2449" s="578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628" t="str">
        <f>M2448 &amp; ".V"</f>
        <v>PBAC.V</v>
      </c>
      <c r="N2450" s="585" t="s">
        <v>246</v>
      </c>
      <c r="O2450" s="446" t="s">
        <v>294</v>
      </c>
      <c r="AC2450" s="268"/>
      <c r="AD2450" s="268"/>
      <c r="AE2450" s="268"/>
      <c r="AF2450" s="578"/>
      <c r="AG2450" s="578"/>
      <c r="AH2450" s="578"/>
      <c r="AI2450" s="268"/>
      <c r="AJ2450" s="268"/>
      <c r="AK2450" s="268"/>
      <c r="AL2450" s="263">
        <f>AM2450+AN2450</f>
        <v>0</v>
      </c>
      <c r="AM2450" s="230"/>
      <c r="AN2450" s="230"/>
      <c r="AO2450" s="268"/>
      <c r="AP2450" s="268"/>
      <c r="AQ2450" s="268"/>
      <c r="AR2450" s="578"/>
      <c r="AS2450" s="578"/>
      <c r="AT2450" s="578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627" t="s">
        <v>2373</v>
      </c>
      <c r="N2451" s="625" t="s">
        <v>2268</v>
      </c>
      <c r="O2451" s="446" t="s">
        <v>196</v>
      </c>
      <c r="AC2451" s="268"/>
      <c r="AD2451" s="268"/>
      <c r="AE2451" s="268"/>
      <c r="AF2451" s="269"/>
      <c r="AG2451" s="578"/>
      <c r="AH2451" s="578"/>
      <c r="AI2451" s="268"/>
      <c r="AJ2451" s="268"/>
      <c r="AK2451" s="268"/>
      <c r="AL2451" s="263">
        <f>AM2451+AN2451</f>
        <v>0</v>
      </c>
      <c r="AM2451" s="260">
        <f>AM2452*AM2453/1000</f>
        <v>0</v>
      </c>
      <c r="AN2451" s="260">
        <f>AN2452*AN2453/1000</f>
        <v>0</v>
      </c>
      <c r="AO2451" s="268"/>
      <c r="AP2451" s="268"/>
      <c r="AQ2451" s="268"/>
      <c r="AR2451" s="269"/>
      <c r="AS2451" s="578"/>
      <c r="AT2451" s="578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628" t="str">
        <f>M2451 &amp; ".P"</f>
        <v>AGN.P</v>
      </c>
      <c r="N2452" s="585" t="s">
        <v>957</v>
      </c>
      <c r="O2452" s="446" t="s">
        <v>24</v>
      </c>
      <c r="AC2452" s="268"/>
      <c r="AD2452" s="268"/>
      <c r="AE2452" s="268"/>
      <c r="AF2452" s="269"/>
      <c r="AG2452" s="578"/>
      <c r="AH2452" s="578"/>
      <c r="AI2452" s="268"/>
      <c r="AJ2452" s="268"/>
      <c r="AK2452" s="268"/>
      <c r="AL2452" s="263">
        <f>IF(AL2453=0,0,AL2451*1000/AL2453)</f>
        <v>0</v>
      </c>
      <c r="AM2452" s="230"/>
      <c r="AN2452" s="230"/>
      <c r="AO2452" s="268"/>
      <c r="AP2452" s="268"/>
      <c r="AQ2452" s="268"/>
      <c r="AR2452" s="269"/>
      <c r="AS2452" s="578"/>
      <c r="AT2452" s="578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628" t="str">
        <f>M2451 &amp; ".V"</f>
        <v>AGN.V</v>
      </c>
      <c r="N2453" s="585" t="s">
        <v>246</v>
      </c>
      <c r="O2453" s="446" t="s">
        <v>294</v>
      </c>
      <c r="AC2453" s="268"/>
      <c r="AD2453" s="268"/>
      <c r="AE2453" s="268"/>
      <c r="AF2453" s="578"/>
      <c r="AG2453" s="578"/>
      <c r="AH2453" s="578"/>
      <c r="AI2453" s="268"/>
      <c r="AJ2453" s="268"/>
      <c r="AK2453" s="268"/>
      <c r="AL2453" s="263">
        <f>AM2453+AN2453</f>
        <v>0</v>
      </c>
      <c r="AM2453" s="230"/>
      <c r="AN2453" s="230"/>
      <c r="AO2453" s="268"/>
      <c r="AP2453" s="268"/>
      <c r="AQ2453" s="268"/>
      <c r="AR2453" s="578"/>
      <c r="AS2453" s="578"/>
      <c r="AT2453" s="578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627" t="s">
        <v>2374</v>
      </c>
      <c r="N2454" s="625" t="s">
        <v>2269</v>
      </c>
      <c r="O2454" s="446" t="s">
        <v>196</v>
      </c>
      <c r="AC2454" s="268"/>
      <c r="AD2454" s="268"/>
      <c r="AE2454" s="268"/>
      <c r="AF2454" s="269"/>
      <c r="AG2454" s="578"/>
      <c r="AH2454" s="578"/>
      <c r="AI2454" s="268"/>
      <c r="AJ2454" s="268"/>
      <c r="AK2454" s="268"/>
      <c r="AL2454" s="263">
        <f>AM2454+AN2454</f>
        <v>0</v>
      </c>
      <c r="AM2454" s="260">
        <f>AM2455*AM2456/1000</f>
        <v>0</v>
      </c>
      <c r="AN2454" s="260">
        <f>AN2455*AN2456/1000</f>
        <v>0</v>
      </c>
      <c r="AO2454" s="268"/>
      <c r="AP2454" s="268"/>
      <c r="AQ2454" s="268"/>
      <c r="AR2454" s="269"/>
      <c r="AS2454" s="578"/>
      <c r="AT2454" s="578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628" t="str">
        <f>M2454 &amp; ".P"</f>
        <v>AGS.P</v>
      </c>
      <c r="N2455" s="585" t="s">
        <v>957</v>
      </c>
      <c r="O2455" s="446" t="s">
        <v>24</v>
      </c>
      <c r="AC2455" s="268"/>
      <c r="AD2455" s="268"/>
      <c r="AE2455" s="268"/>
      <c r="AF2455" s="269"/>
      <c r="AG2455" s="578"/>
      <c r="AH2455" s="578"/>
      <c r="AI2455" s="268"/>
      <c r="AJ2455" s="268"/>
      <c r="AK2455" s="268"/>
      <c r="AL2455" s="263">
        <f>IF(AL2456=0,0,AL2454*1000/AL2456)</f>
        <v>0</v>
      </c>
      <c r="AM2455" s="230"/>
      <c r="AN2455" s="230"/>
      <c r="AO2455" s="268"/>
      <c r="AP2455" s="268"/>
      <c r="AQ2455" s="268"/>
      <c r="AR2455" s="269"/>
      <c r="AS2455" s="578"/>
      <c r="AT2455" s="578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628" t="str">
        <f>M2454 &amp; ".V"</f>
        <v>AGS.V</v>
      </c>
      <c r="N2456" s="585" t="s">
        <v>246</v>
      </c>
      <c r="O2456" s="446" t="s">
        <v>294</v>
      </c>
      <c r="AC2456" s="268"/>
      <c r="AD2456" s="268"/>
      <c r="AE2456" s="268"/>
      <c r="AF2456" s="578"/>
      <c r="AG2456" s="578"/>
      <c r="AH2456" s="578"/>
      <c r="AI2456" s="268"/>
      <c r="AJ2456" s="268"/>
      <c r="AK2456" s="268"/>
      <c r="AL2456" s="263">
        <f>AM2456+AN2456</f>
        <v>0</v>
      </c>
      <c r="AM2456" s="230"/>
      <c r="AN2456" s="230"/>
      <c r="AO2456" s="268"/>
      <c r="AP2456" s="268"/>
      <c r="AQ2456" s="268"/>
      <c r="AR2456" s="578"/>
      <c r="AS2456" s="578"/>
      <c r="AT2456" s="578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627" t="s">
        <v>2312</v>
      </c>
      <c r="N2457" s="625" t="s">
        <v>2270</v>
      </c>
      <c r="O2457" s="446" t="s">
        <v>196</v>
      </c>
      <c r="AC2457" s="268"/>
      <c r="AD2457" s="268"/>
      <c r="AE2457" s="268"/>
      <c r="AF2457" s="269"/>
      <c r="AG2457" s="578"/>
      <c r="AH2457" s="578"/>
      <c r="AI2457" s="268"/>
      <c r="AJ2457" s="268"/>
      <c r="AK2457" s="268"/>
      <c r="AL2457" s="263">
        <f>AM2457+AN2457</f>
        <v>0</v>
      </c>
      <c r="AM2457" s="260">
        <f>AM2458*AM2459/1000</f>
        <v>0</v>
      </c>
      <c r="AN2457" s="260">
        <f>AN2458*AN2459/1000</f>
        <v>0</v>
      </c>
      <c r="AO2457" s="268"/>
      <c r="AP2457" s="268"/>
      <c r="AQ2457" s="268"/>
      <c r="AR2457" s="269"/>
      <c r="AS2457" s="578"/>
      <c r="AT2457" s="578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628" t="str">
        <f>M2457 &amp; ".P"</f>
        <v>SODACA.P</v>
      </c>
      <c r="N2458" s="585" t="s">
        <v>957</v>
      </c>
      <c r="O2458" s="446" t="s">
        <v>24</v>
      </c>
      <c r="AC2458" s="268"/>
      <c r="AD2458" s="268"/>
      <c r="AE2458" s="268"/>
      <c r="AF2458" s="269"/>
      <c r="AG2458" s="578"/>
      <c r="AH2458" s="578"/>
      <c r="AI2458" s="268"/>
      <c r="AJ2458" s="268"/>
      <c r="AK2458" s="268"/>
      <c r="AL2458" s="263">
        <f>IF(AL2459=0,0,AL2457*1000/AL2459)</f>
        <v>0</v>
      </c>
      <c r="AM2458" s="230"/>
      <c r="AN2458" s="230"/>
      <c r="AO2458" s="268"/>
      <c r="AP2458" s="268"/>
      <c r="AQ2458" s="268"/>
      <c r="AR2458" s="269"/>
      <c r="AS2458" s="578"/>
      <c r="AT2458" s="57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628" t="str">
        <f>M2457 &amp; ".V"</f>
        <v>SODACA.V</v>
      </c>
      <c r="N2459" s="585" t="s">
        <v>246</v>
      </c>
      <c r="O2459" s="446" t="s">
        <v>294</v>
      </c>
      <c r="AC2459" s="268"/>
      <c r="AD2459" s="268"/>
      <c r="AE2459" s="268"/>
      <c r="AF2459" s="578"/>
      <c r="AG2459" s="578"/>
      <c r="AH2459" s="578"/>
      <c r="AI2459" s="268"/>
      <c r="AJ2459" s="268"/>
      <c r="AK2459" s="268"/>
      <c r="AL2459" s="263">
        <f>AM2459+AN2459</f>
        <v>0</v>
      </c>
      <c r="AM2459" s="230"/>
      <c r="AN2459" s="230"/>
      <c r="AO2459" s="268"/>
      <c r="AP2459" s="268"/>
      <c r="AQ2459" s="268"/>
      <c r="AR2459" s="578"/>
      <c r="AS2459" s="578"/>
      <c r="AT2459" s="578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627" t="s">
        <v>2313</v>
      </c>
      <c r="N2460" s="625" t="s">
        <v>2271</v>
      </c>
      <c r="O2460" s="446" t="s">
        <v>196</v>
      </c>
      <c r="AC2460" s="268"/>
      <c r="AD2460" s="268"/>
      <c r="AE2460" s="268"/>
      <c r="AF2460" s="269"/>
      <c r="AG2460" s="578"/>
      <c r="AH2460" s="578"/>
      <c r="AI2460" s="268"/>
      <c r="AJ2460" s="268"/>
      <c r="AK2460" s="268"/>
      <c r="AL2460" s="263">
        <f>AM2460+AN2460</f>
        <v>0</v>
      </c>
      <c r="AM2460" s="260">
        <f>AM2461*AM2462/1000</f>
        <v>0</v>
      </c>
      <c r="AN2460" s="260">
        <f>AN2461*AN2462/1000</f>
        <v>0</v>
      </c>
      <c r="AO2460" s="268"/>
      <c r="AP2460" s="268"/>
      <c r="AQ2460" s="268"/>
      <c r="AR2460" s="269"/>
      <c r="AS2460" s="578"/>
      <c r="AT2460" s="578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628" t="str">
        <f>M2460 &amp; ".P"</f>
        <v>SODACS.P</v>
      </c>
      <c r="N2461" s="585" t="s">
        <v>957</v>
      </c>
      <c r="O2461" s="446" t="s">
        <v>24</v>
      </c>
      <c r="AC2461" s="268"/>
      <c r="AD2461" s="268"/>
      <c r="AE2461" s="268"/>
      <c r="AF2461" s="269"/>
      <c r="AG2461" s="578"/>
      <c r="AH2461" s="578"/>
      <c r="AI2461" s="268"/>
      <c r="AJ2461" s="268"/>
      <c r="AK2461" s="268"/>
      <c r="AL2461" s="263">
        <f>IF(AL2462=0,0,AL2460*1000/AL2462)</f>
        <v>0</v>
      </c>
      <c r="AM2461" s="230"/>
      <c r="AN2461" s="230"/>
      <c r="AO2461" s="268"/>
      <c r="AP2461" s="268"/>
      <c r="AQ2461" s="268"/>
      <c r="AR2461" s="269"/>
      <c r="AS2461" s="578"/>
      <c r="AT2461" s="578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628" t="str">
        <f>M2460 &amp; ".V"</f>
        <v>SODACS.V</v>
      </c>
      <c r="N2462" s="585" t="s">
        <v>246</v>
      </c>
      <c r="O2462" s="446" t="s">
        <v>294</v>
      </c>
      <c r="AC2462" s="268"/>
      <c r="AD2462" s="268"/>
      <c r="AE2462" s="268"/>
      <c r="AF2462" s="578"/>
      <c r="AG2462" s="578"/>
      <c r="AH2462" s="578"/>
      <c r="AI2462" s="268"/>
      <c r="AJ2462" s="268"/>
      <c r="AK2462" s="268"/>
      <c r="AL2462" s="263">
        <f>AM2462+AN2462</f>
        <v>0</v>
      </c>
      <c r="AM2462" s="230"/>
      <c r="AN2462" s="230"/>
      <c r="AO2462" s="268"/>
      <c r="AP2462" s="268"/>
      <c r="AQ2462" s="268"/>
      <c r="AR2462" s="578"/>
      <c r="AS2462" s="578"/>
      <c r="AT2462" s="578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627" t="s">
        <v>2311</v>
      </c>
      <c r="N2463" s="625" t="s">
        <v>2310</v>
      </c>
      <c r="O2463" s="446" t="s">
        <v>196</v>
      </c>
      <c r="AC2463" s="268"/>
      <c r="AD2463" s="268"/>
      <c r="AE2463" s="268"/>
      <c r="AF2463" s="269"/>
      <c r="AG2463" s="578"/>
      <c r="AH2463" s="578"/>
      <c r="AI2463" s="268"/>
      <c r="AJ2463" s="268"/>
      <c r="AK2463" s="268"/>
      <c r="AL2463" s="263">
        <f>AM2463+AN2463</f>
        <v>0</v>
      </c>
      <c r="AM2463" s="260">
        <f>AM2464*AM2465/1000</f>
        <v>0</v>
      </c>
      <c r="AN2463" s="260">
        <f>AN2464*AN2465/1000</f>
        <v>0</v>
      </c>
      <c r="AO2463" s="268"/>
      <c r="AP2463" s="268"/>
      <c r="AQ2463" s="268"/>
      <c r="AR2463" s="269"/>
      <c r="AS2463" s="578"/>
      <c r="AT2463" s="578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628" t="str">
        <f>M2463 &amp; ".P"</f>
        <v>SALT1G.P</v>
      </c>
      <c r="N2464" s="585" t="s">
        <v>957</v>
      </c>
      <c r="O2464" s="446" t="s">
        <v>24</v>
      </c>
      <c r="AC2464" s="268"/>
      <c r="AD2464" s="268"/>
      <c r="AE2464" s="268"/>
      <c r="AF2464" s="269"/>
      <c r="AG2464" s="578"/>
      <c r="AH2464" s="578"/>
      <c r="AI2464" s="268"/>
      <c r="AJ2464" s="268"/>
      <c r="AK2464" s="268"/>
      <c r="AL2464" s="263">
        <f>IF(AL2465=0,0,AL2463*1000/AL2465)</f>
        <v>0</v>
      </c>
      <c r="AM2464" s="230"/>
      <c r="AN2464" s="230"/>
      <c r="AO2464" s="268"/>
      <c r="AP2464" s="268"/>
      <c r="AQ2464" s="268"/>
      <c r="AR2464" s="269"/>
      <c r="AS2464" s="578"/>
      <c r="AT2464" s="578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628" t="str">
        <f>M2463 &amp; ".V"</f>
        <v>SALT1G.V</v>
      </c>
      <c r="N2465" s="585" t="s">
        <v>246</v>
      </c>
      <c r="O2465" s="446" t="s">
        <v>294</v>
      </c>
      <c r="AC2465" s="268"/>
      <c r="AD2465" s="268"/>
      <c r="AE2465" s="268"/>
      <c r="AF2465" s="578"/>
      <c r="AG2465" s="578"/>
      <c r="AH2465" s="578"/>
      <c r="AI2465" s="268"/>
      <c r="AJ2465" s="268"/>
      <c r="AK2465" s="268"/>
      <c r="AL2465" s="263">
        <f>AM2465+AN2465</f>
        <v>0</v>
      </c>
      <c r="AM2465" s="230"/>
      <c r="AN2465" s="230"/>
      <c r="AO2465" s="268"/>
      <c r="AP2465" s="268"/>
      <c r="AQ2465" s="268"/>
      <c r="AR2465" s="578"/>
      <c r="AS2465" s="578"/>
      <c r="AT2465" s="578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627" t="s">
        <v>2308</v>
      </c>
      <c r="N2466" s="625" t="s">
        <v>2272</v>
      </c>
      <c r="O2466" s="446" t="s">
        <v>196</v>
      </c>
      <c r="AC2466" s="268"/>
      <c r="AD2466" s="268"/>
      <c r="AE2466" s="268"/>
      <c r="AF2466" s="269"/>
      <c r="AG2466" s="578"/>
      <c r="AH2466" s="578"/>
      <c r="AI2466" s="268"/>
      <c r="AJ2466" s="268"/>
      <c r="AK2466" s="268"/>
      <c r="AL2466" s="263">
        <f>AM2466+AN2466</f>
        <v>0</v>
      </c>
      <c r="AM2466" s="260">
        <f>AM2467*AM2468/1000</f>
        <v>0</v>
      </c>
      <c r="AN2466" s="260">
        <f>AN2467*AN2468/1000</f>
        <v>0</v>
      </c>
      <c r="AO2466" s="268"/>
      <c r="AP2466" s="268"/>
      <c r="AQ2466" s="268"/>
      <c r="AR2466" s="269"/>
      <c r="AS2466" s="578"/>
      <c r="AT2466" s="578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628" t="str">
        <f>M2466 &amp; ".P"</f>
        <v>SALT.P</v>
      </c>
      <c r="N2467" s="585" t="s">
        <v>957</v>
      </c>
      <c r="O2467" s="446" t="s">
        <v>24</v>
      </c>
      <c r="AC2467" s="268"/>
      <c r="AD2467" s="268"/>
      <c r="AE2467" s="268"/>
      <c r="AF2467" s="269"/>
      <c r="AG2467" s="578"/>
      <c r="AH2467" s="578"/>
      <c r="AI2467" s="268"/>
      <c r="AJ2467" s="268"/>
      <c r="AK2467" s="268"/>
      <c r="AL2467" s="263">
        <f>IF(AL2468=0,0,AL2466*1000/AL2468)</f>
        <v>0</v>
      </c>
      <c r="AM2467" s="230"/>
      <c r="AN2467" s="230"/>
      <c r="AO2467" s="268"/>
      <c r="AP2467" s="268"/>
      <c r="AQ2467" s="268"/>
      <c r="AR2467" s="269"/>
      <c r="AS2467" s="578"/>
      <c r="AT2467" s="578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628" t="str">
        <f>M2466 &amp; ".V"</f>
        <v>SALT.V</v>
      </c>
      <c r="N2468" s="585" t="s">
        <v>246</v>
      </c>
      <c r="O2468" s="446" t="s">
        <v>294</v>
      </c>
      <c r="AC2468" s="268"/>
      <c r="AD2468" s="268"/>
      <c r="AE2468" s="268"/>
      <c r="AF2468" s="578"/>
      <c r="AG2468" s="578"/>
      <c r="AH2468" s="578"/>
      <c r="AI2468" s="268"/>
      <c r="AJ2468" s="268"/>
      <c r="AK2468" s="268"/>
      <c r="AL2468" s="263">
        <f>AM2468+AN2468</f>
        <v>0</v>
      </c>
      <c r="AM2468" s="230"/>
      <c r="AN2468" s="230"/>
      <c r="AO2468" s="268"/>
      <c r="AP2468" s="268"/>
      <c r="AQ2468" s="268"/>
      <c r="AR2468" s="578"/>
      <c r="AS2468" s="578"/>
      <c r="AT2468" s="57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627" t="s">
        <v>2318</v>
      </c>
      <c r="N2469" s="625" t="s">
        <v>2273</v>
      </c>
      <c r="O2469" s="446" t="s">
        <v>196</v>
      </c>
      <c r="AC2469" s="268"/>
      <c r="AD2469" s="268"/>
      <c r="AE2469" s="268"/>
      <c r="AF2469" s="269"/>
      <c r="AG2469" s="578"/>
      <c r="AH2469" s="578"/>
      <c r="AI2469" s="268"/>
      <c r="AJ2469" s="268"/>
      <c r="AK2469" s="268"/>
      <c r="AL2469" s="263">
        <f>AM2469+AN2469</f>
        <v>0</v>
      </c>
      <c r="AM2469" s="260">
        <f>AM2470*AM2471/1000</f>
        <v>0</v>
      </c>
      <c r="AN2469" s="260">
        <f>AN2470*AN2471/1000</f>
        <v>0</v>
      </c>
      <c r="AO2469" s="268"/>
      <c r="AP2469" s="268"/>
      <c r="AQ2469" s="268"/>
      <c r="AR2469" s="269"/>
      <c r="AS2469" s="578"/>
      <c r="AT2469" s="578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628" t="str">
        <f>M2469 &amp; ".P"</f>
        <v>SALTPL.P</v>
      </c>
      <c r="N2470" s="585" t="s">
        <v>957</v>
      </c>
      <c r="O2470" s="446" t="s">
        <v>24</v>
      </c>
      <c r="AC2470" s="268"/>
      <c r="AD2470" s="268"/>
      <c r="AE2470" s="268"/>
      <c r="AF2470" s="269"/>
      <c r="AG2470" s="578"/>
      <c r="AH2470" s="578"/>
      <c r="AI2470" s="268"/>
      <c r="AJ2470" s="268"/>
      <c r="AK2470" s="268"/>
      <c r="AL2470" s="263">
        <f>IF(AL2471=0,0,AL2469*1000/AL2471)</f>
        <v>0</v>
      </c>
      <c r="AM2470" s="230"/>
      <c r="AN2470" s="230"/>
      <c r="AO2470" s="268"/>
      <c r="AP2470" s="268"/>
      <c r="AQ2470" s="268"/>
      <c r="AR2470" s="269"/>
      <c r="AS2470" s="578"/>
      <c r="AT2470" s="578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628" t="str">
        <f>M2469 &amp; ".V"</f>
        <v>SALTPL.V</v>
      </c>
      <c r="N2471" s="585" t="s">
        <v>246</v>
      </c>
      <c r="O2471" s="446" t="s">
        <v>294</v>
      </c>
      <c r="AC2471" s="268"/>
      <c r="AD2471" s="268"/>
      <c r="AE2471" s="268"/>
      <c r="AF2471" s="578"/>
      <c r="AG2471" s="578"/>
      <c r="AH2471" s="578"/>
      <c r="AI2471" s="268"/>
      <c r="AJ2471" s="268"/>
      <c r="AK2471" s="268"/>
      <c r="AL2471" s="263">
        <f>AM2471+AN2471</f>
        <v>0</v>
      </c>
      <c r="AM2471" s="230"/>
      <c r="AN2471" s="230"/>
      <c r="AO2471" s="268"/>
      <c r="AP2471" s="268"/>
      <c r="AQ2471" s="268"/>
      <c r="AR2471" s="578"/>
      <c r="AS2471" s="578"/>
      <c r="AT2471" s="578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627" t="s">
        <v>2317</v>
      </c>
      <c r="N2472" s="625" t="s">
        <v>2274</v>
      </c>
      <c r="O2472" s="446" t="s">
        <v>196</v>
      </c>
      <c r="AC2472" s="268"/>
      <c r="AD2472" s="268"/>
      <c r="AE2472" s="268"/>
      <c r="AF2472" s="269"/>
      <c r="AG2472" s="578"/>
      <c r="AH2472" s="578"/>
      <c r="AI2472" s="268"/>
      <c r="AJ2472" s="268"/>
      <c r="AK2472" s="268"/>
      <c r="AL2472" s="263">
        <f>AM2472+AN2472</f>
        <v>0</v>
      </c>
      <c r="AM2472" s="260">
        <f>AM2473*AM2474/1000</f>
        <v>0</v>
      </c>
      <c r="AN2472" s="260">
        <f>AN2473*AN2474/1000</f>
        <v>0</v>
      </c>
      <c r="AO2472" s="268"/>
      <c r="AP2472" s="268"/>
      <c r="AQ2472" s="268"/>
      <c r="AR2472" s="269"/>
      <c r="AS2472" s="578"/>
      <c r="AT2472" s="578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628" t="str">
        <f>M2472 &amp; ".P"</f>
        <v>SALTTH.P</v>
      </c>
      <c r="N2473" s="585" t="s">
        <v>957</v>
      </c>
      <c r="O2473" s="446" t="s">
        <v>24</v>
      </c>
      <c r="AC2473" s="268"/>
      <c r="AD2473" s="268"/>
      <c r="AE2473" s="268"/>
      <c r="AF2473" s="269"/>
      <c r="AG2473" s="578"/>
      <c r="AH2473" s="578"/>
      <c r="AI2473" s="268"/>
      <c r="AJ2473" s="268"/>
      <c r="AK2473" s="268"/>
      <c r="AL2473" s="263">
        <f>IF(AL2474=0,0,AL2472*1000/AL2474)</f>
        <v>0</v>
      </c>
      <c r="AM2473" s="230"/>
      <c r="AN2473" s="230"/>
      <c r="AO2473" s="268"/>
      <c r="AP2473" s="268"/>
      <c r="AQ2473" s="268"/>
      <c r="AR2473" s="269"/>
      <c r="AS2473" s="578"/>
      <c r="AT2473" s="578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628" t="str">
        <f>M2472 &amp; ".V"</f>
        <v>SALTTH.V</v>
      </c>
      <c r="N2474" s="585" t="s">
        <v>246</v>
      </c>
      <c r="O2474" s="446" t="s">
        <v>294</v>
      </c>
      <c r="AC2474" s="268"/>
      <c r="AD2474" s="268"/>
      <c r="AE2474" s="268"/>
      <c r="AF2474" s="578"/>
      <c r="AG2474" s="578"/>
      <c r="AH2474" s="578"/>
      <c r="AI2474" s="268"/>
      <c r="AJ2474" s="268"/>
      <c r="AK2474" s="268"/>
      <c r="AL2474" s="263">
        <f>AM2474+AN2474</f>
        <v>0</v>
      </c>
      <c r="AM2474" s="230"/>
      <c r="AN2474" s="230"/>
      <c r="AO2474" s="268"/>
      <c r="AP2474" s="268"/>
      <c r="AQ2474" s="268"/>
      <c r="AR2474" s="578"/>
      <c r="AS2474" s="578"/>
      <c r="AT2474" s="578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627" t="s">
        <v>2316</v>
      </c>
      <c r="N2475" s="625" t="s">
        <v>2275</v>
      </c>
      <c r="O2475" s="446" t="s">
        <v>196</v>
      </c>
      <c r="AC2475" s="268"/>
      <c r="AD2475" s="268"/>
      <c r="AE2475" s="268"/>
      <c r="AF2475" s="269"/>
      <c r="AG2475" s="578"/>
      <c r="AH2475" s="578"/>
      <c r="AI2475" s="268"/>
      <c r="AJ2475" s="268"/>
      <c r="AK2475" s="268"/>
      <c r="AL2475" s="263">
        <f>AM2475+AN2475</f>
        <v>0</v>
      </c>
      <c r="AM2475" s="260">
        <f>AM2476*AM2477/1000</f>
        <v>0</v>
      </c>
      <c r="AN2475" s="260">
        <f>AN2476*AN2477/1000</f>
        <v>0</v>
      </c>
      <c r="AO2475" s="268"/>
      <c r="AP2475" s="268"/>
      <c r="AQ2475" s="268"/>
      <c r="AR2475" s="269"/>
      <c r="AS2475" s="578"/>
      <c r="AT2475" s="578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628" t="str">
        <f>M2475 &amp; ".P"</f>
        <v>SALTEX.P</v>
      </c>
      <c r="N2476" s="585" t="s">
        <v>957</v>
      </c>
      <c r="O2476" s="446" t="s">
        <v>24</v>
      </c>
      <c r="AC2476" s="268"/>
      <c r="AD2476" s="268"/>
      <c r="AE2476" s="268"/>
      <c r="AF2476" s="269"/>
      <c r="AG2476" s="578"/>
      <c r="AH2476" s="578"/>
      <c r="AI2476" s="268"/>
      <c r="AJ2476" s="268"/>
      <c r="AK2476" s="268"/>
      <c r="AL2476" s="263">
        <f>IF(AL2477=0,0,AL2475*1000/AL2477)</f>
        <v>0</v>
      </c>
      <c r="AM2476" s="230"/>
      <c r="AN2476" s="230"/>
      <c r="AO2476" s="268"/>
      <c r="AP2476" s="268"/>
      <c r="AQ2476" s="268"/>
      <c r="AR2476" s="269"/>
      <c r="AS2476" s="578"/>
      <c r="AT2476" s="578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628" t="str">
        <f>M2475 &amp; ".V"</f>
        <v>SALTEX.V</v>
      </c>
      <c r="N2477" s="585" t="s">
        <v>246</v>
      </c>
      <c r="O2477" s="446" t="s">
        <v>294</v>
      </c>
      <c r="AC2477" s="268"/>
      <c r="AD2477" s="268"/>
      <c r="AE2477" s="268"/>
      <c r="AF2477" s="578"/>
      <c r="AG2477" s="578"/>
      <c r="AH2477" s="578"/>
      <c r="AI2477" s="268"/>
      <c r="AJ2477" s="268"/>
      <c r="AK2477" s="268"/>
      <c r="AL2477" s="263">
        <f>AM2477+AN2477</f>
        <v>0</v>
      </c>
      <c r="AM2477" s="230"/>
      <c r="AN2477" s="230"/>
      <c r="AO2477" s="268"/>
      <c r="AP2477" s="268"/>
      <c r="AQ2477" s="268"/>
      <c r="AR2477" s="578"/>
      <c r="AS2477" s="578"/>
      <c r="AT2477" s="578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627" t="s">
        <v>2309</v>
      </c>
      <c r="N2478" s="625" t="s">
        <v>2276</v>
      </c>
      <c r="O2478" s="446" t="s">
        <v>196</v>
      </c>
      <c r="AC2478" s="268"/>
      <c r="AD2478" s="268"/>
      <c r="AE2478" s="268"/>
      <c r="AF2478" s="269"/>
      <c r="AG2478" s="578"/>
      <c r="AH2478" s="578"/>
      <c r="AI2478" s="268"/>
      <c r="AJ2478" s="268"/>
      <c r="AK2478" s="268"/>
      <c r="AL2478" s="263">
        <f>AM2478+AN2478</f>
        <v>0</v>
      </c>
      <c r="AM2478" s="260">
        <f>AM2479*AM2480/1000</f>
        <v>0</v>
      </c>
      <c r="AN2478" s="260">
        <f>AN2479*AN2480/1000</f>
        <v>0</v>
      </c>
      <c r="AO2478" s="268"/>
      <c r="AP2478" s="268"/>
      <c r="AQ2478" s="268"/>
      <c r="AR2478" s="269"/>
      <c r="AS2478" s="578"/>
      <c r="AT2478" s="5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628" t="str">
        <f>M2478 &amp; ".P"</f>
        <v>C2H5OH.P</v>
      </c>
      <c r="N2479" s="585" t="s">
        <v>957</v>
      </c>
      <c r="O2479" s="446" t="s">
        <v>24</v>
      </c>
      <c r="AC2479" s="268"/>
      <c r="AD2479" s="268"/>
      <c r="AE2479" s="268"/>
      <c r="AF2479" s="269"/>
      <c r="AG2479" s="578"/>
      <c r="AH2479" s="578"/>
      <c r="AI2479" s="268"/>
      <c r="AJ2479" s="268"/>
      <c r="AK2479" s="268"/>
      <c r="AL2479" s="263">
        <f>IF(AL2480=0,0,AL2478*1000/AL2480)</f>
        <v>0</v>
      </c>
      <c r="AM2479" s="230"/>
      <c r="AN2479" s="230"/>
      <c r="AO2479" s="268"/>
      <c r="AP2479" s="268"/>
      <c r="AQ2479" s="268"/>
      <c r="AR2479" s="269"/>
      <c r="AS2479" s="578"/>
      <c r="AT2479" s="578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628" t="str">
        <f>M2478 &amp; ".V"</f>
        <v>C2H5OH.V</v>
      </c>
      <c r="N2480" s="585" t="s">
        <v>246</v>
      </c>
      <c r="O2480" s="446" t="s">
        <v>294</v>
      </c>
      <c r="AC2480" s="268"/>
      <c r="AD2480" s="268"/>
      <c r="AE2480" s="268"/>
      <c r="AF2480" s="578"/>
      <c r="AG2480" s="578"/>
      <c r="AH2480" s="578"/>
      <c r="AI2480" s="268"/>
      <c r="AJ2480" s="268"/>
      <c r="AK2480" s="268"/>
      <c r="AL2480" s="263">
        <f>AM2480+AN2480</f>
        <v>0</v>
      </c>
      <c r="AM2480" s="230"/>
      <c r="AN2480" s="230"/>
      <c r="AO2480" s="268"/>
      <c r="AP2480" s="268"/>
      <c r="AQ2480" s="268"/>
      <c r="AR2480" s="578"/>
      <c r="AS2480" s="578"/>
      <c r="AT2480" s="578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627" t="s">
        <v>2329</v>
      </c>
      <c r="N2481" s="625" t="s">
        <v>2277</v>
      </c>
      <c r="O2481" s="446" t="s">
        <v>196</v>
      </c>
      <c r="AC2481" s="268"/>
      <c r="AD2481" s="268"/>
      <c r="AE2481" s="268"/>
      <c r="AF2481" s="269"/>
      <c r="AG2481" s="578"/>
      <c r="AH2481" s="578"/>
      <c r="AI2481" s="268"/>
      <c r="AJ2481" s="268"/>
      <c r="AK2481" s="268"/>
      <c r="AL2481" s="263">
        <f>AM2481+AN2481</f>
        <v>0</v>
      </c>
      <c r="AM2481" s="260">
        <f>AM2482*AM2483/1000</f>
        <v>0</v>
      </c>
      <c r="AN2481" s="260">
        <f>AN2482*AN2483/1000</f>
        <v>0</v>
      </c>
      <c r="AO2481" s="268"/>
      <c r="AP2481" s="268"/>
      <c r="AQ2481" s="268"/>
      <c r="AR2481" s="269"/>
      <c r="AS2481" s="578"/>
      <c r="AT2481" s="578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628" t="str">
        <f>M2481 &amp; ".P"</f>
        <v>SFAL1G.P</v>
      </c>
      <c r="N2482" s="585" t="s">
        <v>957</v>
      </c>
      <c r="O2482" s="446" t="s">
        <v>24</v>
      </c>
      <c r="AC2482" s="268"/>
      <c r="AD2482" s="268"/>
      <c r="AE2482" s="268"/>
      <c r="AF2482" s="269"/>
      <c r="AG2482" s="578"/>
      <c r="AH2482" s="578"/>
      <c r="AI2482" s="268"/>
      <c r="AJ2482" s="268"/>
      <c r="AK2482" s="268"/>
      <c r="AL2482" s="263">
        <f>IF(AL2483=0,0,AL2481*1000/AL2483)</f>
        <v>0</v>
      </c>
      <c r="AM2482" s="230"/>
      <c r="AN2482" s="230"/>
      <c r="AO2482" s="268"/>
      <c r="AP2482" s="268"/>
      <c r="AQ2482" s="268"/>
      <c r="AR2482" s="269"/>
      <c r="AS2482" s="578"/>
      <c r="AT2482" s="578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628" t="str">
        <f>M2481 &amp; ".V"</f>
        <v>SFAL1G.V</v>
      </c>
      <c r="N2483" s="585" t="s">
        <v>246</v>
      </c>
      <c r="O2483" s="446" t="s">
        <v>294</v>
      </c>
      <c r="AC2483" s="268"/>
      <c r="AD2483" s="268"/>
      <c r="AE2483" s="268"/>
      <c r="AF2483" s="578"/>
      <c r="AG2483" s="578"/>
      <c r="AH2483" s="578"/>
      <c r="AI2483" s="268"/>
      <c r="AJ2483" s="268"/>
      <c r="AK2483" s="268"/>
      <c r="AL2483" s="263">
        <f>AM2483+AN2483</f>
        <v>0</v>
      </c>
      <c r="AM2483" s="230"/>
      <c r="AN2483" s="230"/>
      <c r="AO2483" s="268"/>
      <c r="AP2483" s="268"/>
      <c r="AQ2483" s="268"/>
      <c r="AR2483" s="578"/>
      <c r="AS2483" s="578"/>
      <c r="AT2483" s="578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>
      <c r="M2484" s="627" t="s">
        <v>2328</v>
      </c>
      <c r="N2484" s="625" t="s">
        <v>2278</v>
      </c>
      <c r="O2484" s="446" t="s">
        <v>196</v>
      </c>
      <c r="AC2484" s="268"/>
      <c r="AD2484" s="268"/>
      <c r="AE2484" s="268"/>
      <c r="AF2484" s="269"/>
      <c r="AG2484" s="578"/>
      <c r="AH2484" s="578"/>
      <c r="AI2484" s="268"/>
      <c r="AJ2484" s="268"/>
      <c r="AK2484" s="268"/>
      <c r="AL2484" s="263">
        <f>AM2484+AN2484</f>
        <v>0</v>
      </c>
      <c r="AM2484" s="260">
        <f>AM2485*AM2486/1000</f>
        <v>0</v>
      </c>
      <c r="AN2484" s="260">
        <f>AN2485*AN2486/1000</f>
        <v>0</v>
      </c>
      <c r="AO2484" s="268"/>
      <c r="AP2484" s="268"/>
      <c r="AQ2484" s="268"/>
      <c r="AR2484" s="269"/>
      <c r="AS2484" s="578"/>
      <c r="AT2484" s="578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628" t="str">
        <f>M2484 &amp; ".P"</f>
        <v>SFALLQD.P</v>
      </c>
      <c r="N2485" s="585" t="s">
        <v>957</v>
      </c>
      <c r="O2485" s="446" t="s">
        <v>24</v>
      </c>
      <c r="AC2485" s="268"/>
      <c r="AD2485" s="268"/>
      <c r="AE2485" s="268"/>
      <c r="AF2485" s="269"/>
      <c r="AG2485" s="578"/>
      <c r="AH2485" s="578"/>
      <c r="AI2485" s="268"/>
      <c r="AJ2485" s="268"/>
      <c r="AK2485" s="268"/>
      <c r="AL2485" s="263">
        <f>IF(AL2486=0,0,AL2484*1000/AL2486)</f>
        <v>0</v>
      </c>
      <c r="AM2485" s="230"/>
      <c r="AN2485" s="230"/>
      <c r="AO2485" s="268"/>
      <c r="AP2485" s="268"/>
      <c r="AQ2485" s="268"/>
      <c r="AR2485" s="269"/>
      <c r="AS2485" s="578"/>
      <c r="AT2485" s="578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628" t="str">
        <f>M2484 &amp; ".V"</f>
        <v>SFALLQD.V</v>
      </c>
      <c r="N2486" s="585" t="s">
        <v>246</v>
      </c>
      <c r="O2486" s="446" t="s">
        <v>294</v>
      </c>
      <c r="AC2486" s="268"/>
      <c r="AD2486" s="268"/>
      <c r="AE2486" s="268"/>
      <c r="AF2486" s="578"/>
      <c r="AG2486" s="578"/>
      <c r="AH2486" s="578"/>
      <c r="AI2486" s="268"/>
      <c r="AJ2486" s="268"/>
      <c r="AK2486" s="268"/>
      <c r="AL2486" s="263">
        <f>AM2486+AN2486</f>
        <v>0</v>
      </c>
      <c r="AM2486" s="230"/>
      <c r="AN2486" s="230"/>
      <c r="AO2486" s="268"/>
      <c r="AP2486" s="268"/>
      <c r="AQ2486" s="268"/>
      <c r="AR2486" s="578"/>
      <c r="AS2486" s="578"/>
      <c r="AT2486" s="578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627" t="s">
        <v>2327</v>
      </c>
      <c r="N2487" s="625" t="s">
        <v>2279</v>
      </c>
      <c r="O2487" s="446" t="s">
        <v>196</v>
      </c>
      <c r="AC2487" s="268"/>
      <c r="AD2487" s="268"/>
      <c r="AE2487" s="268"/>
      <c r="AF2487" s="269"/>
      <c r="AG2487" s="578"/>
      <c r="AH2487" s="578"/>
      <c r="AI2487" s="268"/>
      <c r="AJ2487" s="268"/>
      <c r="AK2487" s="268"/>
      <c r="AL2487" s="263">
        <f>AM2487+AN2487</f>
        <v>0</v>
      </c>
      <c r="AM2487" s="260">
        <f>AM2488*AM2489/1000</f>
        <v>0</v>
      </c>
      <c r="AN2487" s="260">
        <f>AN2488*AN2489/1000</f>
        <v>0</v>
      </c>
      <c r="AO2487" s="268"/>
      <c r="AP2487" s="268"/>
      <c r="AQ2487" s="268"/>
      <c r="AR2487" s="269"/>
      <c r="AS2487" s="578"/>
      <c r="AT2487" s="578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628" t="str">
        <f>M2487 &amp; ".P"</f>
        <v>SFALT.P</v>
      </c>
      <c r="N2488" s="585" t="s">
        <v>957</v>
      </c>
      <c r="O2488" s="446" t="s">
        <v>24</v>
      </c>
      <c r="AC2488" s="268"/>
      <c r="AD2488" s="268"/>
      <c r="AE2488" s="268"/>
      <c r="AF2488" s="269"/>
      <c r="AG2488" s="578"/>
      <c r="AH2488" s="578"/>
      <c r="AI2488" s="268"/>
      <c r="AJ2488" s="268"/>
      <c r="AK2488" s="268"/>
      <c r="AL2488" s="263">
        <f>IF(AL2489=0,0,AL2487*1000/AL2489)</f>
        <v>0</v>
      </c>
      <c r="AM2488" s="230"/>
      <c r="AN2488" s="230"/>
      <c r="AO2488" s="268"/>
      <c r="AP2488" s="268"/>
      <c r="AQ2488" s="268"/>
      <c r="AR2488" s="269"/>
      <c r="AS2488" s="578"/>
      <c r="AT2488" s="57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628" t="str">
        <f>M2487 &amp; ".V"</f>
        <v>SFALT.V</v>
      </c>
      <c r="N2489" s="585" t="s">
        <v>246</v>
      </c>
      <c r="O2489" s="446" t="s">
        <v>294</v>
      </c>
      <c r="AC2489" s="268"/>
      <c r="AD2489" s="268"/>
      <c r="AE2489" s="268"/>
      <c r="AF2489" s="578"/>
      <c r="AG2489" s="578"/>
      <c r="AH2489" s="578"/>
      <c r="AI2489" s="268"/>
      <c r="AJ2489" s="268"/>
      <c r="AK2489" s="268"/>
      <c r="AL2489" s="263">
        <f>AM2489+AN2489</f>
        <v>0</v>
      </c>
      <c r="AM2489" s="230"/>
      <c r="AN2489" s="230"/>
      <c r="AO2489" s="268"/>
      <c r="AP2489" s="268"/>
      <c r="AQ2489" s="268"/>
      <c r="AR2489" s="578"/>
      <c r="AS2489" s="578"/>
      <c r="AT2489" s="578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627" t="s">
        <v>2326</v>
      </c>
      <c r="N2490" s="625" t="s">
        <v>2280</v>
      </c>
      <c r="O2490" s="446" t="s">
        <v>196</v>
      </c>
      <c r="AC2490" s="268"/>
      <c r="AD2490" s="268"/>
      <c r="AE2490" s="268"/>
      <c r="AF2490" s="269"/>
      <c r="AG2490" s="578"/>
      <c r="AH2490" s="578"/>
      <c r="AI2490" s="268"/>
      <c r="AJ2490" s="268"/>
      <c r="AK2490" s="268"/>
      <c r="AL2490" s="263">
        <f>AM2490+AN2490</f>
        <v>0</v>
      </c>
      <c r="AM2490" s="260">
        <f>AM2491*AM2492/1000</f>
        <v>0</v>
      </c>
      <c r="AN2490" s="260">
        <f>AN2491*AN2492/1000</f>
        <v>0</v>
      </c>
      <c r="AO2490" s="268"/>
      <c r="AP2490" s="268"/>
      <c r="AQ2490" s="268"/>
      <c r="AR2490" s="269"/>
      <c r="AS2490" s="578"/>
      <c r="AT2490" s="578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628" t="str">
        <f>M2490 &amp; ".P"</f>
        <v>SFAMN.P</v>
      </c>
      <c r="N2491" s="585" t="s">
        <v>957</v>
      </c>
      <c r="O2491" s="446" t="s">
        <v>24</v>
      </c>
      <c r="AC2491" s="268"/>
      <c r="AD2491" s="268"/>
      <c r="AE2491" s="268"/>
      <c r="AF2491" s="269"/>
      <c r="AG2491" s="578"/>
      <c r="AH2491" s="578"/>
      <c r="AI2491" s="268"/>
      <c r="AJ2491" s="268"/>
      <c r="AK2491" s="268"/>
      <c r="AL2491" s="263">
        <f>IF(AL2492=0,0,AL2490*1000/AL2492)</f>
        <v>0</v>
      </c>
      <c r="AM2491" s="230"/>
      <c r="AN2491" s="230"/>
      <c r="AO2491" s="268"/>
      <c r="AP2491" s="268"/>
      <c r="AQ2491" s="268"/>
      <c r="AR2491" s="269"/>
      <c r="AS2491" s="578"/>
      <c r="AT2491" s="578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628" t="str">
        <f>M2490 &amp; ".V"</f>
        <v>SFAMN.V</v>
      </c>
      <c r="N2492" s="585" t="s">
        <v>246</v>
      </c>
      <c r="O2492" s="446" t="s">
        <v>294</v>
      </c>
      <c r="AC2492" s="268"/>
      <c r="AD2492" s="268"/>
      <c r="AE2492" s="268"/>
      <c r="AF2492" s="578"/>
      <c r="AG2492" s="578"/>
      <c r="AH2492" s="578"/>
      <c r="AI2492" s="268"/>
      <c r="AJ2492" s="268"/>
      <c r="AK2492" s="268"/>
      <c r="AL2492" s="263">
        <f>AM2492+AN2492</f>
        <v>0</v>
      </c>
      <c r="AM2492" s="230"/>
      <c r="AN2492" s="230"/>
      <c r="AO2492" s="268"/>
      <c r="AP2492" s="268"/>
      <c r="AQ2492" s="268"/>
      <c r="AR2492" s="578"/>
      <c r="AS2492" s="578"/>
      <c r="AT2492" s="578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627" t="s">
        <v>2325</v>
      </c>
      <c r="N2493" s="625" t="s">
        <v>2281</v>
      </c>
      <c r="O2493" s="446" t="s">
        <v>196</v>
      </c>
      <c r="AC2493" s="268"/>
      <c r="AD2493" s="268"/>
      <c r="AE2493" s="268"/>
      <c r="AF2493" s="269"/>
      <c r="AG2493" s="578"/>
      <c r="AH2493" s="578"/>
      <c r="AI2493" s="268"/>
      <c r="AJ2493" s="268"/>
      <c r="AK2493" s="268"/>
      <c r="AL2493" s="263">
        <f>AM2493+AN2493</f>
        <v>0</v>
      </c>
      <c r="AM2493" s="260">
        <f>AM2494*AM2495/1000</f>
        <v>0</v>
      </c>
      <c r="AN2493" s="260">
        <f>AN2494*AN2495/1000</f>
        <v>0</v>
      </c>
      <c r="AO2493" s="268"/>
      <c r="AP2493" s="268"/>
      <c r="AQ2493" s="268"/>
      <c r="AR2493" s="269"/>
      <c r="AS2493" s="578"/>
      <c r="AT2493" s="578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628" t="str">
        <f>M2493 &amp; ".P"</f>
        <v>TM.P</v>
      </c>
      <c r="N2494" s="585" t="s">
        <v>957</v>
      </c>
      <c r="O2494" s="446" t="s">
        <v>24</v>
      </c>
      <c r="AC2494" s="268"/>
      <c r="AD2494" s="268"/>
      <c r="AE2494" s="268"/>
      <c r="AF2494" s="269"/>
      <c r="AG2494" s="578"/>
      <c r="AH2494" s="578"/>
      <c r="AI2494" s="268"/>
      <c r="AJ2494" s="268"/>
      <c r="AK2494" s="268"/>
      <c r="AL2494" s="263">
        <f>IF(AL2495=0,0,AL2493*1000/AL2495)</f>
        <v>0</v>
      </c>
      <c r="AM2494" s="230"/>
      <c r="AN2494" s="230"/>
      <c r="AO2494" s="268"/>
      <c r="AP2494" s="268"/>
      <c r="AQ2494" s="268"/>
      <c r="AR2494" s="269"/>
      <c r="AS2494" s="578"/>
      <c r="AT2494" s="578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628" t="str">
        <f>M2493 &amp; ".V"</f>
        <v>TM.V</v>
      </c>
      <c r="N2495" s="585" t="s">
        <v>246</v>
      </c>
      <c r="O2495" s="446" t="s">
        <v>294</v>
      </c>
      <c r="AC2495" s="268"/>
      <c r="AD2495" s="268"/>
      <c r="AE2495" s="268"/>
      <c r="AF2495" s="578"/>
      <c r="AG2495" s="578"/>
      <c r="AH2495" s="578"/>
      <c r="AI2495" s="268"/>
      <c r="AJ2495" s="268"/>
      <c r="AK2495" s="268"/>
      <c r="AL2495" s="263">
        <f>AM2495+AN2495</f>
        <v>0</v>
      </c>
      <c r="AM2495" s="230"/>
      <c r="AN2495" s="230"/>
      <c r="AO2495" s="268"/>
      <c r="AP2495" s="268"/>
      <c r="AQ2495" s="268"/>
      <c r="AR2495" s="578"/>
      <c r="AS2495" s="578"/>
      <c r="AT2495" s="578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627" t="s">
        <v>2324</v>
      </c>
      <c r="N2496" s="625" t="s">
        <v>2282</v>
      </c>
      <c r="O2496" s="446" t="s">
        <v>196</v>
      </c>
      <c r="AC2496" s="268"/>
      <c r="AD2496" s="268"/>
      <c r="AE2496" s="268"/>
      <c r="AF2496" s="269"/>
      <c r="AG2496" s="578"/>
      <c r="AH2496" s="578"/>
      <c r="AI2496" s="268"/>
      <c r="AJ2496" s="268"/>
      <c r="AK2496" s="268"/>
      <c r="AL2496" s="263">
        <f>AM2496+AN2496</f>
        <v>0</v>
      </c>
      <c r="AM2496" s="260">
        <f>AM2497*AM2498/1000</f>
        <v>0</v>
      </c>
      <c r="AN2496" s="260">
        <f>AN2497*AN2498/1000</f>
        <v>0</v>
      </c>
      <c r="AO2496" s="268"/>
      <c r="AP2496" s="268"/>
      <c r="AQ2496" s="268"/>
      <c r="AR2496" s="269"/>
      <c r="AS2496" s="578"/>
      <c r="AT2496" s="578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628" t="str">
        <f>M2496 &amp; ".P"</f>
        <v>TSFNA.P</v>
      </c>
      <c r="N2497" s="585" t="s">
        <v>957</v>
      </c>
      <c r="O2497" s="446" t="s">
        <v>24</v>
      </c>
      <c r="AC2497" s="268"/>
      <c r="AD2497" s="268"/>
      <c r="AE2497" s="268"/>
      <c r="AF2497" s="269"/>
      <c r="AG2497" s="578"/>
      <c r="AH2497" s="578"/>
      <c r="AI2497" s="268"/>
      <c r="AJ2497" s="268"/>
      <c r="AK2497" s="268"/>
      <c r="AL2497" s="263">
        <f>IF(AL2498=0,0,AL2496*1000/AL2498)</f>
        <v>0</v>
      </c>
      <c r="AM2497" s="230"/>
      <c r="AN2497" s="230"/>
      <c r="AO2497" s="268"/>
      <c r="AP2497" s="268"/>
      <c r="AQ2497" s="268"/>
      <c r="AR2497" s="269"/>
      <c r="AS2497" s="578"/>
      <c r="AT2497" s="578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628" t="str">
        <f>M2496 &amp; ".V"</f>
        <v>TSFNA.V</v>
      </c>
      <c r="N2498" s="585" t="s">
        <v>246</v>
      </c>
      <c r="O2498" s="446" t="s">
        <v>294</v>
      </c>
      <c r="AC2498" s="268"/>
      <c r="AD2498" s="268"/>
      <c r="AE2498" s="268"/>
      <c r="AF2498" s="578"/>
      <c r="AG2498" s="578"/>
      <c r="AH2498" s="578"/>
      <c r="AI2498" s="268"/>
      <c r="AJ2498" s="268"/>
      <c r="AK2498" s="268"/>
      <c r="AL2498" s="263">
        <f>AM2498+AN2498</f>
        <v>0</v>
      </c>
      <c r="AM2498" s="230"/>
      <c r="AN2498" s="230"/>
      <c r="AO2498" s="268"/>
      <c r="AP2498" s="268"/>
      <c r="AQ2498" s="268"/>
      <c r="AR2498" s="578"/>
      <c r="AS2498" s="578"/>
      <c r="AT2498" s="57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627" t="s">
        <v>2315</v>
      </c>
      <c r="N2499" s="625" t="s">
        <v>2283</v>
      </c>
      <c r="O2499" s="446" t="s">
        <v>196</v>
      </c>
      <c r="AC2499" s="268"/>
      <c r="AD2499" s="268"/>
      <c r="AE2499" s="268"/>
      <c r="AF2499" s="269"/>
      <c r="AG2499" s="578"/>
      <c r="AH2499" s="578"/>
      <c r="AI2499" s="268"/>
      <c r="AJ2499" s="268"/>
      <c r="AK2499" s="268"/>
      <c r="AL2499" s="263">
        <f>AM2499+AN2499</f>
        <v>0</v>
      </c>
      <c r="AM2499" s="260">
        <f>AM2500*AM2501/1000</f>
        <v>0</v>
      </c>
      <c r="AN2499" s="260">
        <f>AN2500*AN2501/1000</f>
        <v>0</v>
      </c>
      <c r="AO2499" s="268"/>
      <c r="AP2499" s="268"/>
      <c r="AQ2499" s="268"/>
      <c r="AR2499" s="269"/>
      <c r="AS2499" s="578"/>
      <c r="AT2499" s="578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628" t="str">
        <f>M2499 &amp; ".P"</f>
        <v>CCL4.P</v>
      </c>
      <c r="N2500" s="585" t="s">
        <v>957</v>
      </c>
      <c r="O2500" s="446" t="s">
        <v>24</v>
      </c>
      <c r="AC2500" s="268"/>
      <c r="AD2500" s="268"/>
      <c r="AE2500" s="268"/>
      <c r="AF2500" s="269"/>
      <c r="AG2500" s="578"/>
      <c r="AH2500" s="578"/>
      <c r="AI2500" s="268"/>
      <c r="AJ2500" s="268"/>
      <c r="AK2500" s="268"/>
      <c r="AL2500" s="263">
        <f>IF(AL2501=0,0,AL2499*1000/AL2501)</f>
        <v>0</v>
      </c>
      <c r="AM2500" s="230"/>
      <c r="AN2500" s="230"/>
      <c r="AO2500" s="268"/>
      <c r="AP2500" s="268"/>
      <c r="AQ2500" s="268"/>
      <c r="AR2500" s="269"/>
      <c r="AS2500" s="578"/>
      <c r="AT2500" s="578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628" t="str">
        <f>M2499 &amp; ".V"</f>
        <v>CCL4.V</v>
      </c>
      <c r="N2501" s="585" t="s">
        <v>246</v>
      </c>
      <c r="O2501" s="446" t="s">
        <v>294</v>
      </c>
      <c r="AC2501" s="268"/>
      <c r="AD2501" s="268"/>
      <c r="AE2501" s="268"/>
      <c r="AF2501" s="578"/>
      <c r="AG2501" s="578"/>
      <c r="AH2501" s="578"/>
      <c r="AI2501" s="268"/>
      <c r="AJ2501" s="268"/>
      <c r="AK2501" s="268"/>
      <c r="AL2501" s="263">
        <f>AM2501+AN2501</f>
        <v>0</v>
      </c>
      <c r="AM2501" s="230"/>
      <c r="AN2501" s="230"/>
      <c r="AO2501" s="268"/>
      <c r="AP2501" s="268"/>
      <c r="AQ2501" s="268"/>
      <c r="AR2501" s="578"/>
      <c r="AS2501" s="578"/>
      <c r="AT2501" s="578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627" t="s">
        <v>2307</v>
      </c>
      <c r="N2502" s="625" t="s">
        <v>2284</v>
      </c>
      <c r="O2502" s="446" t="s">
        <v>196</v>
      </c>
      <c r="AC2502" s="268"/>
      <c r="AD2502" s="268"/>
      <c r="AE2502" s="268"/>
      <c r="AF2502" s="269"/>
      <c r="AG2502" s="578"/>
      <c r="AH2502" s="578"/>
      <c r="AI2502" s="268"/>
      <c r="AJ2502" s="268"/>
      <c r="AK2502" s="268"/>
      <c r="AL2502" s="263">
        <f>AM2502+AN2502</f>
        <v>0</v>
      </c>
      <c r="AM2502" s="260">
        <f>AM2503*AM2504/1000</f>
        <v>0</v>
      </c>
      <c r="AN2502" s="260">
        <f>AN2503*AN2504/1000</f>
        <v>0</v>
      </c>
      <c r="AO2502" s="268"/>
      <c r="AP2502" s="268"/>
      <c r="AQ2502" s="268"/>
      <c r="AR2502" s="269"/>
      <c r="AS2502" s="578"/>
      <c r="AT2502" s="578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628" t="str">
        <f>M2502 &amp; ".P"</f>
        <v>FFTLN.P</v>
      </c>
      <c r="N2503" s="585" t="s">
        <v>957</v>
      </c>
      <c r="O2503" s="446" t="s">
        <v>24</v>
      </c>
      <c r="AC2503" s="268"/>
      <c r="AD2503" s="268"/>
      <c r="AE2503" s="268"/>
      <c r="AF2503" s="269"/>
      <c r="AG2503" s="578"/>
      <c r="AH2503" s="578"/>
      <c r="AI2503" s="268"/>
      <c r="AJ2503" s="268"/>
      <c r="AK2503" s="268"/>
      <c r="AL2503" s="263">
        <f>IF(AL2504=0,0,AL2502*1000/AL2504)</f>
        <v>0</v>
      </c>
      <c r="AM2503" s="230"/>
      <c r="AN2503" s="230"/>
      <c r="AO2503" s="268"/>
      <c r="AP2503" s="268"/>
      <c r="AQ2503" s="268"/>
      <c r="AR2503" s="269"/>
      <c r="AS2503" s="578"/>
      <c r="AT2503" s="578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628" t="str">
        <f>M2502 &amp; ".V"</f>
        <v>FFTLN.V</v>
      </c>
      <c r="N2504" s="585" t="s">
        <v>246</v>
      </c>
      <c r="O2504" s="446" t="s">
        <v>294</v>
      </c>
      <c r="AC2504" s="268"/>
      <c r="AD2504" s="268"/>
      <c r="AE2504" s="268"/>
      <c r="AF2504" s="578"/>
      <c r="AG2504" s="578"/>
      <c r="AH2504" s="578"/>
      <c r="AI2504" s="268"/>
      <c r="AJ2504" s="268"/>
      <c r="AK2504" s="268"/>
      <c r="AL2504" s="263">
        <f>AM2504+AN2504</f>
        <v>0</v>
      </c>
      <c r="AM2504" s="230"/>
      <c r="AN2504" s="230"/>
      <c r="AO2504" s="268"/>
      <c r="AP2504" s="268"/>
      <c r="AQ2504" s="268"/>
      <c r="AR2504" s="578"/>
      <c r="AS2504" s="578"/>
      <c r="AT2504" s="578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627" t="s">
        <v>1183</v>
      </c>
      <c r="N2505" s="625" t="s">
        <v>2285</v>
      </c>
      <c r="O2505" s="446" t="s">
        <v>196</v>
      </c>
      <c r="AC2505" s="268"/>
      <c r="AD2505" s="268"/>
      <c r="AE2505" s="268"/>
      <c r="AF2505" s="269"/>
      <c r="AG2505" s="578"/>
      <c r="AH2505" s="578"/>
      <c r="AI2505" s="268"/>
      <c r="AJ2505" s="268"/>
      <c r="AK2505" s="268"/>
      <c r="AL2505" s="263">
        <f>AM2505+AN2505</f>
        <v>0</v>
      </c>
      <c r="AM2505" s="260">
        <f>AM2506*AM2507/1000</f>
        <v>0</v>
      </c>
      <c r="AN2505" s="260">
        <f>AN2506*AN2507/1000</f>
        <v>0</v>
      </c>
      <c r="AO2505" s="268"/>
      <c r="AP2505" s="268"/>
      <c r="AQ2505" s="268"/>
      <c r="AR2505" s="269"/>
      <c r="AS2505" s="578"/>
      <c r="AT2505" s="578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628" t="str">
        <f>M2505 &amp; ".P"</f>
        <v>CL.P</v>
      </c>
      <c r="N2506" s="585" t="s">
        <v>957</v>
      </c>
      <c r="O2506" s="446" t="s">
        <v>24</v>
      </c>
      <c r="AC2506" s="268"/>
      <c r="AD2506" s="268"/>
      <c r="AE2506" s="268"/>
      <c r="AF2506" s="269"/>
      <c r="AG2506" s="578"/>
      <c r="AH2506" s="578"/>
      <c r="AI2506" s="268"/>
      <c r="AJ2506" s="268"/>
      <c r="AK2506" s="268"/>
      <c r="AL2506" s="263">
        <f>IF(AL2507=0,0,AL2505*1000/AL2507)</f>
        <v>0</v>
      </c>
      <c r="AM2506" s="230"/>
      <c r="AN2506" s="230"/>
      <c r="AO2506" s="268"/>
      <c r="AP2506" s="268"/>
      <c r="AQ2506" s="268"/>
      <c r="AR2506" s="269"/>
      <c r="AS2506" s="578"/>
      <c r="AT2506" s="578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628" t="str">
        <f>M2505 &amp; ".V"</f>
        <v>CL.V</v>
      </c>
      <c r="N2507" s="585" t="s">
        <v>246</v>
      </c>
      <c r="O2507" s="446" t="s">
        <v>294</v>
      </c>
      <c r="AC2507" s="268"/>
      <c r="AD2507" s="268"/>
      <c r="AE2507" s="268"/>
      <c r="AF2507" s="578"/>
      <c r="AG2507" s="578"/>
      <c r="AH2507" s="578"/>
      <c r="AI2507" s="268"/>
      <c r="AJ2507" s="268"/>
      <c r="AK2507" s="268"/>
      <c r="AL2507" s="263">
        <f>AM2507+AN2507</f>
        <v>0</v>
      </c>
      <c r="AM2507" s="230"/>
      <c r="AN2507" s="230"/>
      <c r="AO2507" s="268"/>
      <c r="AP2507" s="268"/>
      <c r="AQ2507" s="268"/>
      <c r="AR2507" s="578"/>
      <c r="AS2507" s="578"/>
      <c r="AT2507" s="578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627" t="s">
        <v>2314</v>
      </c>
      <c r="N2508" s="625" t="s">
        <v>2286</v>
      </c>
      <c r="O2508" s="446" t="s">
        <v>196</v>
      </c>
      <c r="AC2508" s="268"/>
      <c r="AD2508" s="268"/>
      <c r="AE2508" s="268"/>
      <c r="AF2508" s="269"/>
      <c r="AG2508" s="578"/>
      <c r="AH2508" s="578"/>
      <c r="AI2508" s="268"/>
      <c r="AJ2508" s="268"/>
      <c r="AK2508" s="268"/>
      <c r="AL2508" s="263">
        <f>AM2508+AN2508</f>
        <v>0</v>
      </c>
      <c r="AM2508" s="260">
        <f>AM2509*AM2510/1000</f>
        <v>0</v>
      </c>
      <c r="AN2508" s="260">
        <f>AN2509*AN2510/1000</f>
        <v>0</v>
      </c>
      <c r="AO2508" s="268"/>
      <c r="AP2508" s="268"/>
      <c r="AQ2508" s="268"/>
      <c r="AR2508" s="269"/>
      <c r="AS2508" s="578"/>
      <c r="AT2508" s="57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628" t="str">
        <f>M2508 &amp; ".P"</f>
        <v>CLLIQ.P</v>
      </c>
      <c r="N2509" s="585" t="s">
        <v>957</v>
      </c>
      <c r="O2509" s="446" t="s">
        <v>24</v>
      </c>
      <c r="AC2509" s="268"/>
      <c r="AD2509" s="268"/>
      <c r="AE2509" s="268"/>
      <c r="AF2509" s="269"/>
      <c r="AG2509" s="578"/>
      <c r="AH2509" s="578"/>
      <c r="AI2509" s="268"/>
      <c r="AJ2509" s="268"/>
      <c r="AK2509" s="268"/>
      <c r="AL2509" s="263">
        <f>IF(AL2510=0,0,AL2508*1000/AL2510)</f>
        <v>0</v>
      </c>
      <c r="AM2509" s="230"/>
      <c r="AN2509" s="230"/>
      <c r="AO2509" s="268"/>
      <c r="AP2509" s="268"/>
      <c r="AQ2509" s="268"/>
      <c r="AR2509" s="269"/>
      <c r="AS2509" s="578"/>
      <c r="AT2509" s="578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628" t="str">
        <f>M2508 &amp; ".V"</f>
        <v>CLLIQ.V</v>
      </c>
      <c r="N2510" s="585" t="s">
        <v>246</v>
      </c>
      <c r="O2510" s="446" t="s">
        <v>294</v>
      </c>
      <c r="AC2510" s="268"/>
      <c r="AD2510" s="268"/>
      <c r="AE2510" s="268"/>
      <c r="AF2510" s="578"/>
      <c r="AG2510" s="578"/>
      <c r="AH2510" s="578"/>
      <c r="AI2510" s="268"/>
      <c r="AJ2510" s="268"/>
      <c r="AK2510" s="268"/>
      <c r="AL2510" s="263">
        <f>AM2510+AN2510</f>
        <v>0</v>
      </c>
      <c r="AM2510" s="230"/>
      <c r="AN2510" s="230"/>
      <c r="AO2510" s="268"/>
      <c r="AP2510" s="268"/>
      <c r="AQ2510" s="268"/>
      <c r="AR2510" s="578"/>
      <c r="AS2510" s="578"/>
      <c r="AT2510" s="578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627" t="s">
        <v>2306</v>
      </c>
      <c r="N2511" s="625" t="s">
        <v>2287</v>
      </c>
      <c r="O2511" s="446" t="s">
        <v>196</v>
      </c>
      <c r="AC2511" s="268"/>
      <c r="AD2511" s="268"/>
      <c r="AE2511" s="268"/>
      <c r="AF2511" s="269"/>
      <c r="AG2511" s="578"/>
      <c r="AH2511" s="578"/>
      <c r="AI2511" s="268"/>
      <c r="AJ2511" s="268"/>
      <c r="AK2511" s="268"/>
      <c r="AL2511" s="263">
        <f>AM2511+AN2511</f>
        <v>0</v>
      </c>
      <c r="AM2511" s="260">
        <f>AM2512*AM2513/1000</f>
        <v>0</v>
      </c>
      <c r="AN2511" s="260">
        <f>AN2512*AN2513/1000</f>
        <v>0</v>
      </c>
      <c r="AO2511" s="268"/>
      <c r="AP2511" s="268"/>
      <c r="AQ2511" s="268"/>
      <c r="AR2511" s="269"/>
      <c r="AS2511" s="578"/>
      <c r="AT2511" s="578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628" t="str">
        <f>M2511 &amp; ".P"</f>
        <v>CLAMN.P</v>
      </c>
      <c r="N2512" s="585" t="s">
        <v>957</v>
      </c>
      <c r="O2512" s="446" t="s">
        <v>24</v>
      </c>
      <c r="AC2512" s="268"/>
      <c r="AD2512" s="268"/>
      <c r="AE2512" s="268"/>
      <c r="AF2512" s="269"/>
      <c r="AG2512" s="578"/>
      <c r="AH2512" s="578"/>
      <c r="AI2512" s="268"/>
      <c r="AJ2512" s="268"/>
      <c r="AK2512" s="268"/>
      <c r="AL2512" s="263">
        <f>IF(AL2513=0,0,AL2511*1000/AL2513)</f>
        <v>0</v>
      </c>
      <c r="AM2512" s="230"/>
      <c r="AN2512" s="230"/>
      <c r="AO2512" s="268"/>
      <c r="AP2512" s="268"/>
      <c r="AQ2512" s="268"/>
      <c r="AR2512" s="269"/>
      <c r="AS2512" s="578"/>
      <c r="AT2512" s="578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628" t="str">
        <f>M2511 &amp; ".V"</f>
        <v>CLAMN.V</v>
      </c>
      <c r="N2513" s="585" t="s">
        <v>246</v>
      </c>
      <c r="O2513" s="446" t="s">
        <v>294</v>
      </c>
      <c r="AC2513" s="268"/>
      <c r="AD2513" s="268"/>
      <c r="AE2513" s="268"/>
      <c r="AF2513" s="578"/>
      <c r="AG2513" s="578"/>
      <c r="AH2513" s="578"/>
      <c r="AI2513" s="268"/>
      <c r="AJ2513" s="268"/>
      <c r="AK2513" s="268"/>
      <c r="AL2513" s="263">
        <f>AM2513+AN2513</f>
        <v>0</v>
      </c>
      <c r="AM2513" s="230"/>
      <c r="AN2513" s="230"/>
      <c r="AO2513" s="268"/>
      <c r="AP2513" s="268"/>
      <c r="AQ2513" s="268"/>
      <c r="AR2513" s="578"/>
      <c r="AS2513" s="578"/>
      <c r="AT2513" s="578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627" t="s">
        <v>2322</v>
      </c>
      <c r="N2514" s="625" t="s">
        <v>2288</v>
      </c>
      <c r="O2514" s="446" t="s">
        <v>196</v>
      </c>
      <c r="AC2514" s="268"/>
      <c r="AD2514" s="268"/>
      <c r="AE2514" s="268"/>
      <c r="AF2514" s="269"/>
      <c r="AG2514" s="578"/>
      <c r="AH2514" s="578"/>
      <c r="AI2514" s="268"/>
      <c r="AJ2514" s="268"/>
      <c r="AK2514" s="268"/>
      <c r="AL2514" s="263">
        <f>AM2514+AN2514</f>
        <v>0</v>
      </c>
      <c r="AM2514" s="260">
        <f>AM2515*AM2516/1000</f>
        <v>0</v>
      </c>
      <c r="AN2514" s="260">
        <f>AN2515*AN2516/1000</f>
        <v>0</v>
      </c>
      <c r="AO2514" s="268"/>
      <c r="AP2514" s="268"/>
      <c r="AQ2514" s="268"/>
      <c r="AR2514" s="269"/>
      <c r="AS2514" s="578"/>
      <c r="AT2514" s="578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628" t="str">
        <f>M2514 &amp; ".P"</f>
        <v>CLFRM.P</v>
      </c>
      <c r="N2515" s="585" t="s">
        <v>957</v>
      </c>
      <c r="O2515" s="446" t="s">
        <v>24</v>
      </c>
      <c r="AC2515" s="268"/>
      <c r="AD2515" s="268"/>
      <c r="AE2515" s="268"/>
      <c r="AF2515" s="269"/>
      <c r="AG2515" s="578"/>
      <c r="AH2515" s="578"/>
      <c r="AI2515" s="268"/>
      <c r="AJ2515" s="268"/>
      <c r="AK2515" s="268"/>
      <c r="AL2515" s="263">
        <f>IF(AL2516=0,0,AL2514*1000/AL2516)</f>
        <v>0</v>
      </c>
      <c r="AM2515" s="230"/>
      <c r="AN2515" s="230"/>
      <c r="AO2515" s="268"/>
      <c r="AP2515" s="268"/>
      <c r="AQ2515" s="268"/>
      <c r="AR2515" s="269"/>
      <c r="AS2515" s="578"/>
      <c r="AT2515" s="578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628" t="str">
        <f>M2514 &amp; ".V"</f>
        <v>CLFRM.V</v>
      </c>
      <c r="N2516" s="585" t="s">
        <v>246</v>
      </c>
      <c r="O2516" s="446" t="s">
        <v>294</v>
      </c>
      <c r="AC2516" s="268"/>
      <c r="AD2516" s="268"/>
      <c r="AE2516" s="268"/>
      <c r="AF2516" s="578"/>
      <c r="AG2516" s="578"/>
      <c r="AH2516" s="578"/>
      <c r="AI2516" s="268"/>
      <c r="AJ2516" s="268"/>
      <c r="AK2516" s="268"/>
      <c r="AL2516" s="263">
        <f>AM2516+AN2516</f>
        <v>0</v>
      </c>
      <c r="AM2516" s="230"/>
      <c r="AN2516" s="230"/>
      <c r="AO2516" s="268"/>
      <c r="AP2516" s="268"/>
      <c r="AQ2516" s="268"/>
      <c r="AR2516" s="578"/>
      <c r="AS2516" s="578"/>
      <c r="AT2516" s="578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627" t="s">
        <v>2323</v>
      </c>
      <c r="N2517" s="625" t="s">
        <v>2289</v>
      </c>
      <c r="O2517" s="446" t="s">
        <v>196</v>
      </c>
      <c r="AC2517" s="268"/>
      <c r="AD2517" s="268"/>
      <c r="AE2517" s="268"/>
      <c r="AF2517" s="269"/>
      <c r="AG2517" s="578"/>
      <c r="AH2517" s="578"/>
      <c r="AI2517" s="268"/>
      <c r="AJ2517" s="268"/>
      <c r="AK2517" s="268"/>
      <c r="AL2517" s="263">
        <f>AM2517+AN2517</f>
        <v>0</v>
      </c>
      <c r="AM2517" s="260">
        <f>AM2518*AM2519/1000</f>
        <v>0</v>
      </c>
      <c r="AN2517" s="260">
        <f>AN2518*AN2519/1000</f>
        <v>0</v>
      </c>
      <c r="AO2517" s="268"/>
      <c r="AP2517" s="268"/>
      <c r="AQ2517" s="268"/>
      <c r="AR2517" s="269"/>
      <c r="AS2517" s="578"/>
      <c r="AT2517" s="578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628" t="str">
        <f>M2517 &amp; ".P"</f>
        <v>ETHL.P</v>
      </c>
      <c r="N2518" s="585" t="s">
        <v>957</v>
      </c>
      <c r="O2518" s="446" t="s">
        <v>24</v>
      </c>
      <c r="AC2518" s="268"/>
      <c r="AD2518" s="268"/>
      <c r="AE2518" s="268"/>
      <c r="AF2518" s="269"/>
      <c r="AG2518" s="578"/>
      <c r="AH2518" s="578"/>
      <c r="AI2518" s="268"/>
      <c r="AJ2518" s="268"/>
      <c r="AK2518" s="268"/>
      <c r="AL2518" s="263">
        <f>IF(AL2519=0,0,AL2517*1000/AL2519)</f>
        <v>0</v>
      </c>
      <c r="AM2518" s="230"/>
      <c r="AN2518" s="230"/>
      <c r="AO2518" s="268"/>
      <c r="AP2518" s="268"/>
      <c r="AQ2518" s="268"/>
      <c r="AR2518" s="269"/>
      <c r="AS2518" s="578"/>
      <c r="AT2518" s="57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628" t="str">
        <f>M2517 &amp; ".V"</f>
        <v>ETHL.V</v>
      </c>
      <c r="N2519" s="585" t="s">
        <v>246</v>
      </c>
      <c r="O2519" s="446" t="s">
        <v>294</v>
      </c>
      <c r="AC2519" s="268"/>
      <c r="AD2519" s="268"/>
      <c r="AE2519" s="268"/>
      <c r="AF2519" s="578"/>
      <c r="AG2519" s="578"/>
      <c r="AH2519" s="578"/>
      <c r="AI2519" s="268"/>
      <c r="AJ2519" s="268"/>
      <c r="AK2519" s="268"/>
      <c r="AL2519" s="263">
        <f>AM2519+AN2519</f>
        <v>0</v>
      </c>
      <c r="AM2519" s="230"/>
      <c r="AN2519" s="230"/>
      <c r="AO2519" s="268"/>
      <c r="AP2519" s="268"/>
      <c r="AQ2519" s="268"/>
      <c r="AR2519" s="578"/>
      <c r="AS2519" s="578"/>
      <c r="AT2519" s="578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630" t="s">
        <v>1482</v>
      </c>
      <c r="N2520" s="631" t="s">
        <v>312</v>
      </c>
      <c r="O2520" s="444" t="s">
        <v>196</v>
      </c>
      <c r="AC2520" s="268"/>
      <c r="AD2520" s="268"/>
      <c r="AE2520" s="268"/>
      <c r="AF2520" s="269"/>
      <c r="AG2520" s="578"/>
      <c r="AH2520" s="578"/>
      <c r="AI2520" s="268"/>
      <c r="AJ2520" s="268"/>
      <c r="AK2520" s="268"/>
      <c r="AL2520" s="263">
        <f>AM2520+AN2520</f>
        <v>0</v>
      </c>
      <c r="AM2520" s="230"/>
      <c r="AN2520" s="230"/>
      <c r="AO2520" s="268"/>
      <c r="AP2520" s="268"/>
      <c r="AQ2520" s="268"/>
      <c r="AR2520" s="269"/>
      <c r="AS2520" s="578"/>
      <c r="AT2520" s="578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626"/>
      <c r="N2521" s="587"/>
      <c r="O2521" s="174"/>
      <c r="AC2521" s="268"/>
      <c r="AD2521" s="268"/>
      <c r="AE2521" s="268"/>
      <c r="AF2521" s="283"/>
      <c r="AG2521" s="283"/>
      <c r="AH2521" s="283"/>
      <c r="AI2521" s="268"/>
      <c r="AJ2521" s="268"/>
      <c r="AK2521" s="268"/>
      <c r="AL2521" s="283"/>
      <c r="AM2521" s="283"/>
      <c r="AN2521" s="283"/>
      <c r="AO2521" s="268"/>
      <c r="AP2521" s="268"/>
      <c r="AQ2521" s="268"/>
      <c r="AR2521" s="283"/>
      <c r="AS2521" s="283"/>
      <c r="AT2521" s="28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626"/>
      <c r="N2522" s="587"/>
      <c r="O2522" s="174"/>
      <c r="AC2522" s="268"/>
      <c r="AD2522" s="268"/>
      <c r="AE2522" s="268"/>
      <c r="AF2522" s="278"/>
      <c r="AG2522" s="278"/>
      <c r="AH2522" s="278"/>
      <c r="AI2522" s="268"/>
      <c r="AJ2522" s="268"/>
      <c r="AK2522" s="268"/>
      <c r="AL2522" s="278"/>
      <c r="AM2522" s="278"/>
      <c r="AN2522" s="278"/>
      <c r="AO2522" s="268"/>
      <c r="AP2522" s="268"/>
      <c r="AQ2522" s="268"/>
      <c r="AR2522" s="278"/>
      <c r="AS2522" s="278"/>
      <c r="AT2522" s="278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627" t="s">
        <v>1482</v>
      </c>
      <c r="N2523" s="633" t="s">
        <v>170</v>
      </c>
      <c r="O2523" s="171" t="s">
        <v>196</v>
      </c>
      <c r="AC2523" s="268"/>
      <c r="AD2523" s="268"/>
      <c r="AE2523" s="268"/>
      <c r="AF2523" s="269"/>
      <c r="AG2523" s="578"/>
      <c r="AH2523" s="578"/>
      <c r="AI2523" s="268"/>
      <c r="AJ2523" s="268"/>
      <c r="AK2523" s="268"/>
      <c r="AL2523" s="263">
        <f>AM2523+AN2523</f>
        <v>0</v>
      </c>
      <c r="AM2523" s="230"/>
      <c r="AN2523" s="230"/>
      <c r="AO2523" s="268"/>
      <c r="AP2523" s="268"/>
      <c r="AQ2523" s="268"/>
      <c r="AR2523" s="269"/>
      <c r="AS2523" s="578"/>
      <c r="AT2523" s="578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626"/>
      <c r="N2524" s="587"/>
      <c r="O2524" s="174"/>
      <c r="AC2524" s="268"/>
      <c r="AD2524" s="268"/>
      <c r="AE2524" s="268"/>
      <c r="AF2524" s="283"/>
      <c r="AG2524" s="283"/>
      <c r="AH2524" s="283"/>
      <c r="AI2524" s="268"/>
      <c r="AJ2524" s="268"/>
      <c r="AK2524" s="268"/>
      <c r="AL2524" s="283"/>
      <c r="AM2524" s="283"/>
      <c r="AN2524" s="283"/>
      <c r="AO2524" s="268"/>
      <c r="AP2524" s="268"/>
      <c r="AQ2524" s="268"/>
      <c r="AR2524" s="283"/>
      <c r="AS2524" s="283"/>
      <c r="AT2524" s="28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632" t="s">
        <v>672</v>
      </c>
      <c r="N2525" s="554" t="s">
        <v>1961</v>
      </c>
      <c r="O2525" s="171" t="s">
        <v>1141</v>
      </c>
      <c r="AC2525" s="268"/>
      <c r="AD2525" s="268"/>
      <c r="AE2525" s="268"/>
      <c r="AF2525" s="269">
        <f>SUMIF(ХВС.РО!$AS$15:$AT$15,AF$15,ХВС.РО!$AS$240:$AT$240)</f>
        <v>0</v>
      </c>
      <c r="AG2525" s="269">
        <f>SUMIF(ХВС.РО!$AS$15:$AT$15,AG$15,ХВС.РО!$AS$240:$AT$240)</f>
        <v>0</v>
      </c>
      <c r="AH2525" s="269">
        <f>SUMIF(ХВС.РО!$AS$15:$AT$15,AH$15,ХВС.РО!$AS$240:$AT$240)</f>
        <v>0</v>
      </c>
      <c r="AI2525" s="268"/>
      <c r="AJ2525" s="268"/>
      <c r="AK2525" s="268"/>
      <c r="AL2525" s="269"/>
      <c r="AM2525" s="269"/>
      <c r="AN2525" s="269"/>
      <c r="AO2525" s="268"/>
      <c r="AP2525" s="268"/>
      <c r="AQ2525" s="268"/>
      <c r="AR2525" s="269"/>
      <c r="AS2525" s="269"/>
      <c r="AT2525" s="269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626"/>
      <c r="N2526" s="587"/>
      <c r="O2526" s="174"/>
      <c r="AC2526" s="268"/>
      <c r="AD2526" s="268"/>
      <c r="AE2526" s="268"/>
      <c r="AF2526" s="278"/>
      <c r="AG2526" s="278"/>
      <c r="AH2526" s="278"/>
      <c r="AI2526" s="268"/>
      <c r="AJ2526" s="268"/>
      <c r="AK2526" s="268"/>
      <c r="AL2526" s="278"/>
      <c r="AM2526" s="278"/>
      <c r="AN2526" s="278"/>
      <c r="AO2526" s="268"/>
      <c r="AP2526" s="268"/>
      <c r="AQ2526" s="268"/>
      <c r="AR2526" s="278"/>
      <c r="AS2526" s="278"/>
      <c r="AT2526" s="278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29:99"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29:99"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29:99"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29:99"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29:99"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29:99"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29:99"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29:99"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9" spans="29:99" ht="11.25" customHeight="1">
      <c r="AC2539" s="763" t="s">
        <v>20</v>
      </c>
      <c r="AD2539" s="763"/>
      <c r="AE2539" s="763"/>
      <c r="AF2539" s="31"/>
      <c r="AG2539" s="31"/>
      <c r="AH2539" s="31"/>
    </row>
    <row r="2540" spans="29:99" customFormat="1" ht="11.25" customHeight="1">
      <c r="AF2540" s="31"/>
      <c r="AG2540" s="31"/>
      <c r="AH2540" s="31"/>
    </row>
    <row r="2541" spans="29:99" customFormat="1" ht="11.25" customHeight="1">
      <c r="AF2541" s="31"/>
      <c r="AG2541" s="31"/>
      <c r="AH2541" s="31"/>
    </row>
    <row r="2542" spans="29:99" ht="11.25" customHeight="1">
      <c r="AC2542" s="163"/>
      <c r="AD2542" s="163"/>
      <c r="AE2542" s="163"/>
      <c r="AF2542" s="31"/>
      <c r="AG2542" s="31"/>
      <c r="AH2542" s="31"/>
    </row>
    <row r="2543" spans="29:99" ht="11.25" customHeight="1">
      <c r="AC2543" s="163">
        <v>12</v>
      </c>
      <c r="AD2543" s="163">
        <v>6</v>
      </c>
      <c r="AE2543" s="163">
        <v>6</v>
      </c>
      <c r="AF2543" s="31"/>
      <c r="AG2543" s="31"/>
      <c r="AH2543" s="31"/>
    </row>
    <row r="2544" spans="29:99" ht="11.25" customHeight="1">
      <c r="AC2544" s="152"/>
      <c r="AD2544" s="152"/>
      <c r="AE2544" s="152"/>
      <c r="AF2544" s="31"/>
      <c r="AG2544" s="31"/>
      <c r="AH2544" s="31"/>
    </row>
    <row r="2545" spans="12:81" customFormat="1" ht="11.25" customHeight="1">
      <c r="AC2545" s="180"/>
      <c r="AD2545" s="180"/>
      <c r="AE2545" s="180"/>
      <c r="AF2545" s="31"/>
      <c r="AG2545" s="31"/>
      <c r="AH2545" s="31"/>
      <c r="AI2545" s="80"/>
      <c r="AJ2545" s="80"/>
      <c r="AK2545" s="80"/>
      <c r="AL2545" s="80"/>
      <c r="AM2545" s="80"/>
      <c r="AN2545" s="80"/>
      <c r="AO2545" s="80"/>
      <c r="AP2545" s="80"/>
      <c r="AQ2545" s="80"/>
      <c r="AR2545" s="80"/>
      <c r="AS2545" s="80"/>
      <c r="AT2545" s="80"/>
      <c r="AU2545" s="80"/>
      <c r="AV2545" s="80"/>
      <c r="AW2545" s="80"/>
      <c r="AX2545" s="80"/>
      <c r="AY2545" s="80"/>
      <c r="AZ2545" s="80"/>
      <c r="BA2545" s="80"/>
      <c r="BB2545" s="80"/>
      <c r="BC2545" s="80"/>
      <c r="BD2545" s="80"/>
      <c r="BE2545" s="80"/>
      <c r="BF2545" s="80"/>
      <c r="BG2545" s="80"/>
      <c r="BH2545" s="80"/>
      <c r="BI2545" s="80"/>
      <c r="BJ2545" s="80"/>
      <c r="BK2545" s="80"/>
      <c r="BL2545" s="80"/>
      <c r="BM2545" s="80"/>
      <c r="BN2545" s="80"/>
      <c r="BO2545" s="80"/>
      <c r="BP2545" s="80"/>
      <c r="BQ2545" s="80"/>
      <c r="BR2545" s="80"/>
      <c r="BS2545" s="80"/>
      <c r="BT2545" s="80"/>
      <c r="BU2545" s="80"/>
      <c r="BV2545" s="80"/>
      <c r="BW2545" s="80"/>
      <c r="BX2545" s="80"/>
      <c r="BY2545" s="80"/>
      <c r="BZ2545" s="80"/>
      <c r="CA2545" s="80"/>
    </row>
    <row r="2546" spans="12:81" customFormat="1" ht="11.25" customHeight="1">
      <c r="AC2546" s="147" t="s">
        <v>280</v>
      </c>
      <c r="AD2546" s="147" t="s">
        <v>195</v>
      </c>
      <c r="AE2546" s="147" t="s">
        <v>674</v>
      </c>
      <c r="AF2546" s="31"/>
      <c r="AG2546" s="31"/>
      <c r="AH2546" s="31"/>
      <c r="AI2546" s="80"/>
      <c r="AJ2546" s="80"/>
      <c r="AK2546" s="80"/>
      <c r="AL2546" s="80"/>
      <c r="AM2546" s="80"/>
      <c r="AN2546" s="80"/>
      <c r="AO2546" s="80"/>
      <c r="AP2546" s="80"/>
      <c r="AQ2546" s="80"/>
      <c r="AR2546" s="80"/>
      <c r="AS2546" s="80"/>
      <c r="AT2546" s="80"/>
      <c r="AU2546" s="80"/>
      <c r="AV2546" s="80"/>
      <c r="AW2546" s="80"/>
      <c r="AX2546" s="80"/>
      <c r="AY2546" s="80"/>
      <c r="AZ2546" s="80"/>
      <c r="BA2546" s="80"/>
      <c r="BB2546" s="80"/>
      <c r="BC2546" s="80"/>
      <c r="BD2546" s="80"/>
      <c r="BE2546" s="80"/>
      <c r="BF2546" s="80"/>
      <c r="BG2546" s="80"/>
      <c r="BH2546" s="80"/>
      <c r="BI2546" s="80"/>
      <c r="BJ2546" s="80"/>
      <c r="BK2546" s="80"/>
      <c r="BL2546" s="80"/>
      <c r="BM2546" s="80"/>
      <c r="BN2546" s="80"/>
      <c r="BO2546" s="80"/>
      <c r="BP2546" s="80"/>
      <c r="BQ2546" s="80"/>
      <c r="BR2546" s="80"/>
      <c r="BS2546" s="80"/>
      <c r="BT2546" s="80"/>
      <c r="BU2546" s="80"/>
      <c r="BV2546" s="80"/>
      <c r="BW2546" s="80"/>
      <c r="BX2546" s="80"/>
      <c r="BY2546" s="80"/>
      <c r="BZ2546" s="80"/>
      <c r="CA2546" s="80"/>
    </row>
    <row r="2547" spans="12:81" customFormat="1" ht="11.25" customHeight="1">
      <c r="AC2547" s="224"/>
      <c r="AD2547" s="224"/>
      <c r="AE2547" s="224"/>
      <c r="AF2547" s="31"/>
      <c r="AG2547" s="31"/>
      <c r="AH2547" s="31"/>
      <c r="AI2547" s="80"/>
      <c r="AJ2547" s="80"/>
      <c r="AK2547" s="80"/>
      <c r="AL2547" s="80"/>
      <c r="AM2547" s="80"/>
      <c r="AN2547" s="80"/>
      <c r="AO2547" s="80"/>
      <c r="AP2547" s="80"/>
      <c r="AQ2547" s="80"/>
      <c r="AR2547" s="80"/>
      <c r="AS2547" s="80"/>
      <c r="AT2547" s="80"/>
      <c r="AU2547" s="80"/>
      <c r="AV2547" s="80"/>
      <c r="AW2547" s="80"/>
      <c r="AX2547" s="80"/>
      <c r="AY2547" s="80"/>
      <c r="AZ2547" s="80"/>
      <c r="BA2547" s="80"/>
      <c r="BB2547" s="80"/>
      <c r="BC2547" s="80"/>
      <c r="BD2547" s="80"/>
      <c r="BE2547" s="80"/>
      <c r="BF2547" s="80"/>
      <c r="BG2547" s="80"/>
      <c r="BH2547" s="80"/>
      <c r="BI2547" s="80"/>
      <c r="BJ2547" s="80"/>
      <c r="BK2547" s="80"/>
      <c r="BL2547" s="80"/>
      <c r="BM2547" s="80"/>
      <c r="BN2547" s="80"/>
      <c r="BO2547" s="80"/>
      <c r="BP2547" s="80"/>
      <c r="BQ2547" s="80"/>
      <c r="BR2547" s="80"/>
      <c r="BS2547" s="80"/>
      <c r="BT2547" s="80"/>
      <c r="BU2547" s="80"/>
      <c r="BV2547" s="80"/>
      <c r="BW2547" s="80"/>
      <c r="BX2547" s="80"/>
      <c r="BY2547" s="80"/>
      <c r="BZ2547" s="80"/>
      <c r="CA2547" s="80"/>
    </row>
    <row r="2548" spans="12:81" customFormat="1" ht="11.25" customHeight="1">
      <c r="AC2548" s="147"/>
      <c r="AD2548" s="147"/>
      <c r="AE2548" s="147"/>
      <c r="AF2548" s="31"/>
      <c r="AG2548" s="31"/>
      <c r="AH2548" s="31"/>
      <c r="AI2548" s="80"/>
      <c r="AJ2548" s="80"/>
      <c r="AK2548" s="80"/>
      <c r="AL2548" s="80"/>
      <c r="AM2548" s="80"/>
      <c r="AN2548" s="80"/>
      <c r="AO2548" s="80"/>
      <c r="AP2548" s="80"/>
      <c r="AQ2548" s="80"/>
      <c r="AR2548" s="80"/>
      <c r="AS2548" s="80"/>
      <c r="AT2548" s="80"/>
      <c r="AU2548" s="80"/>
      <c r="AV2548" s="80"/>
      <c r="AW2548" s="80"/>
      <c r="AX2548" s="80"/>
      <c r="AY2548" s="80"/>
      <c r="AZ2548" s="80"/>
      <c r="BA2548" s="80"/>
      <c r="BB2548" s="80"/>
      <c r="BC2548" s="80"/>
      <c r="BD2548" s="80"/>
      <c r="BE2548" s="80"/>
      <c r="BF2548" s="80"/>
      <c r="BG2548" s="80"/>
      <c r="BH2548" s="80"/>
      <c r="BI2548" s="80"/>
      <c r="BJ2548" s="80"/>
      <c r="BK2548" s="80"/>
      <c r="BL2548" s="80"/>
      <c r="BM2548" s="80"/>
      <c r="BN2548" s="80"/>
      <c r="BO2548" s="80"/>
      <c r="BP2548" s="80"/>
      <c r="BQ2548" s="80"/>
      <c r="BR2548" s="80"/>
      <c r="BS2548" s="80"/>
      <c r="BT2548" s="80"/>
      <c r="BU2548" s="80"/>
      <c r="BV2548" s="80"/>
      <c r="BW2548" s="80"/>
      <c r="BX2548" s="80"/>
      <c r="BY2548" s="80"/>
      <c r="BZ2548" s="80"/>
      <c r="CA2548" s="80"/>
    </row>
    <row r="2549" spans="12:81" customFormat="1" ht="11.25" customHeight="1">
      <c r="AC2549" s="152"/>
      <c r="AD2549" s="152"/>
      <c r="AE2549" s="152"/>
      <c r="AF2549" s="31"/>
      <c r="AG2549" s="31"/>
      <c r="AH2549" s="31"/>
      <c r="AI2549" s="80"/>
      <c r="AJ2549" s="80"/>
      <c r="AK2549" s="80"/>
      <c r="AL2549" s="80"/>
      <c r="AM2549" s="80"/>
      <c r="AN2549" s="80"/>
      <c r="AO2549" s="80"/>
      <c r="AP2549" s="80"/>
      <c r="AQ2549" s="80"/>
      <c r="AR2549" s="80"/>
      <c r="AS2549" s="80"/>
      <c r="AT2549" s="80"/>
      <c r="AU2549" s="80"/>
      <c r="AV2549" s="80"/>
      <c r="AW2549" s="80"/>
      <c r="AX2549" s="80"/>
      <c r="AY2549" s="80"/>
      <c r="AZ2549" s="80"/>
      <c r="BA2549" s="80"/>
      <c r="BB2549" s="80"/>
      <c r="BC2549" s="80"/>
      <c r="BD2549" s="80"/>
      <c r="BE2549" s="80"/>
      <c r="BF2549" s="80"/>
      <c r="BG2549" s="80"/>
      <c r="BH2549" s="80"/>
      <c r="BI2549" s="80"/>
      <c r="BJ2549" s="80"/>
      <c r="BK2549" s="80"/>
      <c r="BL2549" s="80"/>
      <c r="BM2549" s="80"/>
      <c r="BN2549" s="80"/>
      <c r="BO2549" s="80"/>
      <c r="BP2549" s="80"/>
      <c r="BQ2549" s="80"/>
      <c r="BR2549" s="80"/>
      <c r="BS2549" s="80"/>
      <c r="BT2549" s="80"/>
      <c r="BU2549" s="80"/>
      <c r="BV2549" s="80"/>
      <c r="BW2549" s="80"/>
      <c r="BX2549" s="80"/>
      <c r="BY2549" s="80"/>
      <c r="BZ2549" s="80"/>
      <c r="CA2549" s="80"/>
    </row>
    <row r="2550" spans="12:81" customFormat="1" ht="11.25" customHeight="1">
      <c r="AC2550" s="223" t="s">
        <v>21</v>
      </c>
      <c r="AD2550" s="223" t="s">
        <v>278</v>
      </c>
      <c r="AE2550" s="223" t="s">
        <v>279</v>
      </c>
      <c r="AF2550" s="31"/>
      <c r="AG2550" s="31"/>
      <c r="AH2550" s="31"/>
      <c r="AI2550" s="80"/>
      <c r="AJ2550" s="80"/>
      <c r="AK2550" s="80"/>
      <c r="AL2550" s="80"/>
      <c r="AM2550" s="80"/>
      <c r="AN2550" s="80"/>
      <c r="AO2550" s="80"/>
      <c r="AP2550" s="80"/>
      <c r="AQ2550" s="80"/>
      <c r="AR2550" s="80"/>
      <c r="AS2550" s="80"/>
      <c r="AT2550" s="80"/>
      <c r="AU2550" s="80"/>
      <c r="AV2550" s="80"/>
      <c r="AW2550" s="80"/>
      <c r="AX2550" s="80"/>
      <c r="AY2550" s="80"/>
      <c r="AZ2550" s="80"/>
      <c r="BA2550" s="80"/>
      <c r="BB2550" s="80"/>
      <c r="BC2550" s="80"/>
      <c r="BD2550" s="80"/>
      <c r="BE2550" s="80"/>
      <c r="BF2550" s="80"/>
      <c r="BG2550" s="80"/>
      <c r="BH2550" s="80"/>
      <c r="BI2550" s="80"/>
      <c r="BJ2550" s="80"/>
      <c r="BK2550" s="80"/>
      <c r="BL2550" s="80"/>
      <c r="BM2550" s="80"/>
      <c r="BN2550" s="80"/>
      <c r="BO2550" s="80"/>
      <c r="BP2550" s="80"/>
      <c r="BQ2550" s="80"/>
      <c r="BR2550" s="80"/>
      <c r="BS2550" s="80"/>
      <c r="BT2550" s="80"/>
      <c r="BU2550" s="80"/>
      <c r="BV2550" s="80"/>
      <c r="BW2550" s="80"/>
      <c r="BX2550" s="80"/>
      <c r="BY2550" s="80"/>
      <c r="BZ2550" s="80"/>
      <c r="CA2550" s="80"/>
    </row>
    <row r="2551" spans="12:81" ht="11.25" customHeight="1">
      <c r="AC2551" s="769"/>
      <c r="AD2551" s="770"/>
      <c r="AE2551" s="770"/>
      <c r="AF2551" s="31"/>
      <c r="AG2551" s="31"/>
      <c r="AH2551" s="31"/>
      <c r="AI2551" s="81"/>
      <c r="AJ2551" s="81"/>
      <c r="AK2551" s="81"/>
      <c r="AL2551" s="81"/>
      <c r="AM2551" s="81"/>
      <c r="AN2551" s="81"/>
      <c r="AO2551" s="81"/>
      <c r="AP2551" s="81"/>
      <c r="AQ2551" s="81"/>
      <c r="AR2551" s="81"/>
      <c r="AS2551" s="81"/>
      <c r="AT2551" s="81"/>
      <c r="AU2551" s="81"/>
      <c r="AV2551" s="81"/>
      <c r="AW2551" s="81"/>
      <c r="AX2551" s="81"/>
      <c r="AY2551" s="81"/>
      <c r="AZ2551" s="81"/>
      <c r="BA2551" s="81"/>
      <c r="BB2551" s="81"/>
      <c r="BC2551" s="81"/>
      <c r="BD2551" s="81"/>
      <c r="BE2551" s="81"/>
      <c r="BF2551" s="81"/>
      <c r="BG2551" s="81"/>
      <c r="BH2551" s="81"/>
      <c r="BI2551" s="81"/>
      <c r="BJ2551" s="81"/>
      <c r="BK2551" s="81"/>
      <c r="BL2551" s="81"/>
      <c r="BM2551" s="81"/>
      <c r="BN2551" s="81"/>
      <c r="BO2551" s="81"/>
      <c r="BP2551" s="81"/>
      <c r="BQ2551" s="81"/>
      <c r="BR2551" s="81"/>
      <c r="BS2551" s="81"/>
      <c r="BT2551" s="81"/>
      <c r="BU2551" s="81"/>
      <c r="BV2551" s="81"/>
      <c r="BW2551" s="81"/>
      <c r="BX2551" s="81"/>
      <c r="BY2551" s="81"/>
      <c r="BZ2551" s="81"/>
      <c r="CA2551" s="81"/>
    </row>
    <row r="2552" spans="12:81" ht="11.25" customHeight="1">
      <c r="AC2552" s="175" t="str">
        <f>AC2554 &amp; "_" &amp; AC2546</f>
        <v>0_Y</v>
      </c>
      <c r="AD2552" s="175" t="str">
        <f>AD2554 &amp; "_" &amp; AD2546</f>
        <v>0_I</v>
      </c>
      <c r="AE2552" s="175" t="str">
        <f>AE2554 &amp; "_" &amp; AE2546</f>
        <v>0_II</v>
      </c>
      <c r="AF2552" s="31"/>
      <c r="AG2552" s="31"/>
      <c r="AH2552" s="31"/>
      <c r="AI2552" s="82"/>
      <c r="AJ2552" s="82"/>
      <c r="AK2552" s="82"/>
      <c r="AL2552" s="82"/>
      <c r="AM2552" s="82"/>
      <c r="AN2552" s="82"/>
      <c r="AO2552" s="82"/>
      <c r="AP2552" s="82"/>
      <c r="AQ2552" s="82"/>
      <c r="AR2552" s="82"/>
      <c r="AS2552" s="82"/>
      <c r="AT2552" s="82"/>
      <c r="AU2552" s="82"/>
      <c r="AV2552" s="82"/>
      <c r="AW2552" s="82"/>
      <c r="AX2552" s="82"/>
      <c r="AY2552" s="82"/>
      <c r="AZ2552" s="82"/>
      <c r="BA2552" s="82"/>
      <c r="BB2552" s="82"/>
      <c r="BC2552" s="82"/>
      <c r="BD2552" s="82"/>
      <c r="BE2552" s="82"/>
      <c r="BF2552" s="82"/>
      <c r="BG2552" s="82"/>
      <c r="BH2552" s="82"/>
      <c r="BI2552" s="82"/>
      <c r="BJ2552" s="82"/>
      <c r="BK2552" s="82"/>
      <c r="BL2552" s="82"/>
      <c r="BM2552" s="82"/>
      <c r="BN2552" s="82"/>
      <c r="BO2552" s="82"/>
      <c r="BP2552" s="82"/>
      <c r="BQ2552" s="82"/>
      <c r="BR2552" s="82"/>
      <c r="BS2552" s="82"/>
      <c r="BT2552" s="82"/>
      <c r="BU2552" s="82"/>
      <c r="BV2552" s="82"/>
      <c r="BW2552" s="82"/>
      <c r="BX2552" s="82"/>
      <c r="BY2552" s="82"/>
      <c r="BZ2552" s="82"/>
      <c r="CA2552" s="82"/>
      <c r="CB2552" s="20"/>
    </row>
    <row r="2553" spans="12:81" customFormat="1" ht="11.25" customHeight="1">
      <c r="AC2553" s="164"/>
      <c r="AD2553" s="164"/>
      <c r="AE2553" s="164"/>
      <c r="AF2553" s="31"/>
      <c r="AG2553" s="31"/>
      <c r="AH2553" s="31"/>
    </row>
    <row r="2554" spans="12:81" customFormat="1" ht="11.25" customHeight="1">
      <c r="AC2554" s="175">
        <f>AC2556</f>
        <v>0</v>
      </c>
      <c r="AD2554" s="175">
        <f>AC2556</f>
        <v>0</v>
      </c>
      <c r="AE2554" s="175">
        <f>AC2556</f>
        <v>0</v>
      </c>
      <c r="AF2554" s="31"/>
      <c r="AG2554" s="31"/>
      <c r="AH2554" s="31"/>
    </row>
    <row r="2555" spans="12:81" customFormat="1" ht="11.25" customHeight="1">
      <c r="AC2555" s="779" t="s">
        <v>135</v>
      </c>
      <c r="AD2555" s="779"/>
      <c r="AE2555" s="779"/>
      <c r="AF2555" s="31"/>
      <c r="AG2555" s="31"/>
      <c r="AH2555" s="31"/>
    </row>
    <row r="2556" spans="12:81" ht="11.25" customHeight="1">
      <c r="L2556" s="122"/>
      <c r="M2556" s="772" t="s">
        <v>105</v>
      </c>
      <c r="N2556" s="784" t="s">
        <v>197</v>
      </c>
      <c r="O2556" s="784" t="s">
        <v>782</v>
      </c>
      <c r="AC2556" s="766"/>
      <c r="AD2556" s="766"/>
      <c r="AE2556" s="766"/>
      <c r="AF2556" s="31"/>
      <c r="AG2556" s="31"/>
      <c r="AH2556" s="31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</row>
    <row r="2557" spans="12:81" ht="11.25" customHeight="1">
      <c r="L2557" s="122"/>
      <c r="M2557" s="772"/>
      <c r="N2557" s="784"/>
      <c r="O2557" s="784"/>
      <c r="AC2557" s="764"/>
      <c r="AD2557" s="765"/>
      <c r="AE2557" s="765"/>
      <c r="AF2557" s="31"/>
      <c r="AG2557" s="31"/>
      <c r="AH2557" s="31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</row>
    <row r="2558" spans="12:81" ht="11.25" customHeight="1">
      <c r="L2558" s="9"/>
      <c r="M2558" s="227"/>
      <c r="N2558" s="228" t="s">
        <v>198</v>
      </c>
      <c r="O2558" s="228"/>
      <c r="AC2558" s="764"/>
      <c r="AD2558" s="765"/>
      <c r="AE2558" s="765"/>
      <c r="AF2558" s="31"/>
      <c r="AG2558" s="31"/>
      <c r="AH2558" s="31"/>
      <c r="AI2558" s="763" t="s">
        <v>436</v>
      </c>
      <c r="AJ2558" s="763"/>
      <c r="AK2558" s="763"/>
      <c r="AL2558" s="763"/>
      <c r="AM2558" s="763"/>
      <c r="AN2558" s="763"/>
      <c r="AO2558" s="763"/>
      <c r="AP2558" s="763"/>
      <c r="AQ2558" s="763"/>
      <c r="AR2558" s="763"/>
      <c r="AS2558" s="763"/>
      <c r="AT2558" s="763"/>
      <c r="AU2558" s="763"/>
      <c r="AV2558" s="763"/>
      <c r="AW2558" s="763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</row>
    <row r="2559" spans="12:81" ht="11.25" customHeight="1">
      <c r="L2559" s="9"/>
      <c r="M2559" s="227"/>
      <c r="N2559" s="463" t="str">
        <f>IF(CALC_IDENTIFIER="","",CALC_IDENTIFIER)</f>
        <v/>
      </c>
      <c r="O2559" s="463"/>
      <c r="AC2559" s="764"/>
      <c r="AD2559" s="765"/>
      <c r="AE2559" s="765"/>
      <c r="AF2559" s="31"/>
      <c r="AG2559" s="31"/>
      <c r="AH2559" s="31"/>
      <c r="AI2559" s="763" t="s">
        <v>437</v>
      </c>
      <c r="AJ2559" s="763"/>
      <c r="AK2559" s="763"/>
      <c r="AL2559" s="763"/>
      <c r="AM2559" s="763"/>
      <c r="AN2559" s="763"/>
      <c r="AO2559" s="763"/>
      <c r="AP2559" s="763"/>
      <c r="AQ2559" s="763"/>
      <c r="AR2559" s="763"/>
      <c r="AS2559" s="763"/>
      <c r="AT2559" s="763"/>
      <c r="AU2559" s="763"/>
      <c r="AV2559" s="763"/>
      <c r="AW2559" s="763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</row>
    <row r="2560" spans="12:81" customFormat="1" ht="11.25" customHeight="1">
      <c r="L2560" s="20"/>
      <c r="M2560" s="538" t="s">
        <v>106</v>
      </c>
      <c r="N2560" s="538" t="s">
        <v>954</v>
      </c>
      <c r="O2560" s="446" t="s">
        <v>196</v>
      </c>
      <c r="AC2560" s="268"/>
      <c r="AD2560" s="268"/>
      <c r="AE2560" s="268"/>
      <c r="AF2560" s="263">
        <f t="shared" ref="AF2560:AF2566" si="83">AG2560+AH2560</f>
        <v>0</v>
      </c>
      <c r="AG2560" s="260">
        <f>SUM(AG2561,AG2565,AG2643,AG2644,AG2657,AG2658,AG2659,AG2664)</f>
        <v>0</v>
      </c>
      <c r="AH2560" s="260">
        <f>SUM(AH2561,AH2565,AH2643,AH2644,AH2657,AH2658,AH2659,AH2664)</f>
        <v>0</v>
      </c>
      <c r="AI2560" s="177"/>
      <c r="AJ2560" s="177"/>
      <c r="AK2560" s="177"/>
      <c r="AL2560" s="177"/>
      <c r="AM2560" s="177"/>
      <c r="AN2560" s="177"/>
      <c r="AO2560" s="177"/>
      <c r="AP2560" s="177"/>
      <c r="AQ2560" s="177"/>
      <c r="AR2560" s="177"/>
      <c r="AS2560" s="177"/>
      <c r="AT2560" s="177"/>
      <c r="AU2560" s="177"/>
      <c r="AV2560" s="177"/>
      <c r="AW2560" s="177"/>
      <c r="AX2560" s="177"/>
      <c r="AY2560" s="177"/>
      <c r="AZ2560" s="177"/>
      <c r="BA2560" s="177"/>
      <c r="BB2560" s="177"/>
      <c r="BC2560" s="177"/>
      <c r="BD2560" s="177"/>
      <c r="BE2560" s="177"/>
      <c r="BF2560" s="177"/>
      <c r="BG2560" s="177"/>
      <c r="BH2560" s="177"/>
      <c r="BI2560" s="177"/>
      <c r="BJ2560" s="177"/>
      <c r="BK2560" s="177"/>
      <c r="BL2560" s="177"/>
      <c r="BM2560" s="177"/>
      <c r="BN2560" s="177"/>
      <c r="BO2560" s="177"/>
      <c r="BP2560" s="177"/>
      <c r="BQ2560" s="177"/>
      <c r="BR2560" s="177"/>
      <c r="BS2560" s="177"/>
      <c r="BT2560" s="177"/>
      <c r="BU2560" s="177"/>
      <c r="BV2560" s="177"/>
      <c r="BW2560" s="177"/>
      <c r="BX2560" s="177"/>
      <c r="BY2560" s="177"/>
      <c r="BZ2560" s="177"/>
      <c r="CA2560" s="177"/>
    </row>
    <row r="2561" spans="12:79" ht="11.25" customHeight="1">
      <c r="L2561" s="20"/>
      <c r="M2561" s="562" t="s">
        <v>199</v>
      </c>
      <c r="N2561" s="579" t="s">
        <v>955</v>
      </c>
      <c r="O2561" s="446" t="s">
        <v>196</v>
      </c>
      <c r="AC2561" s="268"/>
      <c r="AD2561" s="268"/>
      <c r="AE2561" s="268"/>
      <c r="AF2561" s="263">
        <f t="shared" si="83"/>
        <v>0</v>
      </c>
      <c r="AG2561" s="260">
        <f>SUM(AG2562,AG2563,AG2564)</f>
        <v>0</v>
      </c>
      <c r="AH2561" s="260">
        <f>SUM(AH2562,AH2563,AH2564)</f>
        <v>0</v>
      </c>
      <c r="AI2561" s="118"/>
      <c r="AJ2561" s="118"/>
      <c r="AK2561" s="118"/>
      <c r="AL2561" s="118"/>
      <c r="AM2561" s="118"/>
      <c r="AN2561" s="118"/>
      <c r="AO2561" s="118"/>
      <c r="AP2561" s="118"/>
      <c r="AQ2561" s="118"/>
      <c r="AR2561" s="118"/>
      <c r="AS2561" s="118"/>
      <c r="AT2561" s="118"/>
      <c r="AU2561" s="118"/>
      <c r="AV2561" s="118"/>
      <c r="AW2561" s="118"/>
      <c r="AX2561" s="118"/>
      <c r="AY2561" s="118"/>
      <c r="AZ2561" s="118"/>
      <c r="BA2561" s="118"/>
      <c r="BB2561" s="118"/>
      <c r="BC2561" s="118"/>
      <c r="BD2561" s="118"/>
      <c r="BE2561" s="118"/>
      <c r="BF2561" s="118"/>
      <c r="BG2561" s="118"/>
      <c r="BH2561" s="118"/>
      <c r="BI2561" s="118"/>
      <c r="BJ2561" s="118"/>
      <c r="BK2561" s="118"/>
      <c r="BL2561" s="118"/>
      <c r="BM2561" s="118"/>
      <c r="BN2561" s="118"/>
      <c r="BO2561" s="118"/>
      <c r="BP2561" s="118"/>
      <c r="BQ2561" s="118"/>
      <c r="BR2561" s="118"/>
      <c r="BS2561" s="118"/>
      <c r="BT2561" s="118"/>
      <c r="BU2561" s="118"/>
      <c r="BV2561" s="118"/>
      <c r="BW2561" s="118"/>
      <c r="BX2561" s="118"/>
      <c r="BY2561" s="118"/>
      <c r="BZ2561" s="118"/>
      <c r="CA2561" s="118"/>
    </row>
    <row r="2562" spans="12:79" ht="11.25" customHeight="1">
      <c r="L2562" s="20"/>
      <c r="M2562" s="562" t="s">
        <v>675</v>
      </c>
      <c r="N2562" s="580" t="s">
        <v>956</v>
      </c>
      <c r="O2562" s="446" t="s">
        <v>196</v>
      </c>
      <c r="AC2562" s="268"/>
      <c r="AD2562" s="268"/>
      <c r="AE2562" s="268"/>
      <c r="AF2562" s="263">
        <f t="shared" si="83"/>
        <v>0</v>
      </c>
      <c r="AG2562" s="578">
        <f>ВО.Р!AG$25</f>
        <v>0</v>
      </c>
      <c r="AH2562" s="578">
        <f>ВО.Р!AH$25</f>
        <v>0</v>
      </c>
      <c r="AI2562" s="118"/>
      <c r="AJ2562" s="118"/>
      <c r="AK2562" s="118"/>
      <c r="AL2562" s="118"/>
      <c r="AM2562" s="118"/>
      <c r="AN2562" s="118"/>
      <c r="AO2562" s="118"/>
      <c r="AP2562" s="118"/>
      <c r="AQ2562" s="118"/>
      <c r="AR2562" s="118"/>
      <c r="AS2562" s="118"/>
      <c r="AT2562" s="118"/>
      <c r="AU2562" s="118"/>
      <c r="AV2562" s="118"/>
      <c r="AW2562" s="118"/>
      <c r="AX2562" s="118"/>
      <c r="AY2562" s="118"/>
      <c r="AZ2562" s="118"/>
      <c r="BA2562" s="118"/>
      <c r="BB2562" s="118"/>
      <c r="BC2562" s="118"/>
      <c r="BD2562" s="118"/>
      <c r="BE2562" s="118"/>
      <c r="BF2562" s="118"/>
      <c r="BG2562" s="118"/>
      <c r="BH2562" s="118"/>
      <c r="BI2562" s="118"/>
      <c r="BJ2562" s="118"/>
      <c r="BK2562" s="118"/>
      <c r="BL2562" s="118"/>
      <c r="BM2562" s="118"/>
      <c r="BN2562" s="118"/>
      <c r="BO2562" s="118"/>
      <c r="BP2562" s="118"/>
      <c r="BQ2562" s="118"/>
      <c r="BR2562" s="118"/>
      <c r="BS2562" s="118"/>
      <c r="BT2562" s="118"/>
      <c r="BU2562" s="118"/>
      <c r="BV2562" s="118"/>
      <c r="BW2562" s="118"/>
      <c r="BX2562" s="118"/>
      <c r="BY2562" s="118"/>
      <c r="BZ2562" s="118"/>
      <c r="CA2562" s="118"/>
    </row>
    <row r="2563" spans="12:79">
      <c r="L2563" s="20"/>
      <c r="M2563" s="562" t="s">
        <v>676</v>
      </c>
      <c r="N2563" s="580" t="s">
        <v>958</v>
      </c>
      <c r="O2563" s="446" t="s">
        <v>196</v>
      </c>
      <c r="AC2563" s="268"/>
      <c r="AD2563" s="268"/>
      <c r="AE2563" s="268"/>
      <c r="AF2563" s="263">
        <f t="shared" si="83"/>
        <v>0</v>
      </c>
      <c r="AG2563" s="230"/>
      <c r="AH2563" s="230"/>
      <c r="AI2563" s="177"/>
      <c r="AJ2563" s="177"/>
      <c r="AK2563" s="177"/>
      <c r="AL2563" s="177"/>
      <c r="AM2563" s="177"/>
      <c r="AN2563" s="177"/>
      <c r="AO2563" s="177"/>
      <c r="AP2563" s="177"/>
      <c r="AQ2563" s="177"/>
      <c r="AR2563" s="177"/>
      <c r="AS2563" s="177"/>
      <c r="AT2563" s="177"/>
      <c r="AU2563" s="177"/>
      <c r="AV2563" s="177"/>
      <c r="AW2563" s="177"/>
      <c r="AX2563" s="177"/>
      <c r="AY2563" s="177"/>
      <c r="AZ2563" s="177"/>
      <c r="BA2563" s="177"/>
      <c r="BB2563" s="177"/>
      <c r="BC2563" s="177"/>
      <c r="BD2563" s="177"/>
      <c r="BE2563" s="177"/>
      <c r="BF2563" s="177"/>
      <c r="BG2563" s="177"/>
      <c r="BH2563" s="177"/>
      <c r="BI2563" s="177"/>
      <c r="BJ2563" s="177"/>
      <c r="BK2563" s="177"/>
      <c r="BL2563" s="177"/>
      <c r="BM2563" s="177"/>
      <c r="BN2563" s="177"/>
      <c r="BO2563" s="177"/>
      <c r="BP2563" s="177"/>
      <c r="BQ2563" s="177"/>
      <c r="BR2563" s="177"/>
      <c r="BS2563" s="177"/>
      <c r="BT2563" s="177"/>
      <c r="BU2563" s="177"/>
      <c r="BV2563" s="177"/>
      <c r="BW2563" s="177"/>
      <c r="BX2563" s="177"/>
      <c r="BY2563" s="177"/>
      <c r="BZ2563" s="177"/>
      <c r="CA2563" s="177"/>
    </row>
    <row r="2564" spans="12:79" customFormat="1">
      <c r="L2564" s="20"/>
      <c r="M2564" s="562" t="s">
        <v>700</v>
      </c>
      <c r="N2564" s="580" t="s">
        <v>959</v>
      </c>
      <c r="O2564" s="446" t="s">
        <v>196</v>
      </c>
      <c r="AC2564" s="268"/>
      <c r="AD2564" s="268"/>
      <c r="AE2564" s="268"/>
      <c r="AF2564" s="263">
        <f t="shared" si="83"/>
        <v>0</v>
      </c>
      <c r="AG2564" s="230"/>
      <c r="AH2564" s="230"/>
      <c r="AI2564" s="177"/>
      <c r="AJ2564" s="177"/>
      <c r="AK2564" s="177"/>
      <c r="AL2564" s="177"/>
      <c r="AM2564" s="177"/>
      <c r="AN2564" s="177"/>
      <c r="AO2564" s="177"/>
      <c r="AP2564" s="177"/>
      <c r="AQ2564" s="177"/>
      <c r="AR2564" s="177"/>
      <c r="AS2564" s="177"/>
      <c r="AT2564" s="177"/>
      <c r="AU2564" s="177"/>
      <c r="AV2564" s="177"/>
      <c r="AW2564" s="177"/>
      <c r="AX2564" s="177"/>
      <c r="AY2564" s="177"/>
      <c r="AZ2564" s="177"/>
      <c r="BA2564" s="177"/>
      <c r="BB2564" s="177"/>
      <c r="BC2564" s="177"/>
      <c r="BD2564" s="177"/>
      <c r="BE2564" s="177"/>
      <c r="BF2564" s="177"/>
      <c r="BG2564" s="177"/>
      <c r="BH2564" s="177"/>
      <c r="BI2564" s="177"/>
      <c r="BJ2564" s="177"/>
      <c r="BK2564" s="177"/>
      <c r="BL2564" s="177"/>
      <c r="BM2564" s="177"/>
      <c r="BN2564" s="177"/>
      <c r="BO2564" s="177"/>
      <c r="BP2564" s="177"/>
      <c r="BQ2564" s="177"/>
      <c r="BR2564" s="177"/>
      <c r="BS2564" s="177"/>
      <c r="BT2564" s="177"/>
      <c r="BU2564" s="177"/>
      <c r="BV2564" s="177"/>
      <c r="BW2564" s="177"/>
      <c r="BX2564" s="177"/>
      <c r="BY2564" s="177"/>
      <c r="BZ2564" s="177"/>
      <c r="CA2564" s="177"/>
    </row>
    <row r="2565" spans="12:79" customFormat="1">
      <c r="L2565" s="20"/>
      <c r="M2565" s="562" t="s">
        <v>200</v>
      </c>
      <c r="N2565" s="579" t="s">
        <v>960</v>
      </c>
      <c r="O2565" s="446" t="s">
        <v>196</v>
      </c>
      <c r="AC2565" s="268"/>
      <c r="AD2565" s="268"/>
      <c r="AE2565" s="268"/>
      <c r="AF2565" s="263">
        <f t="shared" si="83"/>
        <v>0</v>
      </c>
      <c r="AG2565" s="260">
        <f>SUM(AG2566,AG2626,AG2627,AG2628,AG2633)</f>
        <v>0</v>
      </c>
      <c r="AH2565" s="260">
        <f>SUM(AH2566,AH2626,AH2627,AH2628,AH2633)</f>
        <v>0</v>
      </c>
      <c r="AI2565" s="177"/>
      <c r="AJ2565" s="177"/>
      <c r="AK2565" s="177"/>
      <c r="AL2565" s="177"/>
      <c r="AM2565" s="177"/>
      <c r="AN2565" s="177"/>
      <c r="AO2565" s="177"/>
      <c r="AP2565" s="177"/>
      <c r="AQ2565" s="177"/>
      <c r="AR2565" s="177"/>
      <c r="AS2565" s="177"/>
      <c r="AT2565" s="177"/>
      <c r="AU2565" s="177"/>
      <c r="AV2565" s="177"/>
      <c r="AW2565" s="177"/>
      <c r="AX2565" s="177"/>
      <c r="AY2565" s="177"/>
      <c r="AZ2565" s="177"/>
      <c r="BA2565" s="177"/>
      <c r="BB2565" s="177"/>
      <c r="BC2565" s="177"/>
      <c r="BD2565" s="177"/>
      <c r="BE2565" s="177"/>
      <c r="BF2565" s="177"/>
      <c r="BG2565" s="177"/>
      <c r="BH2565" s="177"/>
      <c r="BI2565" s="177"/>
      <c r="BJ2565" s="177"/>
      <c r="BK2565" s="177"/>
      <c r="BL2565" s="177"/>
      <c r="BM2565" s="177"/>
      <c r="BN2565" s="177"/>
      <c r="BO2565" s="177"/>
      <c r="BP2565" s="177"/>
      <c r="BQ2565" s="177"/>
      <c r="BR2565" s="177"/>
      <c r="BS2565" s="177"/>
      <c r="BT2565" s="177"/>
      <c r="BU2565" s="177"/>
      <c r="BV2565" s="177"/>
      <c r="BW2565" s="177"/>
      <c r="BX2565" s="177"/>
      <c r="BY2565" s="177"/>
      <c r="BZ2565" s="177"/>
      <c r="CA2565" s="177"/>
    </row>
    <row r="2566" spans="12:79" customFormat="1">
      <c r="L2566" s="20"/>
      <c r="M2566" s="562" t="s">
        <v>201</v>
      </c>
      <c r="N2566" s="580" t="s">
        <v>961</v>
      </c>
      <c r="O2566" s="446" t="s">
        <v>196</v>
      </c>
      <c r="AC2566" s="268"/>
      <c r="AD2566" s="268"/>
      <c r="AE2566" s="268"/>
      <c r="AF2566" s="263">
        <f t="shared" si="83"/>
        <v>0</v>
      </c>
      <c r="AG2566" s="260">
        <f>SUM(AG2608,AG2620,AG2614)</f>
        <v>0</v>
      </c>
      <c r="AH2566" s="260">
        <f>SUM(AH2608,AH2620,AH2614)</f>
        <v>0</v>
      </c>
      <c r="AI2566" s="177"/>
      <c r="AJ2566" s="177"/>
      <c r="AK2566" s="177"/>
      <c r="AL2566" s="177"/>
      <c r="AM2566" s="177"/>
      <c r="AN2566" s="177"/>
      <c r="AO2566" s="177"/>
      <c r="AP2566" s="177"/>
      <c r="AQ2566" s="177"/>
      <c r="AR2566" s="177"/>
      <c r="AS2566" s="177"/>
      <c r="AT2566" s="177"/>
      <c r="AU2566" s="177"/>
      <c r="AV2566" s="177"/>
      <c r="AW2566" s="177"/>
      <c r="AX2566" s="177"/>
      <c r="AY2566" s="177"/>
      <c r="AZ2566" s="177"/>
      <c r="BA2566" s="177"/>
      <c r="BB2566" s="177"/>
      <c r="BC2566" s="177"/>
      <c r="BD2566" s="177"/>
      <c r="BE2566" s="177"/>
      <c r="BF2566" s="177"/>
      <c r="BG2566" s="177"/>
      <c r="BH2566" s="177"/>
      <c r="BI2566" s="177"/>
      <c r="BJ2566" s="177"/>
      <c r="BK2566" s="177"/>
      <c r="BL2566" s="177"/>
      <c r="BM2566" s="177"/>
      <c r="BN2566" s="177"/>
      <c r="BO2566" s="177"/>
      <c r="BP2566" s="177"/>
      <c r="BQ2566" s="177"/>
      <c r="BR2566" s="177"/>
      <c r="BS2566" s="177"/>
      <c r="BT2566" s="177"/>
      <c r="BU2566" s="177"/>
      <c r="BV2566" s="177"/>
      <c r="BW2566" s="177"/>
      <c r="BX2566" s="177"/>
      <c r="BY2566" s="177"/>
      <c r="BZ2566" s="177"/>
      <c r="CA2566" s="177"/>
    </row>
    <row r="2567" spans="12:79" customFormat="1">
      <c r="L2567" s="20"/>
      <c r="M2567" s="563" t="s">
        <v>962</v>
      </c>
      <c r="N2567" s="581" t="s">
        <v>963</v>
      </c>
      <c r="O2567" s="446"/>
      <c r="AC2567" s="268"/>
      <c r="AD2567" s="268"/>
      <c r="AE2567" s="268"/>
      <c r="AF2567" s="278"/>
      <c r="AG2567" s="278"/>
      <c r="AH2567" s="278"/>
      <c r="AI2567" s="177"/>
      <c r="AJ2567" s="177"/>
      <c r="AK2567" s="177"/>
      <c r="AL2567" s="177"/>
      <c r="AM2567" s="177"/>
      <c r="AN2567" s="177"/>
      <c r="AO2567" s="177"/>
      <c r="AP2567" s="177"/>
      <c r="AQ2567" s="177"/>
      <c r="AR2567" s="177"/>
      <c r="AS2567" s="177"/>
      <c r="AT2567" s="177"/>
      <c r="AU2567" s="177"/>
      <c r="AV2567" s="177"/>
      <c r="AW2567" s="177"/>
      <c r="AX2567" s="177"/>
      <c r="AY2567" s="177"/>
      <c r="AZ2567" s="177"/>
      <c r="BA2567" s="177"/>
      <c r="BB2567" s="177"/>
      <c r="BC2567" s="177"/>
      <c r="BD2567" s="177"/>
      <c r="BE2567" s="177"/>
      <c r="BF2567" s="177"/>
      <c r="BG2567" s="177"/>
      <c r="BH2567" s="177"/>
      <c r="BI2567" s="177"/>
      <c r="BJ2567" s="177"/>
      <c r="BK2567" s="177"/>
      <c r="BL2567" s="177"/>
      <c r="BM2567" s="177"/>
      <c r="BN2567" s="177"/>
      <c r="BO2567" s="177"/>
      <c r="BP2567" s="177"/>
      <c r="BQ2567" s="177"/>
      <c r="BR2567" s="177"/>
      <c r="BS2567" s="177"/>
      <c r="BT2567" s="177"/>
      <c r="BU2567" s="177"/>
      <c r="BV2567" s="177"/>
      <c r="BW2567" s="177"/>
      <c r="BX2567" s="177"/>
      <c r="BY2567" s="177"/>
      <c r="BZ2567" s="177"/>
      <c r="CA2567" s="177"/>
    </row>
    <row r="2568" spans="12:79" customFormat="1" ht="21">
      <c r="L2568" s="20"/>
      <c r="M2568" s="563" t="s">
        <v>964</v>
      </c>
      <c r="N2568" s="582" t="s">
        <v>965</v>
      </c>
      <c r="O2568" s="446" t="s">
        <v>289</v>
      </c>
      <c r="AC2568" s="268"/>
      <c r="AD2568" s="268"/>
      <c r="AE2568" s="268"/>
      <c r="AF2568" s="260">
        <f>SUM(AF2569:AF2573)</f>
        <v>0</v>
      </c>
      <c r="AG2568" s="260">
        <f>SUM(AG2569:AG2573)</f>
        <v>0</v>
      </c>
      <c r="AH2568" s="260">
        <f>SUM(AH2569:AH2573)</f>
        <v>0</v>
      </c>
      <c r="AI2568" s="177"/>
      <c r="AJ2568" s="177"/>
      <c r="AK2568" s="177"/>
      <c r="AL2568" s="177"/>
      <c r="AM2568" s="177"/>
      <c r="AN2568" s="177"/>
      <c r="AO2568" s="177"/>
      <c r="AP2568" s="177"/>
      <c r="AQ2568" s="177"/>
      <c r="AR2568" s="177"/>
      <c r="AS2568" s="177"/>
      <c r="AT2568" s="177"/>
      <c r="AU2568" s="177"/>
      <c r="AV2568" s="177"/>
      <c r="AW2568" s="177"/>
      <c r="AX2568" s="177"/>
      <c r="AY2568" s="177"/>
      <c r="AZ2568" s="177"/>
      <c r="BA2568" s="177"/>
      <c r="BB2568" s="177"/>
      <c r="BC2568" s="177"/>
      <c r="BD2568" s="177"/>
      <c r="BE2568" s="177"/>
      <c r="BF2568" s="177"/>
      <c r="BG2568" s="177"/>
      <c r="BH2568" s="177"/>
      <c r="BI2568" s="177"/>
      <c r="BJ2568" s="177"/>
      <c r="BK2568" s="177"/>
      <c r="BL2568" s="177"/>
      <c r="BM2568" s="177"/>
      <c r="BN2568" s="177"/>
      <c r="BO2568" s="177"/>
      <c r="BP2568" s="177"/>
      <c r="BQ2568" s="177"/>
      <c r="BR2568" s="177"/>
      <c r="BS2568" s="177"/>
      <c r="BT2568" s="177"/>
      <c r="BU2568" s="177"/>
      <c r="BV2568" s="177"/>
      <c r="BW2568" s="177"/>
      <c r="BX2568" s="177"/>
      <c r="BY2568" s="177"/>
      <c r="BZ2568" s="177"/>
      <c r="CA2568" s="177"/>
    </row>
    <row r="2569" spans="12:79" customFormat="1">
      <c r="L2569" s="20"/>
      <c r="M2569" s="563" t="s">
        <v>966</v>
      </c>
      <c r="N2569" s="583" t="s">
        <v>967</v>
      </c>
      <c r="O2569" s="446" t="s">
        <v>289</v>
      </c>
      <c r="AC2569" s="268"/>
      <c r="AD2569" s="268"/>
      <c r="AE2569" s="268"/>
      <c r="AF2569" s="263">
        <f>AG2569+AH2569</f>
        <v>0</v>
      </c>
      <c r="AG2569" s="230"/>
      <c r="AH2569" s="230"/>
      <c r="AI2569" s="177"/>
      <c r="AJ2569" s="177"/>
      <c r="AK2569" s="177"/>
      <c r="AL2569" s="177"/>
      <c r="AM2569" s="177"/>
      <c r="AN2569" s="177"/>
      <c r="AO2569" s="177"/>
      <c r="AP2569" s="177"/>
      <c r="AQ2569" s="177"/>
      <c r="AR2569" s="177"/>
      <c r="AS2569" s="177"/>
      <c r="AT2569" s="177"/>
      <c r="AU2569" s="177"/>
      <c r="AV2569" s="177"/>
      <c r="AW2569" s="177"/>
      <c r="AX2569" s="177"/>
      <c r="AY2569" s="177"/>
      <c r="AZ2569" s="177"/>
      <c r="BA2569" s="177"/>
      <c r="BB2569" s="177"/>
      <c r="BC2569" s="177"/>
      <c r="BD2569" s="177"/>
      <c r="BE2569" s="177"/>
      <c r="BF2569" s="177"/>
      <c r="BG2569" s="177"/>
      <c r="BH2569" s="177"/>
      <c r="BI2569" s="177"/>
      <c r="BJ2569" s="177"/>
      <c r="BK2569" s="177"/>
      <c r="BL2569" s="177"/>
      <c r="BM2569" s="177"/>
      <c r="BN2569" s="177"/>
      <c r="BO2569" s="177"/>
      <c r="BP2569" s="177"/>
      <c r="BQ2569" s="177"/>
      <c r="BR2569" s="177"/>
      <c r="BS2569" s="177"/>
      <c r="BT2569" s="177"/>
      <c r="BU2569" s="177"/>
      <c r="BV2569" s="177"/>
      <c r="BW2569" s="177"/>
      <c r="BX2569" s="177"/>
      <c r="BY2569" s="177"/>
      <c r="BZ2569" s="177"/>
      <c r="CA2569" s="177"/>
    </row>
    <row r="2570" spans="12:79" customFormat="1">
      <c r="L2570" s="20"/>
      <c r="M2570" s="563" t="s">
        <v>968</v>
      </c>
      <c r="N2570" s="583" t="s">
        <v>969</v>
      </c>
      <c r="O2570" s="446" t="s">
        <v>289</v>
      </c>
      <c r="AC2570" s="268"/>
      <c r="AD2570" s="268"/>
      <c r="AE2570" s="268"/>
      <c r="AF2570" s="263">
        <f>AG2570+AH2570</f>
        <v>0</v>
      </c>
      <c r="AG2570" s="230"/>
      <c r="AH2570" s="230"/>
      <c r="AI2570" s="177"/>
      <c r="AJ2570" s="177"/>
      <c r="AK2570" s="177"/>
      <c r="AL2570" s="177"/>
      <c r="AM2570" s="177"/>
      <c r="AN2570" s="177"/>
      <c r="AO2570" s="177"/>
      <c r="AP2570" s="177"/>
      <c r="AQ2570" s="177"/>
      <c r="AR2570" s="177"/>
      <c r="AS2570" s="177"/>
      <c r="AT2570" s="177"/>
      <c r="AU2570" s="177"/>
      <c r="AV2570" s="177"/>
      <c r="AW2570" s="177"/>
      <c r="AX2570" s="177"/>
      <c r="AY2570" s="177"/>
      <c r="AZ2570" s="177"/>
      <c r="BA2570" s="177"/>
      <c r="BB2570" s="177"/>
      <c r="BC2570" s="177"/>
      <c r="BD2570" s="177"/>
      <c r="BE2570" s="177"/>
      <c r="BF2570" s="177"/>
      <c r="BG2570" s="177"/>
      <c r="BH2570" s="177"/>
      <c r="BI2570" s="177"/>
      <c r="BJ2570" s="177"/>
      <c r="BK2570" s="177"/>
      <c r="BL2570" s="177"/>
      <c r="BM2570" s="177"/>
      <c r="BN2570" s="177"/>
      <c r="BO2570" s="177"/>
      <c r="BP2570" s="177"/>
      <c r="BQ2570" s="177"/>
      <c r="BR2570" s="177"/>
      <c r="BS2570" s="177"/>
      <c r="BT2570" s="177"/>
      <c r="BU2570" s="177"/>
      <c r="BV2570" s="177"/>
      <c r="BW2570" s="177"/>
      <c r="BX2570" s="177"/>
      <c r="BY2570" s="177"/>
      <c r="BZ2570" s="177"/>
      <c r="CA2570" s="177"/>
    </row>
    <row r="2571" spans="12:79" customFormat="1">
      <c r="L2571" s="20"/>
      <c r="M2571" s="563" t="s">
        <v>970</v>
      </c>
      <c r="N2571" s="583" t="s">
        <v>971</v>
      </c>
      <c r="O2571" s="446" t="s">
        <v>289</v>
      </c>
      <c r="AC2571" s="268"/>
      <c r="AD2571" s="268"/>
      <c r="AE2571" s="268"/>
      <c r="AF2571" s="263">
        <f>AG2571+AH2571</f>
        <v>0</v>
      </c>
      <c r="AG2571" s="230"/>
      <c r="AH2571" s="230"/>
      <c r="AI2571" s="177"/>
      <c r="AJ2571" s="177"/>
      <c r="AK2571" s="177"/>
      <c r="AL2571" s="177"/>
      <c r="AM2571" s="177"/>
      <c r="AN2571" s="177"/>
      <c r="AO2571" s="177"/>
      <c r="AP2571" s="177"/>
      <c r="AQ2571" s="177"/>
      <c r="AR2571" s="177"/>
      <c r="AS2571" s="177"/>
      <c r="AT2571" s="177"/>
      <c r="AU2571" s="177"/>
      <c r="AV2571" s="177"/>
      <c r="AW2571" s="177"/>
      <c r="AX2571" s="177"/>
      <c r="AY2571" s="177"/>
      <c r="AZ2571" s="177"/>
      <c r="BA2571" s="177"/>
      <c r="BB2571" s="177"/>
      <c r="BC2571" s="177"/>
      <c r="BD2571" s="177"/>
      <c r="BE2571" s="177"/>
      <c r="BF2571" s="177"/>
      <c r="BG2571" s="177"/>
      <c r="BH2571" s="177"/>
      <c r="BI2571" s="177"/>
      <c r="BJ2571" s="177"/>
      <c r="BK2571" s="177"/>
      <c r="BL2571" s="177"/>
      <c r="BM2571" s="177"/>
      <c r="BN2571" s="177"/>
      <c r="BO2571" s="177"/>
      <c r="BP2571" s="177"/>
      <c r="BQ2571" s="177"/>
      <c r="BR2571" s="177"/>
      <c r="BS2571" s="177"/>
      <c r="BT2571" s="177"/>
      <c r="BU2571" s="177"/>
      <c r="BV2571" s="177"/>
      <c r="BW2571" s="177"/>
      <c r="BX2571" s="177"/>
      <c r="BY2571" s="177"/>
      <c r="BZ2571" s="177"/>
      <c r="CA2571" s="177"/>
    </row>
    <row r="2572" spans="12:79" customFormat="1">
      <c r="L2572" s="20"/>
      <c r="M2572" s="563" t="s">
        <v>972</v>
      </c>
      <c r="N2572" s="583" t="s">
        <v>973</v>
      </c>
      <c r="O2572" s="446" t="s">
        <v>289</v>
      </c>
      <c r="AC2572" s="268"/>
      <c r="AD2572" s="268"/>
      <c r="AE2572" s="268"/>
      <c r="AF2572" s="263">
        <f>AG2572+AH2572</f>
        <v>0</v>
      </c>
      <c r="AG2572" s="230"/>
      <c r="AH2572" s="230"/>
      <c r="AI2572" s="177"/>
      <c r="AJ2572" s="177"/>
      <c r="AK2572" s="177"/>
      <c r="AL2572" s="177"/>
      <c r="AM2572" s="177"/>
      <c r="AN2572" s="177"/>
      <c r="AO2572" s="177"/>
      <c r="AP2572" s="177"/>
      <c r="AQ2572" s="177"/>
      <c r="AR2572" s="177"/>
      <c r="AS2572" s="177"/>
      <c r="AT2572" s="177"/>
      <c r="AU2572" s="177"/>
      <c r="AV2572" s="177"/>
      <c r="AW2572" s="177"/>
      <c r="AX2572" s="177"/>
      <c r="AY2572" s="177"/>
      <c r="AZ2572" s="177"/>
      <c r="BA2572" s="177"/>
      <c r="BB2572" s="177"/>
      <c r="BC2572" s="177"/>
      <c r="BD2572" s="177"/>
      <c r="BE2572" s="177"/>
      <c r="BF2572" s="177"/>
      <c r="BG2572" s="177"/>
      <c r="BH2572" s="177"/>
      <c r="BI2572" s="177"/>
      <c r="BJ2572" s="177"/>
      <c r="BK2572" s="177"/>
      <c r="BL2572" s="177"/>
      <c r="BM2572" s="177"/>
      <c r="BN2572" s="177"/>
      <c r="BO2572" s="177"/>
      <c r="BP2572" s="177"/>
      <c r="BQ2572" s="177"/>
      <c r="BR2572" s="177"/>
      <c r="BS2572" s="177"/>
      <c r="BT2572" s="177"/>
      <c r="BU2572" s="177"/>
      <c r="BV2572" s="177"/>
      <c r="BW2572" s="177"/>
      <c r="BX2572" s="177"/>
      <c r="BY2572" s="177"/>
      <c r="BZ2572" s="177"/>
      <c r="CA2572" s="177"/>
    </row>
    <row r="2573" spans="12:79" customFormat="1">
      <c r="L2573" s="20"/>
      <c r="M2573" s="563" t="s">
        <v>974</v>
      </c>
      <c r="N2573" s="583" t="s">
        <v>975</v>
      </c>
      <c r="O2573" s="446" t="s">
        <v>289</v>
      </c>
      <c r="AC2573" s="268"/>
      <c r="AD2573" s="268"/>
      <c r="AE2573" s="268"/>
      <c r="AF2573" s="263">
        <f>AG2573+AH2573</f>
        <v>0</v>
      </c>
      <c r="AG2573" s="230"/>
      <c r="AH2573" s="230"/>
      <c r="AI2573" s="177"/>
      <c r="AJ2573" s="177"/>
      <c r="AK2573" s="177"/>
      <c r="AL2573" s="177"/>
      <c r="AM2573" s="177"/>
      <c r="AN2573" s="177"/>
      <c r="AO2573" s="177"/>
      <c r="AP2573" s="177"/>
      <c r="AQ2573" s="177"/>
      <c r="AR2573" s="177"/>
      <c r="AS2573" s="177"/>
      <c r="AT2573" s="177"/>
      <c r="AU2573" s="177"/>
      <c r="AV2573" s="177"/>
      <c r="AW2573" s="177"/>
      <c r="AX2573" s="177"/>
      <c r="AY2573" s="177"/>
      <c r="AZ2573" s="177"/>
      <c r="BA2573" s="177"/>
      <c r="BB2573" s="177"/>
      <c r="BC2573" s="177"/>
      <c r="BD2573" s="177"/>
      <c r="BE2573" s="177"/>
      <c r="BF2573" s="177"/>
      <c r="BG2573" s="177"/>
      <c r="BH2573" s="177"/>
      <c r="BI2573" s="177"/>
      <c r="BJ2573" s="177"/>
      <c r="BK2573" s="177"/>
      <c r="BL2573" s="177"/>
      <c r="BM2573" s="177"/>
      <c r="BN2573" s="177"/>
      <c r="BO2573" s="177"/>
      <c r="BP2573" s="177"/>
      <c r="BQ2573" s="177"/>
      <c r="BR2573" s="177"/>
      <c r="BS2573" s="177"/>
      <c r="BT2573" s="177"/>
      <c r="BU2573" s="177"/>
      <c r="BV2573" s="177"/>
      <c r="BW2573" s="177"/>
      <c r="BX2573" s="177"/>
      <c r="BY2573" s="177"/>
      <c r="BZ2573" s="177"/>
      <c r="CA2573" s="177"/>
    </row>
    <row r="2574" spans="12:79" customFormat="1" ht="21">
      <c r="L2574" s="20"/>
      <c r="M2574" s="563" t="s">
        <v>976</v>
      </c>
      <c r="N2574" s="582" t="s">
        <v>977</v>
      </c>
      <c r="O2574" s="446"/>
      <c r="AC2574" s="268"/>
      <c r="AD2574" s="268"/>
      <c r="AE2574" s="268"/>
      <c r="AF2574" s="278"/>
      <c r="AG2574" s="278"/>
      <c r="AH2574" s="278"/>
      <c r="AI2574" s="177"/>
      <c r="AJ2574" s="177"/>
      <c r="AK2574" s="177"/>
      <c r="AL2574" s="177"/>
      <c r="AM2574" s="177"/>
      <c r="AN2574" s="177"/>
      <c r="AO2574" s="177"/>
      <c r="AP2574" s="177"/>
      <c r="AQ2574" s="177"/>
      <c r="AR2574" s="177"/>
      <c r="AS2574" s="177"/>
      <c r="AT2574" s="177"/>
      <c r="AU2574" s="177"/>
      <c r="AV2574" s="177"/>
      <c r="AW2574" s="177"/>
      <c r="AX2574" s="177"/>
      <c r="AY2574" s="177"/>
      <c r="AZ2574" s="177"/>
      <c r="BA2574" s="177"/>
      <c r="BB2574" s="177"/>
      <c r="BC2574" s="177"/>
      <c r="BD2574" s="177"/>
      <c r="BE2574" s="177"/>
      <c r="BF2574" s="177"/>
      <c r="BG2574" s="177"/>
      <c r="BH2574" s="177"/>
      <c r="BI2574" s="177"/>
      <c r="BJ2574" s="177"/>
      <c r="BK2574" s="177"/>
      <c r="BL2574" s="177"/>
      <c r="BM2574" s="177"/>
      <c r="BN2574" s="177"/>
      <c r="BO2574" s="177"/>
      <c r="BP2574" s="177"/>
      <c r="BQ2574" s="177"/>
      <c r="BR2574" s="177"/>
      <c r="BS2574" s="177"/>
      <c r="BT2574" s="177"/>
      <c r="BU2574" s="177"/>
      <c r="BV2574" s="177"/>
      <c r="BW2574" s="177"/>
      <c r="BX2574" s="177"/>
      <c r="BY2574" s="177"/>
      <c r="BZ2574" s="177"/>
      <c r="CA2574" s="177"/>
    </row>
    <row r="2575" spans="12:79" customFormat="1" ht="11.25" customHeight="1">
      <c r="L2575" s="20"/>
      <c r="M2575" s="563" t="s">
        <v>978</v>
      </c>
      <c r="N2575" s="583" t="s">
        <v>979</v>
      </c>
      <c r="O2575" s="446" t="s">
        <v>980</v>
      </c>
      <c r="AC2575" s="268"/>
      <c r="AD2575" s="268"/>
      <c r="AE2575" s="268"/>
      <c r="AF2575" s="260">
        <f>SUM(AF2576:AF2580)</f>
        <v>0</v>
      </c>
      <c r="AG2575" s="260">
        <f>SUM(AG2576:AG2580)</f>
        <v>0</v>
      </c>
      <c r="AH2575" s="260">
        <f>SUM(AH2576:AH2580)</f>
        <v>0</v>
      </c>
      <c r="AI2575" s="177"/>
      <c r="AJ2575" s="177"/>
      <c r="AK2575" s="177"/>
      <c r="AL2575" s="177"/>
      <c r="AM2575" s="177"/>
      <c r="AN2575" s="177"/>
      <c r="AO2575" s="177"/>
      <c r="AP2575" s="177"/>
      <c r="AQ2575" s="177"/>
      <c r="AR2575" s="177"/>
      <c r="AS2575" s="177"/>
      <c r="AT2575" s="177"/>
      <c r="AU2575" s="177"/>
      <c r="AV2575" s="177"/>
      <c r="AW2575" s="177"/>
      <c r="AX2575" s="177"/>
      <c r="AY2575" s="177"/>
      <c r="AZ2575" s="177"/>
      <c r="BA2575" s="177"/>
      <c r="BB2575" s="177"/>
      <c r="BC2575" s="177"/>
      <c r="BD2575" s="177"/>
      <c r="BE2575" s="177"/>
      <c r="BF2575" s="177"/>
      <c r="BG2575" s="177"/>
      <c r="BH2575" s="177"/>
      <c r="BI2575" s="177"/>
      <c r="BJ2575" s="177"/>
      <c r="BK2575" s="177"/>
      <c r="BL2575" s="177"/>
      <c r="BM2575" s="177"/>
      <c r="BN2575" s="177"/>
      <c r="BO2575" s="177"/>
      <c r="BP2575" s="177"/>
      <c r="BQ2575" s="177"/>
      <c r="BR2575" s="177"/>
      <c r="BS2575" s="177"/>
      <c r="BT2575" s="177"/>
      <c r="BU2575" s="177"/>
      <c r="BV2575" s="177"/>
      <c r="BW2575" s="177"/>
      <c r="BX2575" s="177"/>
      <c r="BY2575" s="177"/>
      <c r="BZ2575" s="177"/>
      <c r="CA2575" s="177"/>
    </row>
    <row r="2576" spans="12:79" customFormat="1" ht="11.25" customHeight="1">
      <c r="L2576" s="20"/>
      <c r="M2576" s="563" t="s">
        <v>981</v>
      </c>
      <c r="N2576" s="584" t="s">
        <v>967</v>
      </c>
      <c r="O2576" s="446" t="s">
        <v>980</v>
      </c>
      <c r="AC2576" s="268"/>
      <c r="AD2576" s="268"/>
      <c r="AE2576" s="268"/>
      <c r="AF2576" s="263">
        <f>AG2576+AH2576</f>
        <v>0</v>
      </c>
      <c r="AG2576" s="230"/>
      <c r="AH2576" s="230"/>
      <c r="AI2576" s="177"/>
      <c r="AJ2576" s="177"/>
      <c r="AK2576" s="177"/>
      <c r="AL2576" s="177"/>
      <c r="AM2576" s="177"/>
      <c r="AN2576" s="177"/>
      <c r="AO2576" s="177"/>
      <c r="AP2576" s="177"/>
      <c r="AQ2576" s="177"/>
      <c r="AR2576" s="177"/>
      <c r="AS2576" s="177"/>
      <c r="AT2576" s="177"/>
      <c r="AU2576" s="177"/>
      <c r="AV2576" s="177"/>
      <c r="AW2576" s="177"/>
      <c r="AX2576" s="177"/>
      <c r="AY2576" s="177"/>
      <c r="AZ2576" s="177"/>
      <c r="BA2576" s="177"/>
      <c r="BB2576" s="177"/>
      <c r="BC2576" s="177"/>
      <c r="BD2576" s="177"/>
      <c r="BE2576" s="177"/>
      <c r="BF2576" s="177"/>
      <c r="BG2576" s="177"/>
      <c r="BH2576" s="177"/>
      <c r="BI2576" s="177"/>
      <c r="BJ2576" s="177"/>
      <c r="BK2576" s="177"/>
      <c r="BL2576" s="177"/>
      <c r="BM2576" s="177"/>
      <c r="BN2576" s="177"/>
      <c r="BO2576" s="177"/>
      <c r="BP2576" s="177"/>
      <c r="BQ2576" s="177"/>
      <c r="BR2576" s="177"/>
      <c r="BS2576" s="177"/>
      <c r="BT2576" s="177"/>
      <c r="BU2576" s="177"/>
      <c r="BV2576" s="177"/>
      <c r="BW2576" s="177"/>
      <c r="BX2576" s="177"/>
      <c r="BY2576" s="177"/>
      <c r="BZ2576" s="177"/>
      <c r="CA2576" s="177"/>
    </row>
    <row r="2577" spans="12:79" customFormat="1" ht="11.25" customHeight="1">
      <c r="L2577" s="20"/>
      <c r="M2577" s="563" t="s">
        <v>982</v>
      </c>
      <c r="N2577" s="584" t="s">
        <v>969</v>
      </c>
      <c r="O2577" s="446" t="s">
        <v>980</v>
      </c>
      <c r="AC2577" s="268"/>
      <c r="AD2577" s="268"/>
      <c r="AE2577" s="268"/>
      <c r="AF2577" s="263">
        <f>AG2577+AH2577</f>
        <v>0</v>
      </c>
      <c r="AG2577" s="230"/>
      <c r="AH2577" s="230"/>
      <c r="AI2577" s="177"/>
      <c r="AJ2577" s="177"/>
      <c r="AK2577" s="177"/>
      <c r="AL2577" s="177"/>
      <c r="AM2577" s="177"/>
      <c r="AN2577" s="177"/>
      <c r="AO2577" s="177"/>
      <c r="AP2577" s="177"/>
      <c r="AQ2577" s="177"/>
      <c r="AR2577" s="177"/>
      <c r="AS2577" s="177"/>
      <c r="AT2577" s="177"/>
      <c r="AU2577" s="177"/>
      <c r="AV2577" s="177"/>
      <c r="AW2577" s="177"/>
      <c r="AX2577" s="177"/>
      <c r="AY2577" s="177"/>
      <c r="AZ2577" s="177"/>
      <c r="BA2577" s="177"/>
      <c r="BB2577" s="177"/>
      <c r="BC2577" s="177"/>
      <c r="BD2577" s="177"/>
      <c r="BE2577" s="177"/>
      <c r="BF2577" s="177"/>
      <c r="BG2577" s="177"/>
      <c r="BH2577" s="177"/>
      <c r="BI2577" s="177"/>
      <c r="BJ2577" s="177"/>
      <c r="BK2577" s="177"/>
      <c r="BL2577" s="177"/>
      <c r="BM2577" s="177"/>
      <c r="BN2577" s="177"/>
      <c r="BO2577" s="177"/>
      <c r="BP2577" s="177"/>
      <c r="BQ2577" s="177"/>
      <c r="BR2577" s="177"/>
      <c r="BS2577" s="177"/>
      <c r="BT2577" s="177"/>
      <c r="BU2577" s="177"/>
      <c r="BV2577" s="177"/>
      <c r="BW2577" s="177"/>
      <c r="BX2577" s="177"/>
      <c r="BY2577" s="177"/>
      <c r="BZ2577" s="177"/>
      <c r="CA2577" s="177"/>
    </row>
    <row r="2578" spans="12:79" customFormat="1" ht="11.25" customHeight="1">
      <c r="L2578" s="20"/>
      <c r="M2578" s="563" t="s">
        <v>983</v>
      </c>
      <c r="N2578" s="584" t="s">
        <v>971</v>
      </c>
      <c r="O2578" s="446" t="s">
        <v>980</v>
      </c>
      <c r="AC2578" s="268"/>
      <c r="AD2578" s="268"/>
      <c r="AE2578" s="268"/>
      <c r="AF2578" s="263">
        <f>AG2578+AH2578</f>
        <v>0</v>
      </c>
      <c r="AG2578" s="230"/>
      <c r="AH2578" s="230"/>
      <c r="AI2578" s="177"/>
      <c r="AJ2578" s="177"/>
      <c r="AK2578" s="177"/>
      <c r="AL2578" s="177"/>
      <c r="AM2578" s="177"/>
      <c r="AN2578" s="177"/>
      <c r="AO2578" s="177"/>
      <c r="AP2578" s="177"/>
      <c r="AQ2578" s="177"/>
      <c r="AR2578" s="177"/>
      <c r="AS2578" s="177"/>
      <c r="AT2578" s="177"/>
      <c r="AU2578" s="177"/>
      <c r="AV2578" s="177"/>
      <c r="AW2578" s="177"/>
      <c r="AX2578" s="177"/>
      <c r="AY2578" s="177"/>
      <c r="AZ2578" s="177"/>
      <c r="BA2578" s="177"/>
      <c r="BB2578" s="177"/>
      <c r="BC2578" s="177"/>
      <c r="BD2578" s="177"/>
      <c r="BE2578" s="177"/>
      <c r="BF2578" s="177"/>
      <c r="BG2578" s="177"/>
      <c r="BH2578" s="177"/>
      <c r="BI2578" s="177"/>
      <c r="BJ2578" s="177"/>
      <c r="BK2578" s="177"/>
      <c r="BL2578" s="177"/>
      <c r="BM2578" s="177"/>
      <c r="BN2578" s="177"/>
      <c r="BO2578" s="177"/>
      <c r="BP2578" s="177"/>
      <c r="BQ2578" s="177"/>
      <c r="BR2578" s="177"/>
      <c r="BS2578" s="177"/>
      <c r="BT2578" s="177"/>
      <c r="BU2578" s="177"/>
      <c r="BV2578" s="177"/>
      <c r="BW2578" s="177"/>
      <c r="BX2578" s="177"/>
      <c r="BY2578" s="177"/>
      <c r="BZ2578" s="177"/>
      <c r="CA2578" s="177"/>
    </row>
    <row r="2579" spans="12:79" customFormat="1" ht="11.25" customHeight="1">
      <c r="L2579" s="20"/>
      <c r="M2579" s="563" t="s">
        <v>1244</v>
      </c>
      <c r="N2579" s="584" t="s">
        <v>973</v>
      </c>
      <c r="O2579" s="446" t="s">
        <v>980</v>
      </c>
      <c r="AC2579" s="268"/>
      <c r="AD2579" s="268"/>
      <c r="AE2579" s="268"/>
      <c r="AF2579" s="263">
        <f>AG2579+AH2579</f>
        <v>0</v>
      </c>
      <c r="AG2579" s="230"/>
      <c r="AH2579" s="230"/>
      <c r="AI2579" s="177"/>
      <c r="AJ2579" s="177"/>
      <c r="AK2579" s="177"/>
      <c r="AL2579" s="177"/>
      <c r="AM2579" s="177"/>
      <c r="AN2579" s="177"/>
      <c r="AO2579" s="177"/>
      <c r="AP2579" s="177"/>
      <c r="AQ2579" s="177"/>
      <c r="AR2579" s="177"/>
      <c r="AS2579" s="177"/>
      <c r="AT2579" s="177"/>
      <c r="AU2579" s="177"/>
      <c r="AV2579" s="177"/>
      <c r="AW2579" s="177"/>
      <c r="AX2579" s="177"/>
      <c r="AY2579" s="177"/>
      <c r="AZ2579" s="177"/>
      <c r="BA2579" s="177"/>
      <c r="BB2579" s="177"/>
      <c r="BC2579" s="177"/>
      <c r="BD2579" s="177"/>
      <c r="BE2579" s="177"/>
      <c r="BF2579" s="177"/>
      <c r="BG2579" s="177"/>
      <c r="BH2579" s="177"/>
      <c r="BI2579" s="177"/>
      <c r="BJ2579" s="177"/>
      <c r="BK2579" s="177"/>
      <c r="BL2579" s="177"/>
      <c r="BM2579" s="177"/>
      <c r="BN2579" s="177"/>
      <c r="BO2579" s="177"/>
      <c r="BP2579" s="177"/>
      <c r="BQ2579" s="177"/>
      <c r="BR2579" s="177"/>
      <c r="BS2579" s="177"/>
      <c r="BT2579" s="177"/>
      <c r="BU2579" s="177"/>
      <c r="BV2579" s="177"/>
      <c r="BW2579" s="177"/>
      <c r="BX2579" s="177"/>
      <c r="BY2579" s="177"/>
      <c r="BZ2579" s="177"/>
      <c r="CA2579" s="177"/>
    </row>
    <row r="2580" spans="12:79" customFormat="1" ht="11.25" customHeight="1">
      <c r="L2580" s="20"/>
      <c r="M2580" s="563" t="s">
        <v>1245</v>
      </c>
      <c r="N2580" s="584" t="s">
        <v>1155</v>
      </c>
      <c r="O2580" s="446" t="s">
        <v>980</v>
      </c>
      <c r="AC2580" s="268"/>
      <c r="AD2580" s="268"/>
      <c r="AE2580" s="268"/>
      <c r="AF2580" s="263">
        <f>AG2580+AH2580</f>
        <v>0</v>
      </c>
      <c r="AG2580" s="230"/>
      <c r="AH2580" s="230"/>
      <c r="AI2580" s="177"/>
      <c r="AJ2580" s="177"/>
      <c r="AK2580" s="177"/>
      <c r="AL2580" s="177"/>
      <c r="AM2580" s="177"/>
      <c r="AN2580" s="177"/>
      <c r="AO2580" s="177"/>
      <c r="AP2580" s="177"/>
      <c r="AQ2580" s="177"/>
      <c r="AR2580" s="177"/>
      <c r="AS2580" s="177"/>
      <c r="AT2580" s="177"/>
      <c r="AU2580" s="177"/>
      <c r="AV2580" s="177"/>
      <c r="AW2580" s="177"/>
      <c r="AX2580" s="177"/>
      <c r="AY2580" s="177"/>
      <c r="AZ2580" s="177"/>
      <c r="BA2580" s="177"/>
      <c r="BB2580" s="177"/>
      <c r="BC2580" s="177"/>
      <c r="BD2580" s="177"/>
      <c r="BE2580" s="177"/>
      <c r="BF2580" s="177"/>
      <c r="BG2580" s="177"/>
      <c r="BH2580" s="177"/>
      <c r="BI2580" s="177"/>
      <c r="BJ2580" s="177"/>
      <c r="BK2580" s="177"/>
      <c r="BL2580" s="177"/>
      <c r="BM2580" s="177"/>
      <c r="BN2580" s="177"/>
      <c r="BO2580" s="177"/>
      <c r="BP2580" s="177"/>
      <c r="BQ2580" s="177"/>
      <c r="BR2580" s="177"/>
      <c r="BS2580" s="177"/>
      <c r="BT2580" s="177"/>
      <c r="BU2580" s="177"/>
      <c r="BV2580" s="177"/>
      <c r="BW2580" s="177"/>
      <c r="BX2580" s="177"/>
      <c r="BY2580" s="177"/>
      <c r="BZ2580" s="177"/>
      <c r="CA2580" s="177"/>
    </row>
    <row r="2581" spans="12:79" customFormat="1" ht="11.25" customHeight="1">
      <c r="L2581" s="20"/>
      <c r="M2581" s="563" t="s">
        <v>984</v>
      </c>
      <c r="N2581" s="583" t="s">
        <v>985</v>
      </c>
      <c r="O2581" s="446" t="s">
        <v>289</v>
      </c>
      <c r="AC2581" s="268"/>
      <c r="AD2581" s="268"/>
      <c r="AE2581" s="268"/>
      <c r="AF2581" s="260">
        <f>SUM(AF2582:AF2586)</f>
        <v>0</v>
      </c>
      <c r="AG2581" s="260">
        <f>SUM(AG2582:AG2586)</f>
        <v>0</v>
      </c>
      <c r="AH2581" s="260">
        <f>SUM(AH2582:AH2586)</f>
        <v>0</v>
      </c>
      <c r="AI2581" s="177"/>
      <c r="AJ2581" s="177"/>
      <c r="AK2581" s="177"/>
      <c r="AL2581" s="177"/>
      <c r="AM2581" s="177"/>
      <c r="AN2581" s="177"/>
      <c r="AO2581" s="177"/>
      <c r="AP2581" s="177"/>
      <c r="AQ2581" s="177"/>
      <c r="AR2581" s="177"/>
      <c r="AS2581" s="177"/>
      <c r="AT2581" s="177"/>
      <c r="AU2581" s="177"/>
      <c r="AV2581" s="177"/>
      <c r="AW2581" s="177"/>
      <c r="AX2581" s="177"/>
      <c r="AY2581" s="177"/>
      <c r="AZ2581" s="177"/>
      <c r="BA2581" s="177"/>
      <c r="BB2581" s="177"/>
      <c r="BC2581" s="177"/>
      <c r="BD2581" s="177"/>
      <c r="BE2581" s="177"/>
      <c r="BF2581" s="177"/>
      <c r="BG2581" s="177"/>
      <c r="BH2581" s="177"/>
      <c r="BI2581" s="177"/>
      <c r="BJ2581" s="177"/>
      <c r="BK2581" s="177"/>
      <c r="BL2581" s="177"/>
      <c r="BM2581" s="177"/>
      <c r="BN2581" s="177"/>
      <c r="BO2581" s="177"/>
      <c r="BP2581" s="177"/>
      <c r="BQ2581" s="177"/>
      <c r="BR2581" s="177"/>
      <c r="BS2581" s="177"/>
      <c r="BT2581" s="177"/>
      <c r="BU2581" s="177"/>
      <c r="BV2581" s="177"/>
      <c r="BW2581" s="177"/>
      <c r="BX2581" s="177"/>
      <c r="BY2581" s="177"/>
      <c r="BZ2581" s="177"/>
      <c r="CA2581" s="177"/>
    </row>
    <row r="2582" spans="12:79" customFormat="1" ht="11.25" customHeight="1">
      <c r="L2582" s="20"/>
      <c r="M2582" s="563" t="s">
        <v>986</v>
      </c>
      <c r="N2582" s="584" t="s">
        <v>967</v>
      </c>
      <c r="O2582" s="446" t="s">
        <v>289</v>
      </c>
      <c r="AC2582" s="268"/>
      <c r="AD2582" s="268"/>
      <c r="AE2582" s="268"/>
      <c r="AF2582" s="263">
        <f>AG2582+AH2582</f>
        <v>0</v>
      </c>
      <c r="AG2582" s="230"/>
      <c r="AH2582" s="230"/>
      <c r="AI2582" s="177"/>
      <c r="AJ2582" s="177"/>
      <c r="AK2582" s="177"/>
      <c r="AL2582" s="177"/>
      <c r="AM2582" s="177"/>
      <c r="AN2582" s="177"/>
      <c r="AO2582" s="177"/>
      <c r="AP2582" s="177"/>
      <c r="AQ2582" s="177"/>
      <c r="AR2582" s="177"/>
      <c r="AS2582" s="177"/>
      <c r="AT2582" s="177"/>
      <c r="AU2582" s="177"/>
      <c r="AV2582" s="177"/>
      <c r="AW2582" s="177"/>
      <c r="AX2582" s="177"/>
      <c r="AY2582" s="177"/>
      <c r="AZ2582" s="177"/>
      <c r="BA2582" s="177"/>
      <c r="BB2582" s="177"/>
      <c r="BC2582" s="177"/>
      <c r="BD2582" s="177"/>
      <c r="BE2582" s="177"/>
      <c r="BF2582" s="177"/>
      <c r="BG2582" s="177"/>
      <c r="BH2582" s="177"/>
      <c r="BI2582" s="177"/>
      <c r="BJ2582" s="177"/>
      <c r="BK2582" s="177"/>
      <c r="BL2582" s="177"/>
      <c r="BM2582" s="177"/>
      <c r="BN2582" s="177"/>
      <c r="BO2582" s="177"/>
      <c r="BP2582" s="177"/>
      <c r="BQ2582" s="177"/>
      <c r="BR2582" s="177"/>
      <c r="BS2582" s="177"/>
      <c r="BT2582" s="177"/>
      <c r="BU2582" s="177"/>
      <c r="BV2582" s="177"/>
      <c r="BW2582" s="177"/>
      <c r="BX2582" s="177"/>
      <c r="BY2582" s="177"/>
      <c r="BZ2582" s="177"/>
      <c r="CA2582" s="177"/>
    </row>
    <row r="2583" spans="12:79" customFormat="1" ht="11.25" customHeight="1">
      <c r="L2583" s="20"/>
      <c r="M2583" s="563" t="s">
        <v>987</v>
      </c>
      <c r="N2583" s="584" t="s">
        <v>969</v>
      </c>
      <c r="O2583" s="446" t="s">
        <v>289</v>
      </c>
      <c r="AC2583" s="268"/>
      <c r="AD2583" s="268"/>
      <c r="AE2583" s="268"/>
      <c r="AF2583" s="263">
        <f>AG2583+AH2583</f>
        <v>0</v>
      </c>
      <c r="AG2583" s="230"/>
      <c r="AH2583" s="230"/>
      <c r="AI2583" s="177"/>
      <c r="AJ2583" s="177"/>
      <c r="AK2583" s="177"/>
      <c r="AL2583" s="177"/>
      <c r="AM2583" s="177"/>
      <c r="AN2583" s="177"/>
      <c r="AO2583" s="177"/>
      <c r="AP2583" s="177"/>
      <c r="AQ2583" s="177"/>
      <c r="AR2583" s="177"/>
      <c r="AS2583" s="177"/>
      <c r="AT2583" s="177"/>
      <c r="AU2583" s="177"/>
      <c r="AV2583" s="177"/>
      <c r="AW2583" s="177"/>
      <c r="AX2583" s="177"/>
      <c r="AY2583" s="177"/>
      <c r="AZ2583" s="177"/>
      <c r="BA2583" s="177"/>
      <c r="BB2583" s="177"/>
      <c r="BC2583" s="177"/>
      <c r="BD2583" s="177"/>
      <c r="BE2583" s="177"/>
      <c r="BF2583" s="177"/>
      <c r="BG2583" s="177"/>
      <c r="BH2583" s="177"/>
      <c r="BI2583" s="177"/>
      <c r="BJ2583" s="177"/>
      <c r="BK2583" s="177"/>
      <c r="BL2583" s="177"/>
      <c r="BM2583" s="177"/>
      <c r="BN2583" s="177"/>
      <c r="BO2583" s="177"/>
      <c r="BP2583" s="177"/>
      <c r="BQ2583" s="177"/>
      <c r="BR2583" s="177"/>
      <c r="BS2583" s="177"/>
      <c r="BT2583" s="177"/>
      <c r="BU2583" s="177"/>
      <c r="BV2583" s="177"/>
      <c r="BW2583" s="177"/>
      <c r="BX2583" s="177"/>
      <c r="BY2583" s="177"/>
      <c r="BZ2583" s="177"/>
      <c r="CA2583" s="177"/>
    </row>
    <row r="2584" spans="12:79" customFormat="1" ht="11.25" customHeight="1">
      <c r="L2584" s="20"/>
      <c r="M2584" s="563" t="s">
        <v>988</v>
      </c>
      <c r="N2584" s="584" t="s">
        <v>971</v>
      </c>
      <c r="O2584" s="446" t="s">
        <v>289</v>
      </c>
      <c r="AC2584" s="268"/>
      <c r="AD2584" s="268"/>
      <c r="AE2584" s="268"/>
      <c r="AF2584" s="263">
        <f>AG2584+AH2584</f>
        <v>0</v>
      </c>
      <c r="AG2584" s="230"/>
      <c r="AH2584" s="230"/>
      <c r="AI2584" s="177"/>
      <c r="AJ2584" s="177"/>
      <c r="AK2584" s="177"/>
      <c r="AL2584" s="177"/>
      <c r="AM2584" s="177"/>
      <c r="AN2584" s="177"/>
      <c r="AO2584" s="177"/>
      <c r="AP2584" s="177"/>
      <c r="AQ2584" s="177"/>
      <c r="AR2584" s="177"/>
      <c r="AS2584" s="177"/>
      <c r="AT2584" s="177"/>
      <c r="AU2584" s="177"/>
      <c r="AV2584" s="177"/>
      <c r="AW2584" s="177"/>
      <c r="AX2584" s="177"/>
      <c r="AY2584" s="177"/>
      <c r="AZ2584" s="177"/>
      <c r="BA2584" s="177"/>
      <c r="BB2584" s="177"/>
      <c r="BC2584" s="177"/>
      <c r="BD2584" s="177"/>
      <c r="BE2584" s="177"/>
      <c r="BF2584" s="177"/>
      <c r="BG2584" s="177"/>
      <c r="BH2584" s="177"/>
      <c r="BI2584" s="177"/>
      <c r="BJ2584" s="177"/>
      <c r="BK2584" s="177"/>
      <c r="BL2584" s="177"/>
      <c r="BM2584" s="177"/>
      <c r="BN2584" s="177"/>
      <c r="BO2584" s="177"/>
      <c r="BP2584" s="177"/>
      <c r="BQ2584" s="177"/>
      <c r="BR2584" s="177"/>
      <c r="BS2584" s="177"/>
      <c r="BT2584" s="177"/>
      <c r="BU2584" s="177"/>
      <c r="BV2584" s="177"/>
      <c r="BW2584" s="177"/>
      <c r="BX2584" s="177"/>
      <c r="BY2584" s="177"/>
      <c r="BZ2584" s="177"/>
      <c r="CA2584" s="177"/>
    </row>
    <row r="2585" spans="12:79" customFormat="1" ht="11.25" customHeight="1">
      <c r="L2585" s="20"/>
      <c r="M2585" s="563" t="s">
        <v>989</v>
      </c>
      <c r="N2585" s="584" t="s">
        <v>973</v>
      </c>
      <c r="O2585" s="446" t="s">
        <v>289</v>
      </c>
      <c r="AC2585" s="268"/>
      <c r="AD2585" s="268"/>
      <c r="AE2585" s="268"/>
      <c r="AF2585" s="263">
        <f>AG2585+AH2585</f>
        <v>0</v>
      </c>
      <c r="AG2585" s="230"/>
      <c r="AH2585" s="230"/>
      <c r="AI2585" s="177"/>
      <c r="AJ2585" s="177"/>
      <c r="AK2585" s="177"/>
      <c r="AL2585" s="177"/>
      <c r="AM2585" s="177"/>
      <c r="AN2585" s="177"/>
      <c r="AO2585" s="177"/>
      <c r="AP2585" s="177"/>
      <c r="AQ2585" s="177"/>
      <c r="AR2585" s="177"/>
      <c r="AS2585" s="177"/>
      <c r="AT2585" s="177"/>
      <c r="AU2585" s="177"/>
      <c r="AV2585" s="177"/>
      <c r="AW2585" s="177"/>
      <c r="AX2585" s="177"/>
      <c r="AY2585" s="177"/>
      <c r="AZ2585" s="177"/>
      <c r="BA2585" s="177"/>
      <c r="BB2585" s="177"/>
      <c r="BC2585" s="177"/>
      <c r="BD2585" s="177"/>
      <c r="BE2585" s="177"/>
      <c r="BF2585" s="177"/>
      <c r="BG2585" s="177"/>
      <c r="BH2585" s="177"/>
      <c r="BI2585" s="177"/>
      <c r="BJ2585" s="177"/>
      <c r="BK2585" s="177"/>
      <c r="BL2585" s="177"/>
      <c r="BM2585" s="177"/>
      <c r="BN2585" s="177"/>
      <c r="BO2585" s="177"/>
      <c r="BP2585" s="177"/>
      <c r="BQ2585" s="177"/>
      <c r="BR2585" s="177"/>
      <c r="BS2585" s="177"/>
      <c r="BT2585" s="177"/>
      <c r="BU2585" s="177"/>
      <c r="BV2585" s="177"/>
      <c r="BW2585" s="177"/>
      <c r="BX2585" s="177"/>
      <c r="BY2585" s="177"/>
      <c r="BZ2585" s="177"/>
      <c r="CA2585" s="177"/>
    </row>
    <row r="2586" spans="12:79" customFormat="1" ht="11.25" customHeight="1">
      <c r="L2586" s="20"/>
      <c r="M2586" s="563" t="s">
        <v>990</v>
      </c>
      <c r="N2586" s="584" t="s">
        <v>1155</v>
      </c>
      <c r="O2586" s="446" t="s">
        <v>289</v>
      </c>
      <c r="AC2586" s="268"/>
      <c r="AD2586" s="268"/>
      <c r="AE2586" s="268"/>
      <c r="AF2586" s="263">
        <f>AG2586+AH2586</f>
        <v>0</v>
      </c>
      <c r="AG2586" s="230"/>
      <c r="AH2586" s="230"/>
      <c r="AI2586" s="177"/>
      <c r="AJ2586" s="177"/>
      <c r="AK2586" s="177"/>
      <c r="AL2586" s="177"/>
      <c r="AM2586" s="177"/>
      <c r="AN2586" s="177"/>
      <c r="AO2586" s="177"/>
      <c r="AP2586" s="177"/>
      <c r="AQ2586" s="177"/>
      <c r="AR2586" s="177"/>
      <c r="AS2586" s="177"/>
      <c r="AT2586" s="177"/>
      <c r="AU2586" s="177"/>
      <c r="AV2586" s="177"/>
      <c r="AW2586" s="177"/>
      <c r="AX2586" s="177"/>
      <c r="AY2586" s="177"/>
      <c r="AZ2586" s="177"/>
      <c r="BA2586" s="177"/>
      <c r="BB2586" s="177"/>
      <c r="BC2586" s="177"/>
      <c r="BD2586" s="177"/>
      <c r="BE2586" s="177"/>
      <c r="BF2586" s="177"/>
      <c r="BG2586" s="177"/>
      <c r="BH2586" s="177"/>
      <c r="BI2586" s="177"/>
      <c r="BJ2586" s="177"/>
      <c r="BK2586" s="177"/>
      <c r="BL2586" s="177"/>
      <c r="BM2586" s="177"/>
      <c r="BN2586" s="177"/>
      <c r="BO2586" s="177"/>
      <c r="BP2586" s="177"/>
      <c r="BQ2586" s="177"/>
      <c r="BR2586" s="177"/>
      <c r="BS2586" s="177"/>
      <c r="BT2586" s="177"/>
      <c r="BU2586" s="177"/>
      <c r="BV2586" s="177"/>
      <c r="BW2586" s="177"/>
      <c r="BX2586" s="177"/>
      <c r="BY2586" s="177"/>
      <c r="BZ2586" s="177"/>
      <c r="CA2586" s="177"/>
    </row>
    <row r="2587" spans="12:79" customFormat="1" ht="11.25" customHeight="1">
      <c r="L2587" s="20"/>
      <c r="M2587" s="563" t="s">
        <v>991</v>
      </c>
      <c r="N2587" s="581" t="s">
        <v>992</v>
      </c>
      <c r="O2587" s="446"/>
      <c r="AC2587" s="268"/>
      <c r="AD2587" s="268"/>
      <c r="AE2587" s="268"/>
      <c r="AF2587" s="278"/>
      <c r="AG2587" s="278"/>
      <c r="AH2587" s="278"/>
      <c r="AI2587" s="177"/>
      <c r="AJ2587" s="177"/>
      <c r="AK2587" s="177"/>
      <c r="AL2587" s="177"/>
      <c r="AM2587" s="177"/>
      <c r="AN2587" s="177"/>
      <c r="AO2587" s="177"/>
      <c r="AP2587" s="177"/>
      <c r="AQ2587" s="177"/>
      <c r="AR2587" s="177"/>
      <c r="AS2587" s="177"/>
      <c r="AT2587" s="177"/>
      <c r="AU2587" s="177"/>
      <c r="AV2587" s="177"/>
      <c r="AW2587" s="177"/>
      <c r="AX2587" s="177"/>
      <c r="AY2587" s="177"/>
      <c r="AZ2587" s="177"/>
      <c r="BA2587" s="177"/>
      <c r="BB2587" s="177"/>
      <c r="BC2587" s="177"/>
      <c r="BD2587" s="177"/>
      <c r="BE2587" s="177"/>
      <c r="BF2587" s="177"/>
      <c r="BG2587" s="177"/>
      <c r="BH2587" s="177"/>
      <c r="BI2587" s="177"/>
      <c r="BJ2587" s="177"/>
      <c r="BK2587" s="177"/>
      <c r="BL2587" s="177"/>
      <c r="BM2587" s="177"/>
      <c r="BN2587" s="177"/>
      <c r="BO2587" s="177"/>
      <c r="BP2587" s="177"/>
      <c r="BQ2587" s="177"/>
      <c r="BR2587" s="177"/>
      <c r="BS2587" s="177"/>
      <c r="BT2587" s="177"/>
      <c r="BU2587" s="177"/>
      <c r="BV2587" s="177"/>
      <c r="BW2587" s="177"/>
      <c r="BX2587" s="177"/>
      <c r="BY2587" s="177"/>
      <c r="BZ2587" s="177"/>
      <c r="CA2587" s="177"/>
    </row>
    <row r="2588" spans="12:79" customFormat="1" ht="11.25" customHeight="1">
      <c r="L2588" s="20"/>
      <c r="M2588" s="563" t="s">
        <v>993</v>
      </c>
      <c r="N2588" s="582" t="s">
        <v>994</v>
      </c>
      <c r="O2588" s="446"/>
      <c r="AC2588" s="268"/>
      <c r="AD2588" s="268"/>
      <c r="AE2588" s="268"/>
      <c r="AF2588" s="278"/>
      <c r="AG2588" s="278"/>
      <c r="AH2588" s="278"/>
      <c r="AI2588" s="177"/>
      <c r="AJ2588" s="177"/>
      <c r="AK2588" s="177"/>
      <c r="AL2588" s="177"/>
      <c r="AM2588" s="177"/>
      <c r="AN2588" s="177"/>
      <c r="AO2588" s="177"/>
      <c r="AP2588" s="177"/>
      <c r="AQ2588" s="177"/>
      <c r="AR2588" s="177"/>
      <c r="AS2588" s="177"/>
      <c r="AT2588" s="177"/>
      <c r="AU2588" s="177"/>
      <c r="AV2588" s="177"/>
      <c r="AW2588" s="177"/>
      <c r="AX2588" s="177"/>
      <c r="AY2588" s="177"/>
      <c r="AZ2588" s="177"/>
      <c r="BA2588" s="177"/>
      <c r="BB2588" s="177"/>
      <c r="BC2588" s="177"/>
      <c r="BD2588" s="177"/>
      <c r="BE2588" s="177"/>
      <c r="BF2588" s="177"/>
      <c r="BG2588" s="177"/>
      <c r="BH2588" s="177"/>
      <c r="BI2588" s="177"/>
      <c r="BJ2588" s="177"/>
      <c r="BK2588" s="177"/>
      <c r="BL2588" s="177"/>
      <c r="BM2588" s="177"/>
      <c r="BN2588" s="177"/>
      <c r="BO2588" s="177"/>
      <c r="BP2588" s="177"/>
      <c r="BQ2588" s="177"/>
      <c r="BR2588" s="177"/>
      <c r="BS2588" s="177"/>
      <c r="BT2588" s="177"/>
      <c r="BU2588" s="177"/>
      <c r="BV2588" s="177"/>
      <c r="BW2588" s="177"/>
      <c r="BX2588" s="177"/>
      <c r="BY2588" s="177"/>
      <c r="BZ2588" s="177"/>
      <c r="CA2588" s="177"/>
    </row>
    <row r="2589" spans="12:79" customFormat="1" ht="11.25" customHeight="1">
      <c r="L2589" s="20"/>
      <c r="M2589" s="563" t="s">
        <v>995</v>
      </c>
      <c r="N2589" s="583" t="s">
        <v>967</v>
      </c>
      <c r="O2589" s="446" t="s">
        <v>331</v>
      </c>
      <c r="AC2589" s="268"/>
      <c r="AD2589" s="268"/>
      <c r="AE2589" s="268"/>
      <c r="AF2589" s="260">
        <f>IF(AF2569=0,0,AF2609/AF2569)</f>
        <v>0</v>
      </c>
      <c r="AG2589" s="230"/>
      <c r="AH2589" s="230"/>
      <c r="AI2589" s="177"/>
      <c r="AJ2589" s="177"/>
      <c r="AK2589" s="177"/>
      <c r="AL2589" s="177"/>
      <c r="AM2589" s="177"/>
      <c r="AN2589" s="177"/>
      <c r="AO2589" s="177"/>
      <c r="AP2589" s="177"/>
      <c r="AQ2589" s="177"/>
      <c r="AR2589" s="177"/>
      <c r="AS2589" s="177"/>
      <c r="AT2589" s="177"/>
      <c r="AU2589" s="177"/>
      <c r="AV2589" s="177"/>
      <c r="AW2589" s="177"/>
      <c r="AX2589" s="177"/>
      <c r="AY2589" s="177"/>
      <c r="AZ2589" s="177"/>
      <c r="BA2589" s="177"/>
      <c r="BB2589" s="177"/>
      <c r="BC2589" s="177"/>
      <c r="BD2589" s="177"/>
      <c r="BE2589" s="177"/>
      <c r="BF2589" s="177"/>
      <c r="BG2589" s="177"/>
      <c r="BH2589" s="177"/>
      <c r="BI2589" s="177"/>
      <c r="BJ2589" s="177"/>
      <c r="BK2589" s="177"/>
      <c r="BL2589" s="177"/>
      <c r="BM2589" s="177"/>
      <c r="BN2589" s="177"/>
      <c r="BO2589" s="177"/>
      <c r="BP2589" s="177"/>
      <c r="BQ2589" s="177"/>
      <c r="BR2589" s="177"/>
      <c r="BS2589" s="177"/>
      <c r="BT2589" s="177"/>
      <c r="BU2589" s="177"/>
      <c r="BV2589" s="177"/>
      <c r="BW2589" s="177"/>
      <c r="BX2589" s="177"/>
      <c r="BY2589" s="177"/>
      <c r="BZ2589" s="177"/>
      <c r="CA2589" s="177"/>
    </row>
    <row r="2590" spans="12:79" customFormat="1" ht="11.25" customHeight="1">
      <c r="L2590" s="20"/>
      <c r="M2590" s="563" t="s">
        <v>996</v>
      </c>
      <c r="N2590" s="583" t="s">
        <v>969</v>
      </c>
      <c r="O2590" s="446" t="s">
        <v>331</v>
      </c>
      <c r="AC2590" s="268"/>
      <c r="AD2590" s="268"/>
      <c r="AE2590" s="268"/>
      <c r="AF2590" s="260">
        <f>IF(AF2570=0,0,AF2610/AF2570)</f>
        <v>0</v>
      </c>
      <c r="AG2590" s="230"/>
      <c r="AH2590" s="230"/>
      <c r="AI2590" s="177"/>
      <c r="AJ2590" s="177"/>
      <c r="AK2590" s="177"/>
      <c r="AL2590" s="177"/>
      <c r="AM2590" s="177"/>
      <c r="AN2590" s="177"/>
      <c r="AO2590" s="177"/>
      <c r="AP2590" s="177"/>
      <c r="AQ2590" s="177"/>
      <c r="AR2590" s="177"/>
      <c r="AS2590" s="177"/>
      <c r="AT2590" s="177"/>
      <c r="AU2590" s="177"/>
      <c r="AV2590" s="177"/>
      <c r="AW2590" s="177"/>
      <c r="AX2590" s="177"/>
      <c r="AY2590" s="177"/>
      <c r="AZ2590" s="177"/>
      <c r="BA2590" s="177"/>
      <c r="BB2590" s="177"/>
      <c r="BC2590" s="177"/>
      <c r="BD2590" s="177"/>
      <c r="BE2590" s="177"/>
      <c r="BF2590" s="177"/>
      <c r="BG2590" s="177"/>
      <c r="BH2590" s="177"/>
      <c r="BI2590" s="177"/>
      <c r="BJ2590" s="177"/>
      <c r="BK2590" s="177"/>
      <c r="BL2590" s="177"/>
      <c r="BM2590" s="177"/>
      <c r="BN2590" s="177"/>
      <c r="BO2590" s="177"/>
      <c r="BP2590" s="177"/>
      <c r="BQ2590" s="177"/>
      <c r="BR2590" s="177"/>
      <c r="BS2590" s="177"/>
      <c r="BT2590" s="177"/>
      <c r="BU2590" s="177"/>
      <c r="BV2590" s="177"/>
      <c r="BW2590" s="177"/>
      <c r="BX2590" s="177"/>
      <c r="BY2590" s="177"/>
      <c r="BZ2590" s="177"/>
      <c r="CA2590" s="177"/>
    </row>
    <row r="2591" spans="12:79" customFormat="1" ht="11.25" customHeight="1">
      <c r="L2591" s="20"/>
      <c r="M2591" s="563" t="s">
        <v>997</v>
      </c>
      <c r="N2591" s="583" t="s">
        <v>971</v>
      </c>
      <c r="O2591" s="446" t="s">
        <v>331</v>
      </c>
      <c r="AC2591" s="268"/>
      <c r="AD2591" s="268"/>
      <c r="AE2591" s="268"/>
      <c r="AF2591" s="260">
        <f>IF(AF2571=0,0,AF2611/AF2571)</f>
        <v>0</v>
      </c>
      <c r="AG2591" s="230"/>
      <c r="AH2591" s="230"/>
      <c r="AI2591" s="177"/>
      <c r="AJ2591" s="177"/>
      <c r="AK2591" s="177"/>
      <c r="AL2591" s="177"/>
      <c r="AM2591" s="177"/>
      <c r="AN2591" s="177"/>
      <c r="AO2591" s="177"/>
      <c r="AP2591" s="177"/>
      <c r="AQ2591" s="177"/>
      <c r="AR2591" s="177"/>
      <c r="AS2591" s="177"/>
      <c r="AT2591" s="177"/>
      <c r="AU2591" s="177"/>
      <c r="AV2591" s="177"/>
      <c r="AW2591" s="177"/>
      <c r="AX2591" s="177"/>
      <c r="AY2591" s="177"/>
      <c r="AZ2591" s="177"/>
      <c r="BA2591" s="177"/>
      <c r="BB2591" s="177"/>
      <c r="BC2591" s="177"/>
      <c r="BD2591" s="177"/>
      <c r="BE2591" s="177"/>
      <c r="BF2591" s="177"/>
      <c r="BG2591" s="177"/>
      <c r="BH2591" s="177"/>
      <c r="BI2591" s="177"/>
      <c r="BJ2591" s="177"/>
      <c r="BK2591" s="177"/>
      <c r="BL2591" s="177"/>
      <c r="BM2591" s="177"/>
      <c r="BN2591" s="177"/>
      <c r="BO2591" s="177"/>
      <c r="BP2591" s="177"/>
      <c r="BQ2591" s="177"/>
      <c r="BR2591" s="177"/>
      <c r="BS2591" s="177"/>
      <c r="BT2591" s="177"/>
      <c r="BU2591" s="177"/>
      <c r="BV2591" s="177"/>
      <c r="BW2591" s="177"/>
      <c r="BX2591" s="177"/>
      <c r="BY2591" s="177"/>
      <c r="BZ2591" s="177"/>
      <c r="CA2591" s="177"/>
    </row>
    <row r="2592" spans="12:79" customFormat="1" ht="11.25" customHeight="1">
      <c r="L2592" s="20"/>
      <c r="M2592" s="563" t="s">
        <v>998</v>
      </c>
      <c r="N2592" s="583" t="s">
        <v>973</v>
      </c>
      <c r="O2592" s="446" t="s">
        <v>331</v>
      </c>
      <c r="AC2592" s="268"/>
      <c r="AD2592" s="268"/>
      <c r="AE2592" s="268"/>
      <c r="AF2592" s="260">
        <f>IF(AF2572=0,0,AF2612/AF2572)</f>
        <v>0</v>
      </c>
      <c r="AG2592" s="230"/>
      <c r="AH2592" s="230"/>
      <c r="AI2592" s="177"/>
      <c r="AJ2592" s="177"/>
      <c r="AK2592" s="177"/>
      <c r="AL2592" s="177"/>
      <c r="AM2592" s="177"/>
      <c r="AN2592" s="177"/>
      <c r="AO2592" s="177"/>
      <c r="AP2592" s="177"/>
      <c r="AQ2592" s="177"/>
      <c r="AR2592" s="177"/>
      <c r="AS2592" s="177"/>
      <c r="AT2592" s="177"/>
      <c r="AU2592" s="177"/>
      <c r="AV2592" s="177"/>
      <c r="AW2592" s="177"/>
      <c r="AX2592" s="177"/>
      <c r="AY2592" s="177"/>
      <c r="AZ2592" s="177"/>
      <c r="BA2592" s="177"/>
      <c r="BB2592" s="177"/>
      <c r="BC2592" s="177"/>
      <c r="BD2592" s="177"/>
      <c r="BE2592" s="177"/>
      <c r="BF2592" s="177"/>
      <c r="BG2592" s="177"/>
      <c r="BH2592" s="177"/>
      <c r="BI2592" s="177"/>
      <c r="BJ2592" s="177"/>
      <c r="BK2592" s="177"/>
      <c r="BL2592" s="177"/>
      <c r="BM2592" s="177"/>
      <c r="BN2592" s="177"/>
      <c r="BO2592" s="177"/>
      <c r="BP2592" s="177"/>
      <c r="BQ2592" s="177"/>
      <c r="BR2592" s="177"/>
      <c r="BS2592" s="177"/>
      <c r="BT2592" s="177"/>
      <c r="BU2592" s="177"/>
      <c r="BV2592" s="177"/>
      <c r="BW2592" s="177"/>
      <c r="BX2592" s="177"/>
      <c r="BY2592" s="177"/>
      <c r="BZ2592" s="177"/>
      <c r="CA2592" s="177"/>
    </row>
    <row r="2593" spans="12:79" customFormat="1" ht="11.25" customHeight="1">
      <c r="L2593" s="20"/>
      <c r="M2593" s="563" t="s">
        <v>999</v>
      </c>
      <c r="N2593" s="583" t="s">
        <v>975</v>
      </c>
      <c r="O2593" s="446" t="s">
        <v>331</v>
      </c>
      <c r="AC2593" s="268"/>
      <c r="AD2593" s="268"/>
      <c r="AE2593" s="268"/>
      <c r="AF2593" s="260">
        <f>IF(AF2573=0,0,AF2613/AF2573)</f>
        <v>0</v>
      </c>
      <c r="AG2593" s="230"/>
      <c r="AH2593" s="230"/>
      <c r="AI2593" s="177"/>
      <c r="AJ2593" s="177"/>
      <c r="AK2593" s="177"/>
      <c r="AL2593" s="177"/>
      <c r="AM2593" s="177"/>
      <c r="AN2593" s="177"/>
      <c r="AO2593" s="177"/>
      <c r="AP2593" s="177"/>
      <c r="AQ2593" s="177"/>
      <c r="AR2593" s="177"/>
      <c r="AS2593" s="177"/>
      <c r="AT2593" s="177"/>
      <c r="AU2593" s="177"/>
      <c r="AV2593" s="177"/>
      <c r="AW2593" s="177"/>
      <c r="AX2593" s="177"/>
      <c r="AY2593" s="177"/>
      <c r="AZ2593" s="177"/>
      <c r="BA2593" s="177"/>
      <c r="BB2593" s="177"/>
      <c r="BC2593" s="177"/>
      <c r="BD2593" s="177"/>
      <c r="BE2593" s="177"/>
      <c r="BF2593" s="177"/>
      <c r="BG2593" s="177"/>
      <c r="BH2593" s="177"/>
      <c r="BI2593" s="177"/>
      <c r="BJ2593" s="177"/>
      <c r="BK2593" s="177"/>
      <c r="BL2593" s="177"/>
      <c r="BM2593" s="177"/>
      <c r="BN2593" s="177"/>
      <c r="BO2593" s="177"/>
      <c r="BP2593" s="177"/>
      <c r="BQ2593" s="177"/>
      <c r="BR2593" s="177"/>
      <c r="BS2593" s="177"/>
      <c r="BT2593" s="177"/>
      <c r="BU2593" s="177"/>
      <c r="BV2593" s="177"/>
      <c r="BW2593" s="177"/>
      <c r="BX2593" s="177"/>
      <c r="BY2593" s="177"/>
      <c r="BZ2593" s="177"/>
      <c r="CA2593" s="177"/>
    </row>
    <row r="2594" spans="12:79" customFormat="1" ht="11.25" customHeight="1">
      <c r="L2594" s="20"/>
      <c r="M2594" s="563" t="s">
        <v>1000</v>
      </c>
      <c r="N2594" s="583" t="s">
        <v>1001</v>
      </c>
      <c r="O2594" s="446" t="s">
        <v>331</v>
      </c>
      <c r="AC2594" s="268"/>
      <c r="AD2594" s="268"/>
      <c r="AE2594" s="268"/>
      <c r="AF2594" s="260">
        <f>IF(AF2568=0,0,AF2608/AF2568)</f>
        <v>0</v>
      </c>
      <c r="AG2594" s="260">
        <f>IF(AG2568=0,0,AG2608/AG2568)</f>
        <v>0</v>
      </c>
      <c r="AH2594" s="260">
        <f>IF(AH2568=0,0,AH2608/AH2568)</f>
        <v>0</v>
      </c>
      <c r="AI2594" s="177"/>
      <c r="AJ2594" s="177"/>
      <c r="AK2594" s="177"/>
      <c r="AL2594" s="177"/>
      <c r="AM2594" s="177"/>
      <c r="AN2594" s="177"/>
      <c r="AO2594" s="177"/>
      <c r="AP2594" s="177"/>
      <c r="AQ2594" s="177"/>
      <c r="AR2594" s="177"/>
      <c r="AS2594" s="177"/>
      <c r="AT2594" s="177"/>
      <c r="AU2594" s="177"/>
      <c r="AV2594" s="177"/>
      <c r="AW2594" s="177"/>
      <c r="AX2594" s="177"/>
      <c r="AY2594" s="177"/>
      <c r="AZ2594" s="177"/>
      <c r="BA2594" s="177"/>
      <c r="BB2594" s="177"/>
      <c r="BC2594" s="177"/>
      <c r="BD2594" s="177"/>
      <c r="BE2594" s="177"/>
      <c r="BF2594" s="177"/>
      <c r="BG2594" s="177"/>
      <c r="BH2594" s="177"/>
      <c r="BI2594" s="177"/>
      <c r="BJ2594" s="177"/>
      <c r="BK2594" s="177"/>
      <c r="BL2594" s="177"/>
      <c r="BM2594" s="177"/>
      <c r="BN2594" s="177"/>
      <c r="BO2594" s="177"/>
      <c r="BP2594" s="177"/>
      <c r="BQ2594" s="177"/>
      <c r="BR2594" s="177"/>
      <c r="BS2594" s="177"/>
      <c r="BT2594" s="177"/>
      <c r="BU2594" s="177"/>
      <c r="BV2594" s="177"/>
      <c r="BW2594" s="177"/>
      <c r="BX2594" s="177"/>
      <c r="BY2594" s="177"/>
      <c r="BZ2594" s="177"/>
      <c r="CA2594" s="177"/>
    </row>
    <row r="2595" spans="12:79" customFormat="1" ht="11.25" customHeight="1">
      <c r="L2595" s="20"/>
      <c r="M2595" s="563" t="s">
        <v>1002</v>
      </c>
      <c r="N2595" s="582" t="s">
        <v>1003</v>
      </c>
      <c r="O2595" s="446"/>
      <c r="AC2595" s="268"/>
      <c r="AD2595" s="268"/>
      <c r="AE2595" s="268"/>
      <c r="AF2595" s="278"/>
      <c r="AG2595" s="278"/>
      <c r="AH2595" s="278"/>
      <c r="AI2595" s="177"/>
      <c r="AJ2595" s="177"/>
      <c r="AK2595" s="177"/>
      <c r="AL2595" s="177"/>
      <c r="AM2595" s="177"/>
      <c r="AN2595" s="177"/>
      <c r="AO2595" s="177"/>
      <c r="AP2595" s="177"/>
      <c r="AQ2595" s="177"/>
      <c r="AR2595" s="177"/>
      <c r="AS2595" s="177"/>
      <c r="AT2595" s="177"/>
      <c r="AU2595" s="177"/>
      <c r="AV2595" s="177"/>
      <c r="AW2595" s="177"/>
      <c r="AX2595" s="177"/>
      <c r="AY2595" s="177"/>
      <c r="AZ2595" s="177"/>
      <c r="BA2595" s="177"/>
      <c r="BB2595" s="177"/>
      <c r="BC2595" s="177"/>
      <c r="BD2595" s="177"/>
      <c r="BE2595" s="177"/>
      <c r="BF2595" s="177"/>
      <c r="BG2595" s="177"/>
      <c r="BH2595" s="177"/>
      <c r="BI2595" s="177"/>
      <c r="BJ2595" s="177"/>
      <c r="BK2595" s="177"/>
      <c r="BL2595" s="177"/>
      <c r="BM2595" s="177"/>
      <c r="BN2595" s="177"/>
      <c r="BO2595" s="177"/>
      <c r="BP2595" s="177"/>
      <c r="BQ2595" s="177"/>
      <c r="BR2595" s="177"/>
      <c r="BS2595" s="177"/>
      <c r="BT2595" s="177"/>
      <c r="BU2595" s="177"/>
      <c r="BV2595" s="177"/>
      <c r="BW2595" s="177"/>
      <c r="BX2595" s="177"/>
      <c r="BY2595" s="177"/>
      <c r="BZ2595" s="177"/>
      <c r="CA2595" s="177"/>
    </row>
    <row r="2596" spans="12:79" customFormat="1" ht="11.25" customHeight="1">
      <c r="L2596" s="20"/>
      <c r="M2596" s="563" t="s">
        <v>1004</v>
      </c>
      <c r="N2596" s="583" t="s">
        <v>1005</v>
      </c>
      <c r="O2596" s="446" t="s">
        <v>1153</v>
      </c>
      <c r="AC2596" s="268"/>
      <c r="AD2596" s="268"/>
      <c r="AE2596" s="268"/>
      <c r="AF2596" s="260">
        <f>IF(AF2575=0,0,(AF2597*AF2576+AF2598*AF2577+AF2599*AF2578+AF2600*AF2579+AF2601*AF2580)/AF2575)</f>
        <v>0</v>
      </c>
      <c r="AG2596" s="260">
        <f>IF(AG2575=0,0,(AG2597*AG2576+AG2598*AG2577+AG2599*AG2578+AG2600*AG2579+AG2601*AG2580)/AG2575)</f>
        <v>0</v>
      </c>
      <c r="AH2596" s="260">
        <f>IF(AH2575=0,0,(AH2597*AH2576+AH2598*AH2577+AH2599*AH2578+AH2600*AH2579+AH2601*AH2580)/AH2575)</f>
        <v>0</v>
      </c>
      <c r="AI2596" s="177"/>
      <c r="AJ2596" s="177"/>
      <c r="AK2596" s="177"/>
      <c r="AL2596" s="177"/>
      <c r="AM2596" s="177"/>
      <c r="AN2596" s="177"/>
      <c r="AO2596" s="177"/>
      <c r="AP2596" s="177"/>
      <c r="AQ2596" s="177"/>
      <c r="AR2596" s="177"/>
      <c r="AS2596" s="177"/>
      <c r="AT2596" s="177"/>
      <c r="AU2596" s="177"/>
      <c r="AV2596" s="177"/>
      <c r="AW2596" s="177"/>
      <c r="AX2596" s="177"/>
      <c r="AY2596" s="177"/>
      <c r="AZ2596" s="177"/>
      <c r="BA2596" s="177"/>
      <c r="BB2596" s="177"/>
      <c r="BC2596" s="177"/>
      <c r="BD2596" s="177"/>
      <c r="BE2596" s="177"/>
      <c r="BF2596" s="177"/>
      <c r="BG2596" s="177"/>
      <c r="BH2596" s="177"/>
      <c r="BI2596" s="177"/>
      <c r="BJ2596" s="177"/>
      <c r="BK2596" s="177"/>
      <c r="BL2596" s="177"/>
      <c r="BM2596" s="177"/>
      <c r="BN2596" s="177"/>
      <c r="BO2596" s="177"/>
      <c r="BP2596" s="177"/>
      <c r="BQ2596" s="177"/>
      <c r="BR2596" s="177"/>
      <c r="BS2596" s="177"/>
      <c r="BT2596" s="177"/>
      <c r="BU2596" s="177"/>
      <c r="BV2596" s="177"/>
      <c r="BW2596" s="177"/>
      <c r="BX2596" s="177"/>
      <c r="BY2596" s="177"/>
      <c r="BZ2596" s="177"/>
      <c r="CA2596" s="177"/>
    </row>
    <row r="2597" spans="12:79" customFormat="1" ht="11.25" customHeight="1">
      <c r="L2597" s="20"/>
      <c r="M2597" s="563" t="s">
        <v>1006</v>
      </c>
      <c r="N2597" s="584" t="s">
        <v>967</v>
      </c>
      <c r="O2597" s="446" t="s">
        <v>1153</v>
      </c>
      <c r="AC2597" s="268"/>
      <c r="AD2597" s="268"/>
      <c r="AE2597" s="268"/>
      <c r="AF2597" s="260">
        <f>IF(AF2576=0,0,AF2615*1000/AF2576)</f>
        <v>0</v>
      </c>
      <c r="AG2597" s="230"/>
      <c r="AH2597" s="230"/>
      <c r="AI2597" s="177"/>
      <c r="AJ2597" s="177"/>
      <c r="AK2597" s="177"/>
      <c r="AL2597" s="177"/>
      <c r="AM2597" s="177"/>
      <c r="AN2597" s="177"/>
      <c r="AO2597" s="177"/>
      <c r="AP2597" s="177"/>
      <c r="AQ2597" s="177"/>
      <c r="AR2597" s="177"/>
      <c r="AS2597" s="177"/>
      <c r="AT2597" s="177"/>
      <c r="AU2597" s="177"/>
      <c r="AV2597" s="177"/>
      <c r="AW2597" s="177"/>
      <c r="AX2597" s="177"/>
      <c r="AY2597" s="177"/>
      <c r="AZ2597" s="177"/>
      <c r="BA2597" s="177"/>
      <c r="BB2597" s="177"/>
      <c r="BC2597" s="177"/>
      <c r="BD2597" s="177"/>
      <c r="BE2597" s="177"/>
      <c r="BF2597" s="177"/>
      <c r="BG2597" s="177"/>
      <c r="BH2597" s="177"/>
      <c r="BI2597" s="177"/>
      <c r="BJ2597" s="177"/>
      <c r="BK2597" s="177"/>
      <c r="BL2597" s="177"/>
      <c r="BM2597" s="177"/>
      <c r="BN2597" s="177"/>
      <c r="BO2597" s="177"/>
      <c r="BP2597" s="177"/>
      <c r="BQ2597" s="177"/>
      <c r="BR2597" s="177"/>
      <c r="BS2597" s="177"/>
      <c r="BT2597" s="177"/>
      <c r="BU2597" s="177"/>
      <c r="BV2597" s="177"/>
      <c r="BW2597" s="177"/>
      <c r="BX2597" s="177"/>
      <c r="BY2597" s="177"/>
      <c r="BZ2597" s="177"/>
      <c r="CA2597" s="177"/>
    </row>
    <row r="2598" spans="12:79" customFormat="1" ht="11.25" customHeight="1">
      <c r="L2598" s="20"/>
      <c r="M2598" s="563" t="s">
        <v>1007</v>
      </c>
      <c r="N2598" s="584" t="s">
        <v>969</v>
      </c>
      <c r="O2598" s="446" t="s">
        <v>1153</v>
      </c>
      <c r="AC2598" s="268"/>
      <c r="AD2598" s="268"/>
      <c r="AE2598" s="268"/>
      <c r="AF2598" s="260">
        <f>IF(AF2577=0,0,AF2616*1000/AF2577)</f>
        <v>0</v>
      </c>
      <c r="AG2598" s="230"/>
      <c r="AH2598" s="230"/>
      <c r="AI2598" s="177"/>
      <c r="AJ2598" s="177"/>
      <c r="AK2598" s="177"/>
      <c r="AL2598" s="177"/>
      <c r="AM2598" s="177"/>
      <c r="AN2598" s="177"/>
      <c r="AO2598" s="177"/>
      <c r="AP2598" s="177"/>
      <c r="AQ2598" s="177"/>
      <c r="AR2598" s="177"/>
      <c r="AS2598" s="177"/>
      <c r="AT2598" s="177"/>
      <c r="AU2598" s="177"/>
      <c r="AV2598" s="177"/>
      <c r="AW2598" s="177"/>
      <c r="AX2598" s="177"/>
      <c r="AY2598" s="177"/>
      <c r="AZ2598" s="177"/>
      <c r="BA2598" s="177"/>
      <c r="BB2598" s="177"/>
      <c r="BC2598" s="177"/>
      <c r="BD2598" s="177"/>
      <c r="BE2598" s="177"/>
      <c r="BF2598" s="177"/>
      <c r="BG2598" s="177"/>
      <c r="BH2598" s="177"/>
      <c r="BI2598" s="177"/>
      <c r="BJ2598" s="177"/>
      <c r="BK2598" s="177"/>
      <c r="BL2598" s="177"/>
      <c r="BM2598" s="177"/>
      <c r="BN2598" s="177"/>
      <c r="BO2598" s="177"/>
      <c r="BP2598" s="177"/>
      <c r="BQ2598" s="177"/>
      <c r="BR2598" s="177"/>
      <c r="BS2598" s="177"/>
      <c r="BT2598" s="177"/>
      <c r="BU2598" s="177"/>
      <c r="BV2598" s="177"/>
      <c r="BW2598" s="177"/>
      <c r="BX2598" s="177"/>
      <c r="BY2598" s="177"/>
      <c r="BZ2598" s="177"/>
      <c r="CA2598" s="177"/>
    </row>
    <row r="2599" spans="12:79" customFormat="1" ht="11.25" customHeight="1">
      <c r="L2599" s="20"/>
      <c r="M2599" s="563" t="s">
        <v>1008</v>
      </c>
      <c r="N2599" s="584" t="s">
        <v>971</v>
      </c>
      <c r="O2599" s="446" t="s">
        <v>1153</v>
      </c>
      <c r="AC2599" s="268"/>
      <c r="AD2599" s="268"/>
      <c r="AE2599" s="268"/>
      <c r="AF2599" s="260">
        <f>IF(AF2578=0,0,AF2617*1000/AF2578)</f>
        <v>0</v>
      </c>
      <c r="AG2599" s="230"/>
      <c r="AH2599" s="230"/>
      <c r="AI2599" s="177"/>
      <c r="AJ2599" s="177"/>
      <c r="AK2599" s="177"/>
      <c r="AL2599" s="177"/>
      <c r="AM2599" s="177"/>
      <c r="AN2599" s="177"/>
      <c r="AO2599" s="177"/>
      <c r="AP2599" s="177"/>
      <c r="AQ2599" s="177"/>
      <c r="AR2599" s="177"/>
      <c r="AS2599" s="177"/>
      <c r="AT2599" s="177"/>
      <c r="AU2599" s="177"/>
      <c r="AV2599" s="177"/>
      <c r="AW2599" s="177"/>
      <c r="AX2599" s="177"/>
      <c r="AY2599" s="177"/>
      <c r="AZ2599" s="177"/>
      <c r="BA2599" s="177"/>
      <c r="BB2599" s="177"/>
      <c r="BC2599" s="177"/>
      <c r="BD2599" s="177"/>
      <c r="BE2599" s="177"/>
      <c r="BF2599" s="177"/>
      <c r="BG2599" s="177"/>
      <c r="BH2599" s="177"/>
      <c r="BI2599" s="177"/>
      <c r="BJ2599" s="177"/>
      <c r="BK2599" s="177"/>
      <c r="BL2599" s="177"/>
      <c r="BM2599" s="177"/>
      <c r="BN2599" s="177"/>
      <c r="BO2599" s="177"/>
      <c r="BP2599" s="177"/>
      <c r="BQ2599" s="177"/>
      <c r="BR2599" s="177"/>
      <c r="BS2599" s="177"/>
      <c r="BT2599" s="177"/>
      <c r="BU2599" s="177"/>
      <c r="BV2599" s="177"/>
      <c r="BW2599" s="177"/>
      <c r="BX2599" s="177"/>
      <c r="BY2599" s="177"/>
      <c r="BZ2599" s="177"/>
      <c r="CA2599" s="177"/>
    </row>
    <row r="2600" spans="12:79" customFormat="1" ht="11.25" customHeight="1">
      <c r="L2600" s="20"/>
      <c r="M2600" s="563" t="s">
        <v>1009</v>
      </c>
      <c r="N2600" s="584" t="s">
        <v>973</v>
      </c>
      <c r="O2600" s="446" t="s">
        <v>1153</v>
      </c>
      <c r="AC2600" s="268"/>
      <c r="AD2600" s="268"/>
      <c r="AE2600" s="268"/>
      <c r="AF2600" s="260">
        <f>IF(AF2579=0,0,AF2618*1000/AF2579)</f>
        <v>0</v>
      </c>
      <c r="AG2600" s="230"/>
      <c r="AH2600" s="230"/>
      <c r="AI2600" s="177"/>
      <c r="AJ2600" s="177"/>
      <c r="AK2600" s="177"/>
      <c r="AL2600" s="177"/>
      <c r="AM2600" s="177"/>
      <c r="AN2600" s="177"/>
      <c r="AO2600" s="177"/>
      <c r="AP2600" s="177"/>
      <c r="AQ2600" s="177"/>
      <c r="AR2600" s="177"/>
      <c r="AS2600" s="177"/>
      <c r="AT2600" s="177"/>
      <c r="AU2600" s="177"/>
      <c r="AV2600" s="177"/>
      <c r="AW2600" s="177"/>
      <c r="AX2600" s="177"/>
      <c r="AY2600" s="177"/>
      <c r="AZ2600" s="177"/>
      <c r="BA2600" s="177"/>
      <c r="BB2600" s="177"/>
      <c r="BC2600" s="177"/>
      <c r="BD2600" s="177"/>
      <c r="BE2600" s="177"/>
      <c r="BF2600" s="177"/>
      <c r="BG2600" s="177"/>
      <c r="BH2600" s="177"/>
      <c r="BI2600" s="177"/>
      <c r="BJ2600" s="177"/>
      <c r="BK2600" s="177"/>
      <c r="BL2600" s="177"/>
      <c r="BM2600" s="177"/>
      <c r="BN2600" s="177"/>
      <c r="BO2600" s="177"/>
      <c r="BP2600" s="177"/>
      <c r="BQ2600" s="177"/>
      <c r="BR2600" s="177"/>
      <c r="BS2600" s="177"/>
      <c r="BT2600" s="177"/>
      <c r="BU2600" s="177"/>
      <c r="BV2600" s="177"/>
      <c r="BW2600" s="177"/>
      <c r="BX2600" s="177"/>
      <c r="BY2600" s="177"/>
      <c r="BZ2600" s="177"/>
      <c r="CA2600" s="177"/>
    </row>
    <row r="2601" spans="12:79" customFormat="1" ht="11.25" customHeight="1">
      <c r="L2601" s="20"/>
      <c r="M2601" s="563" t="s">
        <v>1010</v>
      </c>
      <c r="N2601" s="584" t="s">
        <v>1155</v>
      </c>
      <c r="O2601" s="446" t="s">
        <v>1153</v>
      </c>
      <c r="AC2601" s="268"/>
      <c r="AD2601" s="268"/>
      <c r="AE2601" s="268"/>
      <c r="AF2601" s="260">
        <f>IF(AF2580=0,0,AF2619*1000/AF2580)</f>
        <v>0</v>
      </c>
      <c r="AG2601" s="230"/>
      <c r="AH2601" s="230"/>
      <c r="AI2601" s="177"/>
      <c r="AJ2601" s="177"/>
      <c r="AK2601" s="177"/>
      <c r="AL2601" s="177"/>
      <c r="AM2601" s="177"/>
      <c r="AN2601" s="177"/>
      <c r="AO2601" s="177"/>
      <c r="AP2601" s="177"/>
      <c r="AQ2601" s="177"/>
      <c r="AR2601" s="177"/>
      <c r="AS2601" s="177"/>
      <c r="AT2601" s="177"/>
      <c r="AU2601" s="177"/>
      <c r="AV2601" s="177"/>
      <c r="AW2601" s="177"/>
      <c r="AX2601" s="177"/>
      <c r="AY2601" s="177"/>
      <c r="AZ2601" s="177"/>
      <c r="BA2601" s="177"/>
      <c r="BB2601" s="177"/>
      <c r="BC2601" s="177"/>
      <c r="BD2601" s="177"/>
      <c r="BE2601" s="177"/>
      <c r="BF2601" s="177"/>
      <c r="BG2601" s="177"/>
      <c r="BH2601" s="177"/>
      <c r="BI2601" s="177"/>
      <c r="BJ2601" s="177"/>
      <c r="BK2601" s="177"/>
      <c r="BL2601" s="177"/>
      <c r="BM2601" s="177"/>
      <c r="BN2601" s="177"/>
      <c r="BO2601" s="177"/>
      <c r="BP2601" s="177"/>
      <c r="BQ2601" s="177"/>
      <c r="BR2601" s="177"/>
      <c r="BS2601" s="177"/>
      <c r="BT2601" s="177"/>
      <c r="BU2601" s="177"/>
      <c r="BV2601" s="177"/>
      <c r="BW2601" s="177"/>
      <c r="BX2601" s="177"/>
      <c r="BY2601" s="177"/>
      <c r="BZ2601" s="177"/>
      <c r="CA2601" s="177"/>
    </row>
    <row r="2602" spans="12:79" customFormat="1" ht="11.25" customHeight="1">
      <c r="L2602" s="20"/>
      <c r="M2602" s="563" t="s">
        <v>1011</v>
      </c>
      <c r="N2602" s="583" t="s">
        <v>1012</v>
      </c>
      <c r="O2602" s="446" t="s">
        <v>332</v>
      </c>
      <c r="AC2602" s="268"/>
      <c r="AD2602" s="268"/>
      <c r="AE2602" s="268"/>
      <c r="AF2602" s="260">
        <f>IF(AF2581=0,0,(AF2603*AF2582+AF2604*AF2583+AF2605*AF2584+AF2606*AF2585+AF2607*AF2586)/AF2581)</f>
        <v>0</v>
      </c>
      <c r="AG2602" s="260">
        <f>IF(AG2581=0,0,(AG2603*AG2582+AG2604*AG2583+AG2605*AG2584+AG2606*AG2585+AG2607*AG2586)/AG2581)</f>
        <v>0</v>
      </c>
      <c r="AH2602" s="260">
        <f>IF(AH2581=0,0,(AH2603*AH2582+AH2604*AH2583+AH2605*AH2584+AH2606*AH2585+AH2607*AH2586)/AH2581)</f>
        <v>0</v>
      </c>
      <c r="AI2602" s="177"/>
      <c r="AJ2602" s="177"/>
      <c r="AK2602" s="177"/>
      <c r="AL2602" s="177"/>
      <c r="AM2602" s="177"/>
      <c r="AN2602" s="177"/>
      <c r="AO2602" s="177"/>
      <c r="AP2602" s="177"/>
      <c r="AQ2602" s="177"/>
      <c r="AR2602" s="177"/>
      <c r="AS2602" s="177"/>
      <c r="AT2602" s="177"/>
      <c r="AU2602" s="177"/>
      <c r="AV2602" s="177"/>
      <c r="AW2602" s="177"/>
      <c r="AX2602" s="177"/>
      <c r="AY2602" s="177"/>
      <c r="AZ2602" s="177"/>
      <c r="BA2602" s="177"/>
      <c r="BB2602" s="177"/>
      <c r="BC2602" s="177"/>
      <c r="BD2602" s="177"/>
      <c r="BE2602" s="177"/>
      <c r="BF2602" s="177"/>
      <c r="BG2602" s="177"/>
      <c r="BH2602" s="177"/>
      <c r="BI2602" s="177"/>
      <c r="BJ2602" s="177"/>
      <c r="BK2602" s="177"/>
      <c r="BL2602" s="177"/>
      <c r="BM2602" s="177"/>
      <c r="BN2602" s="177"/>
      <c r="BO2602" s="177"/>
      <c r="BP2602" s="177"/>
      <c r="BQ2602" s="177"/>
      <c r="BR2602" s="177"/>
      <c r="BS2602" s="177"/>
      <c r="BT2602" s="177"/>
      <c r="BU2602" s="177"/>
      <c r="BV2602" s="177"/>
      <c r="BW2602" s="177"/>
      <c r="BX2602" s="177"/>
      <c r="BY2602" s="177"/>
      <c r="BZ2602" s="177"/>
      <c r="CA2602" s="177"/>
    </row>
    <row r="2603" spans="12:79" customFormat="1" ht="11.25" customHeight="1">
      <c r="L2603" s="20"/>
      <c r="M2603" s="563" t="s">
        <v>1013</v>
      </c>
      <c r="N2603" s="584" t="s">
        <v>967</v>
      </c>
      <c r="O2603" s="446" t="s">
        <v>332</v>
      </c>
      <c r="AC2603" s="268"/>
      <c r="AD2603" s="268"/>
      <c r="AE2603" s="268"/>
      <c r="AF2603" s="260">
        <f>IF(AF2582=0,0,AF2621/AF2582)</f>
        <v>0</v>
      </c>
      <c r="AG2603" s="230"/>
      <c r="AH2603" s="230"/>
      <c r="AI2603" s="177"/>
      <c r="AJ2603" s="177"/>
      <c r="AK2603" s="177"/>
      <c r="AL2603" s="177"/>
      <c r="AM2603" s="177"/>
      <c r="AN2603" s="177"/>
      <c r="AO2603" s="177"/>
      <c r="AP2603" s="177"/>
      <c r="AQ2603" s="177"/>
      <c r="AR2603" s="177"/>
      <c r="AS2603" s="177"/>
      <c r="AT2603" s="177"/>
      <c r="AU2603" s="177"/>
      <c r="AV2603" s="177"/>
      <c r="AW2603" s="177"/>
      <c r="AX2603" s="177"/>
      <c r="AY2603" s="177"/>
      <c r="AZ2603" s="177"/>
      <c r="BA2603" s="177"/>
      <c r="BB2603" s="177"/>
      <c r="BC2603" s="177"/>
      <c r="BD2603" s="177"/>
      <c r="BE2603" s="177"/>
      <c r="BF2603" s="177"/>
      <c r="BG2603" s="177"/>
      <c r="BH2603" s="177"/>
      <c r="BI2603" s="177"/>
      <c r="BJ2603" s="177"/>
      <c r="BK2603" s="177"/>
      <c r="BL2603" s="177"/>
      <c r="BM2603" s="177"/>
      <c r="BN2603" s="177"/>
      <c r="BO2603" s="177"/>
      <c r="BP2603" s="177"/>
      <c r="BQ2603" s="177"/>
      <c r="BR2603" s="177"/>
      <c r="BS2603" s="177"/>
      <c r="BT2603" s="177"/>
      <c r="BU2603" s="177"/>
      <c r="BV2603" s="177"/>
      <c r="BW2603" s="177"/>
      <c r="BX2603" s="177"/>
      <c r="BY2603" s="177"/>
      <c r="BZ2603" s="177"/>
      <c r="CA2603" s="177"/>
    </row>
    <row r="2604" spans="12:79" customFormat="1" ht="11.25" customHeight="1">
      <c r="L2604" s="20"/>
      <c r="M2604" s="563" t="s">
        <v>1014</v>
      </c>
      <c r="N2604" s="584" t="s">
        <v>969</v>
      </c>
      <c r="O2604" s="446" t="s">
        <v>332</v>
      </c>
      <c r="AC2604" s="268"/>
      <c r="AD2604" s="268"/>
      <c r="AE2604" s="268"/>
      <c r="AF2604" s="260">
        <f>IF(AF2583=0,0,AF2622/AF2583)</f>
        <v>0</v>
      </c>
      <c r="AG2604" s="230"/>
      <c r="AH2604" s="230"/>
      <c r="AI2604" s="177"/>
      <c r="AJ2604" s="177"/>
      <c r="AK2604" s="177"/>
      <c r="AL2604" s="177"/>
      <c r="AM2604" s="177"/>
      <c r="AN2604" s="177"/>
      <c r="AO2604" s="177"/>
      <c r="AP2604" s="177"/>
      <c r="AQ2604" s="177"/>
      <c r="AR2604" s="177"/>
      <c r="AS2604" s="177"/>
      <c r="AT2604" s="177"/>
      <c r="AU2604" s="177"/>
      <c r="AV2604" s="177"/>
      <c r="AW2604" s="177"/>
      <c r="AX2604" s="177"/>
      <c r="AY2604" s="177"/>
      <c r="AZ2604" s="177"/>
      <c r="BA2604" s="177"/>
      <c r="BB2604" s="177"/>
      <c r="BC2604" s="177"/>
      <c r="BD2604" s="177"/>
      <c r="BE2604" s="177"/>
      <c r="BF2604" s="177"/>
      <c r="BG2604" s="177"/>
      <c r="BH2604" s="177"/>
      <c r="BI2604" s="177"/>
      <c r="BJ2604" s="177"/>
      <c r="BK2604" s="177"/>
      <c r="BL2604" s="177"/>
      <c r="BM2604" s="177"/>
      <c r="BN2604" s="177"/>
      <c r="BO2604" s="177"/>
      <c r="BP2604" s="177"/>
      <c r="BQ2604" s="177"/>
      <c r="BR2604" s="177"/>
      <c r="BS2604" s="177"/>
      <c r="BT2604" s="177"/>
      <c r="BU2604" s="177"/>
      <c r="BV2604" s="177"/>
      <c r="BW2604" s="177"/>
      <c r="BX2604" s="177"/>
      <c r="BY2604" s="177"/>
      <c r="BZ2604" s="177"/>
      <c r="CA2604" s="177"/>
    </row>
    <row r="2605" spans="12:79" customFormat="1" ht="11.25" customHeight="1">
      <c r="L2605" s="20"/>
      <c r="M2605" s="563" t="s">
        <v>1015</v>
      </c>
      <c r="N2605" s="584" t="s">
        <v>971</v>
      </c>
      <c r="O2605" s="446" t="s">
        <v>332</v>
      </c>
      <c r="AC2605" s="268"/>
      <c r="AD2605" s="268"/>
      <c r="AE2605" s="268"/>
      <c r="AF2605" s="260">
        <f>IF(AF2584=0,0,AF2623/AF2584)</f>
        <v>0</v>
      </c>
      <c r="AG2605" s="230"/>
      <c r="AH2605" s="230"/>
      <c r="AI2605" s="177"/>
      <c r="AJ2605" s="177"/>
      <c r="AK2605" s="177"/>
      <c r="AL2605" s="177"/>
      <c r="AM2605" s="177"/>
      <c r="AN2605" s="177"/>
      <c r="AO2605" s="177"/>
      <c r="AP2605" s="177"/>
      <c r="AQ2605" s="177"/>
      <c r="AR2605" s="177"/>
      <c r="AS2605" s="177"/>
      <c r="AT2605" s="177"/>
      <c r="AU2605" s="177"/>
      <c r="AV2605" s="177"/>
      <c r="AW2605" s="177"/>
      <c r="AX2605" s="177"/>
      <c r="AY2605" s="177"/>
      <c r="AZ2605" s="177"/>
      <c r="BA2605" s="177"/>
      <c r="BB2605" s="177"/>
      <c r="BC2605" s="177"/>
      <c r="BD2605" s="177"/>
      <c r="BE2605" s="177"/>
      <c r="BF2605" s="177"/>
      <c r="BG2605" s="177"/>
      <c r="BH2605" s="177"/>
      <c r="BI2605" s="177"/>
      <c r="BJ2605" s="177"/>
      <c r="BK2605" s="177"/>
      <c r="BL2605" s="177"/>
      <c r="BM2605" s="177"/>
      <c r="BN2605" s="177"/>
      <c r="BO2605" s="177"/>
      <c r="BP2605" s="177"/>
      <c r="BQ2605" s="177"/>
      <c r="BR2605" s="177"/>
      <c r="BS2605" s="177"/>
      <c r="BT2605" s="177"/>
      <c r="BU2605" s="177"/>
      <c r="BV2605" s="177"/>
      <c r="BW2605" s="177"/>
      <c r="BX2605" s="177"/>
      <c r="BY2605" s="177"/>
      <c r="BZ2605" s="177"/>
      <c r="CA2605" s="177"/>
    </row>
    <row r="2606" spans="12:79" customFormat="1" ht="11.25" customHeight="1">
      <c r="L2606" s="20"/>
      <c r="M2606" s="563" t="s">
        <v>1016</v>
      </c>
      <c r="N2606" s="584" t="s">
        <v>973</v>
      </c>
      <c r="O2606" s="446" t="s">
        <v>332</v>
      </c>
      <c r="AC2606" s="268"/>
      <c r="AD2606" s="268"/>
      <c r="AE2606" s="268"/>
      <c r="AF2606" s="260">
        <f>IF(AF2585=0,0,AF2624/AF2585)</f>
        <v>0</v>
      </c>
      <c r="AG2606" s="230"/>
      <c r="AH2606" s="230"/>
      <c r="AI2606" s="177"/>
      <c r="AJ2606" s="177"/>
      <c r="AK2606" s="177"/>
      <c r="AL2606" s="177"/>
      <c r="AM2606" s="177"/>
      <c r="AN2606" s="177"/>
      <c r="AO2606" s="177"/>
      <c r="AP2606" s="177"/>
      <c r="AQ2606" s="177"/>
      <c r="AR2606" s="177"/>
      <c r="AS2606" s="177"/>
      <c r="AT2606" s="177"/>
      <c r="AU2606" s="177"/>
      <c r="AV2606" s="177"/>
      <c r="AW2606" s="177"/>
      <c r="AX2606" s="177"/>
      <c r="AY2606" s="177"/>
      <c r="AZ2606" s="177"/>
      <c r="BA2606" s="177"/>
      <c r="BB2606" s="177"/>
      <c r="BC2606" s="177"/>
      <c r="BD2606" s="177"/>
      <c r="BE2606" s="177"/>
      <c r="BF2606" s="177"/>
      <c r="BG2606" s="177"/>
      <c r="BH2606" s="177"/>
      <c r="BI2606" s="177"/>
      <c r="BJ2606" s="177"/>
      <c r="BK2606" s="177"/>
      <c r="BL2606" s="177"/>
      <c r="BM2606" s="177"/>
      <c r="BN2606" s="177"/>
      <c r="BO2606" s="177"/>
      <c r="BP2606" s="177"/>
      <c r="BQ2606" s="177"/>
      <c r="BR2606" s="177"/>
      <c r="BS2606" s="177"/>
      <c r="BT2606" s="177"/>
      <c r="BU2606" s="177"/>
      <c r="BV2606" s="177"/>
      <c r="BW2606" s="177"/>
      <c r="BX2606" s="177"/>
      <c r="BY2606" s="177"/>
      <c r="BZ2606" s="177"/>
      <c r="CA2606" s="177"/>
    </row>
    <row r="2607" spans="12:79" customFormat="1" ht="11.25" customHeight="1">
      <c r="L2607" s="20"/>
      <c r="M2607" s="563" t="s">
        <v>1017</v>
      </c>
      <c r="N2607" s="584" t="s">
        <v>1155</v>
      </c>
      <c r="O2607" s="446" t="s">
        <v>332</v>
      </c>
      <c r="AC2607" s="268"/>
      <c r="AD2607" s="268"/>
      <c r="AE2607" s="268"/>
      <c r="AF2607" s="260">
        <f>IF(AF2586=0,0,AF2625/AF2586)</f>
        <v>0</v>
      </c>
      <c r="AG2607" s="230"/>
      <c r="AH2607" s="230"/>
      <c r="AI2607" s="177"/>
      <c r="AJ2607" s="177"/>
      <c r="AK2607" s="177"/>
      <c r="AL2607" s="177"/>
      <c r="AM2607" s="177"/>
      <c r="AN2607" s="177"/>
      <c r="AO2607" s="177"/>
      <c r="AP2607" s="177"/>
      <c r="AQ2607" s="177"/>
      <c r="AR2607" s="177"/>
      <c r="AS2607" s="177"/>
      <c r="AT2607" s="177"/>
      <c r="AU2607" s="177"/>
      <c r="AV2607" s="177"/>
      <c r="AW2607" s="177"/>
      <c r="AX2607" s="177"/>
      <c r="AY2607" s="177"/>
      <c r="AZ2607" s="177"/>
      <c r="BA2607" s="177"/>
      <c r="BB2607" s="177"/>
      <c r="BC2607" s="177"/>
      <c r="BD2607" s="177"/>
      <c r="BE2607" s="177"/>
      <c r="BF2607" s="177"/>
      <c r="BG2607" s="177"/>
      <c r="BH2607" s="177"/>
      <c r="BI2607" s="177"/>
      <c r="BJ2607" s="177"/>
      <c r="BK2607" s="177"/>
      <c r="BL2607" s="177"/>
      <c r="BM2607" s="177"/>
      <c r="BN2607" s="177"/>
      <c r="BO2607" s="177"/>
      <c r="BP2607" s="177"/>
      <c r="BQ2607" s="177"/>
      <c r="BR2607" s="177"/>
      <c r="BS2607" s="177"/>
      <c r="BT2607" s="177"/>
      <c r="BU2607" s="177"/>
      <c r="BV2607" s="177"/>
      <c r="BW2607" s="177"/>
      <c r="BX2607" s="177"/>
      <c r="BY2607" s="177"/>
      <c r="BZ2607" s="177"/>
      <c r="CA2607" s="177"/>
    </row>
    <row r="2608" spans="12:79" customFormat="1" ht="11.25" customHeight="1">
      <c r="L2608" s="20"/>
      <c r="M2608" s="563" t="s">
        <v>1018</v>
      </c>
      <c r="N2608" s="581" t="s">
        <v>1019</v>
      </c>
      <c r="O2608" s="446" t="s">
        <v>196</v>
      </c>
      <c r="AC2608" s="268"/>
      <c r="AD2608" s="268"/>
      <c r="AE2608" s="268"/>
      <c r="AF2608" s="263">
        <f t="shared" ref="AF2608:AF2628" si="84">AG2608+AH2608</f>
        <v>0</v>
      </c>
      <c r="AG2608" s="260">
        <f>SUM(AG2609:AG2613)</f>
        <v>0</v>
      </c>
      <c r="AH2608" s="260">
        <f>SUM(AH2609:AH2613)</f>
        <v>0</v>
      </c>
      <c r="AI2608" s="177"/>
      <c r="AJ2608" s="177"/>
      <c r="AK2608" s="177"/>
      <c r="AL2608" s="177"/>
      <c r="AM2608" s="177"/>
      <c r="AN2608" s="177"/>
      <c r="AO2608" s="177"/>
      <c r="AP2608" s="177"/>
      <c r="AQ2608" s="177"/>
      <c r="AR2608" s="177"/>
      <c r="AS2608" s="177"/>
      <c r="AT2608" s="177"/>
      <c r="AU2608" s="177"/>
      <c r="AV2608" s="177"/>
      <c r="AW2608" s="177"/>
      <c r="AX2608" s="177"/>
      <c r="AY2608" s="177"/>
      <c r="AZ2608" s="177"/>
      <c r="BA2608" s="177"/>
      <c r="BB2608" s="177"/>
      <c r="BC2608" s="177"/>
      <c r="BD2608" s="177"/>
      <c r="BE2608" s="177"/>
      <c r="BF2608" s="177"/>
      <c r="BG2608" s="177"/>
      <c r="BH2608" s="177"/>
      <c r="BI2608" s="177"/>
      <c r="BJ2608" s="177"/>
      <c r="BK2608" s="177"/>
      <c r="BL2608" s="177"/>
      <c r="BM2608" s="177"/>
      <c r="BN2608" s="177"/>
      <c r="BO2608" s="177"/>
      <c r="BP2608" s="177"/>
      <c r="BQ2608" s="177"/>
      <c r="BR2608" s="177"/>
      <c r="BS2608" s="177"/>
      <c r="BT2608" s="177"/>
      <c r="BU2608" s="177"/>
      <c r="BV2608" s="177"/>
      <c r="BW2608" s="177"/>
      <c r="BX2608" s="177"/>
      <c r="BY2608" s="177"/>
      <c r="BZ2608" s="177"/>
      <c r="CA2608" s="177"/>
    </row>
    <row r="2609" spans="12:79" customFormat="1" ht="11.25" customHeight="1">
      <c r="L2609" s="20"/>
      <c r="M2609" s="563" t="s">
        <v>1156</v>
      </c>
      <c r="N2609" s="582" t="s">
        <v>967</v>
      </c>
      <c r="O2609" s="446" t="s">
        <v>196</v>
      </c>
      <c r="AC2609" s="268"/>
      <c r="AD2609" s="268"/>
      <c r="AE2609" s="268"/>
      <c r="AF2609" s="263">
        <f t="shared" si="84"/>
        <v>0</v>
      </c>
      <c r="AG2609" s="260">
        <f>AG2569*AG2589</f>
        <v>0</v>
      </c>
      <c r="AH2609" s="260">
        <f>AH2569*AH2589</f>
        <v>0</v>
      </c>
      <c r="AI2609" s="177"/>
      <c r="AJ2609" s="177"/>
      <c r="AK2609" s="177"/>
      <c r="AL2609" s="177"/>
      <c r="AM2609" s="177"/>
      <c r="AN2609" s="177"/>
      <c r="AO2609" s="177"/>
      <c r="AP2609" s="177"/>
      <c r="AQ2609" s="177"/>
      <c r="AR2609" s="177"/>
      <c r="AS2609" s="177"/>
      <c r="AT2609" s="177"/>
      <c r="AU2609" s="177"/>
      <c r="AV2609" s="177"/>
      <c r="AW2609" s="177"/>
      <c r="AX2609" s="177"/>
      <c r="AY2609" s="177"/>
      <c r="AZ2609" s="177"/>
      <c r="BA2609" s="177"/>
      <c r="BB2609" s="177"/>
      <c r="BC2609" s="177"/>
      <c r="BD2609" s="177"/>
      <c r="BE2609" s="177"/>
      <c r="BF2609" s="177"/>
      <c r="BG2609" s="177"/>
      <c r="BH2609" s="177"/>
      <c r="BI2609" s="177"/>
      <c r="BJ2609" s="177"/>
      <c r="BK2609" s="177"/>
      <c r="BL2609" s="177"/>
      <c r="BM2609" s="177"/>
      <c r="BN2609" s="177"/>
      <c r="BO2609" s="177"/>
      <c r="BP2609" s="177"/>
      <c r="BQ2609" s="177"/>
      <c r="BR2609" s="177"/>
      <c r="BS2609" s="177"/>
      <c r="BT2609" s="177"/>
      <c r="BU2609" s="177"/>
      <c r="BV2609" s="177"/>
      <c r="BW2609" s="177"/>
      <c r="BX2609" s="177"/>
      <c r="BY2609" s="177"/>
      <c r="BZ2609" s="177"/>
      <c r="CA2609" s="177"/>
    </row>
    <row r="2610" spans="12:79" customFormat="1" ht="11.25" customHeight="1">
      <c r="L2610" s="20"/>
      <c r="M2610" s="563" t="s">
        <v>1157</v>
      </c>
      <c r="N2610" s="582" t="s">
        <v>969</v>
      </c>
      <c r="O2610" s="446" t="s">
        <v>196</v>
      </c>
      <c r="AC2610" s="268"/>
      <c r="AD2610" s="268"/>
      <c r="AE2610" s="268"/>
      <c r="AF2610" s="263">
        <f t="shared" si="84"/>
        <v>0</v>
      </c>
      <c r="AG2610" s="260">
        <f t="shared" ref="AG2610:AH2613" si="85">AG2570*AG2590</f>
        <v>0</v>
      </c>
      <c r="AH2610" s="260">
        <f t="shared" si="85"/>
        <v>0</v>
      </c>
      <c r="AI2610" s="177"/>
      <c r="AJ2610" s="177"/>
      <c r="AK2610" s="177"/>
      <c r="AL2610" s="177"/>
      <c r="AM2610" s="177"/>
      <c r="AN2610" s="177"/>
      <c r="AO2610" s="177"/>
      <c r="AP2610" s="177"/>
      <c r="AQ2610" s="177"/>
      <c r="AR2610" s="177"/>
      <c r="AS2610" s="177"/>
      <c r="AT2610" s="177"/>
      <c r="AU2610" s="177"/>
      <c r="AV2610" s="177"/>
      <c r="AW2610" s="177"/>
      <c r="AX2610" s="177"/>
      <c r="AY2610" s="177"/>
      <c r="AZ2610" s="177"/>
      <c r="BA2610" s="177"/>
      <c r="BB2610" s="177"/>
      <c r="BC2610" s="177"/>
      <c r="BD2610" s="177"/>
      <c r="BE2610" s="177"/>
      <c r="BF2610" s="177"/>
      <c r="BG2610" s="177"/>
      <c r="BH2610" s="177"/>
      <c r="BI2610" s="177"/>
      <c r="BJ2610" s="177"/>
      <c r="BK2610" s="177"/>
      <c r="BL2610" s="177"/>
      <c r="BM2610" s="177"/>
      <c r="BN2610" s="177"/>
      <c r="BO2610" s="177"/>
      <c r="BP2610" s="177"/>
      <c r="BQ2610" s="177"/>
      <c r="BR2610" s="177"/>
      <c r="BS2610" s="177"/>
      <c r="BT2610" s="177"/>
      <c r="BU2610" s="177"/>
      <c r="BV2610" s="177"/>
      <c r="BW2610" s="177"/>
      <c r="BX2610" s="177"/>
      <c r="BY2610" s="177"/>
      <c r="BZ2610" s="177"/>
      <c r="CA2610" s="177"/>
    </row>
    <row r="2611" spans="12:79" customFormat="1" ht="11.25" customHeight="1">
      <c r="L2611" s="20"/>
      <c r="M2611" s="563" t="s">
        <v>1158</v>
      </c>
      <c r="N2611" s="582" t="s">
        <v>971</v>
      </c>
      <c r="O2611" s="446" t="s">
        <v>196</v>
      </c>
      <c r="AC2611" s="268"/>
      <c r="AD2611" s="268"/>
      <c r="AE2611" s="268"/>
      <c r="AF2611" s="263">
        <f t="shared" si="84"/>
        <v>0</v>
      </c>
      <c r="AG2611" s="260">
        <f t="shared" si="85"/>
        <v>0</v>
      </c>
      <c r="AH2611" s="260">
        <f t="shared" si="85"/>
        <v>0</v>
      </c>
      <c r="AI2611" s="177"/>
      <c r="AJ2611" s="177"/>
      <c r="AK2611" s="177"/>
      <c r="AL2611" s="177"/>
      <c r="AM2611" s="177"/>
      <c r="AN2611" s="177"/>
      <c r="AO2611" s="177"/>
      <c r="AP2611" s="177"/>
      <c r="AQ2611" s="177"/>
      <c r="AR2611" s="177"/>
      <c r="AS2611" s="177"/>
      <c r="AT2611" s="177"/>
      <c r="AU2611" s="177"/>
      <c r="AV2611" s="177"/>
      <c r="AW2611" s="177"/>
      <c r="AX2611" s="177"/>
      <c r="AY2611" s="177"/>
      <c r="AZ2611" s="177"/>
      <c r="BA2611" s="177"/>
      <c r="BB2611" s="177"/>
      <c r="BC2611" s="177"/>
      <c r="BD2611" s="177"/>
      <c r="BE2611" s="177"/>
      <c r="BF2611" s="177"/>
      <c r="BG2611" s="177"/>
      <c r="BH2611" s="177"/>
      <c r="BI2611" s="177"/>
      <c r="BJ2611" s="177"/>
      <c r="BK2611" s="177"/>
      <c r="BL2611" s="177"/>
      <c r="BM2611" s="177"/>
      <c r="BN2611" s="177"/>
      <c r="BO2611" s="177"/>
      <c r="BP2611" s="177"/>
      <c r="BQ2611" s="177"/>
      <c r="BR2611" s="177"/>
      <c r="BS2611" s="177"/>
      <c r="BT2611" s="177"/>
      <c r="BU2611" s="177"/>
      <c r="BV2611" s="177"/>
      <c r="BW2611" s="177"/>
      <c r="BX2611" s="177"/>
      <c r="BY2611" s="177"/>
      <c r="BZ2611" s="177"/>
      <c r="CA2611" s="177"/>
    </row>
    <row r="2612" spans="12:79" customFormat="1" ht="11.25" customHeight="1">
      <c r="L2612" s="20"/>
      <c r="M2612" s="563" t="s">
        <v>1159</v>
      </c>
      <c r="N2612" s="582" t="s">
        <v>973</v>
      </c>
      <c r="O2612" s="446" t="s">
        <v>196</v>
      </c>
      <c r="AC2612" s="268"/>
      <c r="AD2612" s="268"/>
      <c r="AE2612" s="268"/>
      <c r="AF2612" s="263">
        <f t="shared" si="84"/>
        <v>0</v>
      </c>
      <c r="AG2612" s="260">
        <f t="shared" si="85"/>
        <v>0</v>
      </c>
      <c r="AH2612" s="260">
        <f t="shared" si="85"/>
        <v>0</v>
      </c>
      <c r="AI2612" s="177"/>
      <c r="AJ2612" s="177"/>
      <c r="AK2612" s="177"/>
      <c r="AL2612" s="177"/>
      <c r="AM2612" s="177"/>
      <c r="AN2612" s="177"/>
      <c r="AO2612" s="177"/>
      <c r="AP2612" s="177"/>
      <c r="AQ2612" s="177"/>
      <c r="AR2612" s="177"/>
      <c r="AS2612" s="177"/>
      <c r="AT2612" s="177"/>
      <c r="AU2612" s="177"/>
      <c r="AV2612" s="177"/>
      <c r="AW2612" s="177"/>
      <c r="AX2612" s="177"/>
      <c r="AY2612" s="177"/>
      <c r="AZ2612" s="177"/>
      <c r="BA2612" s="177"/>
      <c r="BB2612" s="177"/>
      <c r="BC2612" s="177"/>
      <c r="BD2612" s="177"/>
      <c r="BE2612" s="177"/>
      <c r="BF2612" s="177"/>
      <c r="BG2612" s="177"/>
      <c r="BH2612" s="177"/>
      <c r="BI2612" s="177"/>
      <c r="BJ2612" s="177"/>
      <c r="BK2612" s="177"/>
      <c r="BL2612" s="177"/>
      <c r="BM2612" s="177"/>
      <c r="BN2612" s="177"/>
      <c r="BO2612" s="177"/>
      <c r="BP2612" s="177"/>
      <c r="BQ2612" s="177"/>
      <c r="BR2612" s="177"/>
      <c r="BS2612" s="177"/>
      <c r="BT2612" s="177"/>
      <c r="BU2612" s="177"/>
      <c r="BV2612" s="177"/>
      <c r="BW2612" s="177"/>
      <c r="BX2612" s="177"/>
      <c r="BY2612" s="177"/>
      <c r="BZ2612" s="177"/>
      <c r="CA2612" s="177"/>
    </row>
    <row r="2613" spans="12:79" customFormat="1" ht="11.25" customHeight="1">
      <c r="L2613" s="20"/>
      <c r="M2613" s="563" t="s">
        <v>1160</v>
      </c>
      <c r="N2613" s="582" t="s">
        <v>975</v>
      </c>
      <c r="O2613" s="446" t="s">
        <v>196</v>
      </c>
      <c r="AC2613" s="268"/>
      <c r="AD2613" s="268"/>
      <c r="AE2613" s="268"/>
      <c r="AF2613" s="263">
        <f t="shared" si="84"/>
        <v>0</v>
      </c>
      <c r="AG2613" s="260">
        <f t="shared" si="85"/>
        <v>0</v>
      </c>
      <c r="AH2613" s="260">
        <f t="shared" si="85"/>
        <v>0</v>
      </c>
      <c r="AI2613" s="177"/>
      <c r="AJ2613" s="177"/>
      <c r="AK2613" s="177"/>
      <c r="AL2613" s="177"/>
      <c r="AM2613" s="177"/>
      <c r="AN2613" s="177"/>
      <c r="AO2613" s="177"/>
      <c r="AP2613" s="177"/>
      <c r="AQ2613" s="177"/>
      <c r="AR2613" s="177"/>
      <c r="AS2613" s="177"/>
      <c r="AT2613" s="177"/>
      <c r="AU2613" s="177"/>
      <c r="AV2613" s="177"/>
      <c r="AW2613" s="177"/>
      <c r="AX2613" s="177"/>
      <c r="AY2613" s="177"/>
      <c r="AZ2613" s="177"/>
      <c r="BA2613" s="177"/>
      <c r="BB2613" s="177"/>
      <c r="BC2613" s="177"/>
      <c r="BD2613" s="177"/>
      <c r="BE2613" s="177"/>
      <c r="BF2613" s="177"/>
      <c r="BG2613" s="177"/>
      <c r="BH2613" s="177"/>
      <c r="BI2613" s="177"/>
      <c r="BJ2613" s="177"/>
      <c r="BK2613" s="177"/>
      <c r="BL2613" s="177"/>
      <c r="BM2613" s="177"/>
      <c r="BN2613" s="177"/>
      <c r="BO2613" s="177"/>
      <c r="BP2613" s="177"/>
      <c r="BQ2613" s="177"/>
      <c r="BR2613" s="177"/>
      <c r="BS2613" s="177"/>
      <c r="BT2613" s="177"/>
      <c r="BU2613" s="177"/>
      <c r="BV2613" s="177"/>
      <c r="BW2613" s="177"/>
      <c r="BX2613" s="177"/>
      <c r="BY2613" s="177"/>
      <c r="BZ2613" s="177"/>
      <c r="CA2613" s="177"/>
    </row>
    <row r="2614" spans="12:79" customFormat="1" ht="11.25" customHeight="1">
      <c r="L2614" s="20"/>
      <c r="M2614" s="563" t="s">
        <v>1020</v>
      </c>
      <c r="N2614" s="581" t="s">
        <v>1154</v>
      </c>
      <c r="O2614" s="446" t="s">
        <v>196</v>
      </c>
      <c r="AC2614" s="268"/>
      <c r="AD2614" s="268"/>
      <c r="AE2614" s="268"/>
      <c r="AF2614" s="263">
        <f t="shared" si="84"/>
        <v>0</v>
      </c>
      <c r="AG2614" s="260">
        <f>SUM(AG2615:AG2619)</f>
        <v>0</v>
      </c>
      <c r="AH2614" s="260">
        <f>SUM(AH2615:AH2619)</f>
        <v>0</v>
      </c>
      <c r="AI2614" s="177"/>
      <c r="AJ2614" s="177"/>
      <c r="AK2614" s="177"/>
      <c r="AL2614" s="177"/>
      <c r="AM2614" s="177"/>
      <c r="AN2614" s="177"/>
      <c r="AO2614" s="177"/>
      <c r="AP2614" s="177"/>
      <c r="AQ2614" s="177"/>
      <c r="AR2614" s="177"/>
      <c r="AS2614" s="177"/>
      <c r="AT2614" s="177"/>
      <c r="AU2614" s="177"/>
      <c r="AV2614" s="177"/>
      <c r="AW2614" s="177"/>
      <c r="AX2614" s="177"/>
      <c r="AY2614" s="177"/>
      <c r="AZ2614" s="177"/>
      <c r="BA2614" s="177"/>
      <c r="BB2614" s="177"/>
      <c r="BC2614" s="177"/>
      <c r="BD2614" s="177"/>
      <c r="BE2614" s="177"/>
      <c r="BF2614" s="177"/>
      <c r="BG2614" s="177"/>
      <c r="BH2614" s="177"/>
      <c r="BI2614" s="177"/>
      <c r="BJ2614" s="177"/>
      <c r="BK2614" s="177"/>
      <c r="BL2614" s="177"/>
      <c r="BM2614" s="177"/>
      <c r="BN2614" s="177"/>
      <c r="BO2614" s="177"/>
      <c r="BP2614" s="177"/>
      <c r="BQ2614" s="177"/>
      <c r="BR2614" s="177"/>
      <c r="BS2614" s="177"/>
      <c r="BT2614" s="177"/>
      <c r="BU2614" s="177"/>
      <c r="BV2614" s="177"/>
      <c r="BW2614" s="177"/>
      <c r="BX2614" s="177"/>
      <c r="BY2614" s="177"/>
      <c r="BZ2614" s="177"/>
      <c r="CA2614" s="177"/>
    </row>
    <row r="2615" spans="12:79" customFormat="1" ht="11.25" customHeight="1">
      <c r="L2615" s="20"/>
      <c r="M2615" s="563" t="s">
        <v>1161</v>
      </c>
      <c r="N2615" s="582" t="s">
        <v>967</v>
      </c>
      <c r="O2615" s="446" t="s">
        <v>196</v>
      </c>
      <c r="AC2615" s="268"/>
      <c r="AD2615" s="268"/>
      <c r="AE2615" s="268"/>
      <c r="AF2615" s="263">
        <f t="shared" si="84"/>
        <v>0</v>
      </c>
      <c r="AG2615" s="260">
        <f>AG2576*AG2597/1000</f>
        <v>0</v>
      </c>
      <c r="AH2615" s="260">
        <f>AH2576*AH2597/1000</f>
        <v>0</v>
      </c>
      <c r="AI2615" s="177"/>
      <c r="AJ2615" s="177"/>
      <c r="AK2615" s="177"/>
      <c r="AL2615" s="177"/>
      <c r="AM2615" s="177"/>
      <c r="AN2615" s="177"/>
      <c r="AO2615" s="177"/>
      <c r="AP2615" s="177"/>
      <c r="AQ2615" s="177"/>
      <c r="AR2615" s="177"/>
      <c r="AS2615" s="177"/>
      <c r="AT2615" s="177"/>
      <c r="AU2615" s="177"/>
      <c r="AV2615" s="177"/>
      <c r="AW2615" s="177"/>
      <c r="AX2615" s="177"/>
      <c r="AY2615" s="177"/>
      <c r="AZ2615" s="177"/>
      <c r="BA2615" s="177"/>
      <c r="BB2615" s="177"/>
      <c r="BC2615" s="177"/>
      <c r="BD2615" s="177"/>
      <c r="BE2615" s="177"/>
      <c r="BF2615" s="177"/>
      <c r="BG2615" s="177"/>
      <c r="BH2615" s="177"/>
      <c r="BI2615" s="177"/>
      <c r="BJ2615" s="177"/>
      <c r="BK2615" s="177"/>
      <c r="BL2615" s="177"/>
      <c r="BM2615" s="177"/>
      <c r="BN2615" s="177"/>
      <c r="BO2615" s="177"/>
      <c r="BP2615" s="177"/>
      <c r="BQ2615" s="177"/>
      <c r="BR2615" s="177"/>
      <c r="BS2615" s="177"/>
      <c r="BT2615" s="177"/>
      <c r="BU2615" s="177"/>
      <c r="BV2615" s="177"/>
      <c r="BW2615" s="177"/>
      <c r="BX2615" s="177"/>
      <c r="BY2615" s="177"/>
      <c r="BZ2615" s="177"/>
      <c r="CA2615" s="177"/>
    </row>
    <row r="2616" spans="12:79" customFormat="1" ht="11.25" customHeight="1">
      <c r="L2616" s="20"/>
      <c r="M2616" s="563" t="s">
        <v>1162</v>
      </c>
      <c r="N2616" s="582" t="s">
        <v>969</v>
      </c>
      <c r="O2616" s="446" t="s">
        <v>196</v>
      </c>
      <c r="AC2616" s="268"/>
      <c r="AD2616" s="268"/>
      <c r="AE2616" s="268"/>
      <c r="AF2616" s="263">
        <f t="shared" si="84"/>
        <v>0</v>
      </c>
      <c r="AG2616" s="260">
        <f t="shared" ref="AG2616:AH2619" si="86">AG2577*AG2598/1000</f>
        <v>0</v>
      </c>
      <c r="AH2616" s="260">
        <f t="shared" si="86"/>
        <v>0</v>
      </c>
      <c r="AI2616" s="177"/>
      <c r="AJ2616" s="177"/>
      <c r="AK2616" s="177"/>
      <c r="AL2616" s="177"/>
      <c r="AM2616" s="177"/>
      <c r="AN2616" s="177"/>
      <c r="AO2616" s="177"/>
      <c r="AP2616" s="177"/>
      <c r="AQ2616" s="177"/>
      <c r="AR2616" s="177"/>
      <c r="AS2616" s="177"/>
      <c r="AT2616" s="177"/>
      <c r="AU2616" s="177"/>
      <c r="AV2616" s="177"/>
      <c r="AW2616" s="177"/>
      <c r="AX2616" s="177"/>
      <c r="AY2616" s="177"/>
      <c r="AZ2616" s="177"/>
      <c r="BA2616" s="177"/>
      <c r="BB2616" s="177"/>
      <c r="BC2616" s="177"/>
      <c r="BD2616" s="177"/>
      <c r="BE2616" s="177"/>
      <c r="BF2616" s="177"/>
      <c r="BG2616" s="177"/>
      <c r="BH2616" s="177"/>
      <c r="BI2616" s="177"/>
      <c r="BJ2616" s="177"/>
      <c r="BK2616" s="177"/>
      <c r="BL2616" s="177"/>
      <c r="BM2616" s="177"/>
      <c r="BN2616" s="177"/>
      <c r="BO2616" s="177"/>
      <c r="BP2616" s="177"/>
      <c r="BQ2616" s="177"/>
      <c r="BR2616" s="177"/>
      <c r="BS2616" s="177"/>
      <c r="BT2616" s="177"/>
      <c r="BU2616" s="177"/>
      <c r="BV2616" s="177"/>
      <c r="BW2616" s="177"/>
      <c r="BX2616" s="177"/>
      <c r="BY2616" s="177"/>
      <c r="BZ2616" s="177"/>
      <c r="CA2616" s="177"/>
    </row>
    <row r="2617" spans="12:79" customFormat="1" ht="11.25" customHeight="1">
      <c r="L2617" s="20"/>
      <c r="M2617" s="563" t="s">
        <v>1163</v>
      </c>
      <c r="N2617" s="582" t="s">
        <v>971</v>
      </c>
      <c r="O2617" s="446" t="s">
        <v>196</v>
      </c>
      <c r="AC2617" s="268"/>
      <c r="AD2617" s="268"/>
      <c r="AE2617" s="268"/>
      <c r="AF2617" s="263">
        <f t="shared" si="84"/>
        <v>0</v>
      </c>
      <c r="AG2617" s="260">
        <f t="shared" si="86"/>
        <v>0</v>
      </c>
      <c r="AH2617" s="260">
        <f t="shared" si="86"/>
        <v>0</v>
      </c>
      <c r="AI2617" s="177"/>
      <c r="AJ2617" s="177"/>
      <c r="AK2617" s="177"/>
      <c r="AL2617" s="177"/>
      <c r="AM2617" s="177"/>
      <c r="AN2617" s="177"/>
      <c r="AO2617" s="177"/>
      <c r="AP2617" s="177"/>
      <c r="AQ2617" s="177"/>
      <c r="AR2617" s="177"/>
      <c r="AS2617" s="177"/>
      <c r="AT2617" s="177"/>
      <c r="AU2617" s="177"/>
      <c r="AV2617" s="177"/>
      <c r="AW2617" s="177"/>
      <c r="AX2617" s="177"/>
      <c r="AY2617" s="177"/>
      <c r="AZ2617" s="177"/>
      <c r="BA2617" s="177"/>
      <c r="BB2617" s="177"/>
      <c r="BC2617" s="177"/>
      <c r="BD2617" s="177"/>
      <c r="BE2617" s="177"/>
      <c r="BF2617" s="177"/>
      <c r="BG2617" s="177"/>
      <c r="BH2617" s="177"/>
      <c r="BI2617" s="177"/>
      <c r="BJ2617" s="177"/>
      <c r="BK2617" s="177"/>
      <c r="BL2617" s="177"/>
      <c r="BM2617" s="177"/>
      <c r="BN2617" s="177"/>
      <c r="BO2617" s="177"/>
      <c r="BP2617" s="177"/>
      <c r="BQ2617" s="177"/>
      <c r="BR2617" s="177"/>
      <c r="BS2617" s="177"/>
      <c r="BT2617" s="177"/>
      <c r="BU2617" s="177"/>
      <c r="BV2617" s="177"/>
      <c r="BW2617" s="177"/>
      <c r="BX2617" s="177"/>
      <c r="BY2617" s="177"/>
      <c r="BZ2617" s="177"/>
      <c r="CA2617" s="177"/>
    </row>
    <row r="2618" spans="12:79" customFormat="1" ht="11.25" customHeight="1">
      <c r="L2618" s="20"/>
      <c r="M2618" s="563" t="s">
        <v>1164</v>
      </c>
      <c r="N2618" s="582" t="s">
        <v>973</v>
      </c>
      <c r="O2618" s="446" t="s">
        <v>196</v>
      </c>
      <c r="AC2618" s="268"/>
      <c r="AD2618" s="268"/>
      <c r="AE2618" s="268"/>
      <c r="AF2618" s="263">
        <f t="shared" si="84"/>
        <v>0</v>
      </c>
      <c r="AG2618" s="260">
        <f t="shared" si="86"/>
        <v>0</v>
      </c>
      <c r="AH2618" s="260">
        <f t="shared" si="86"/>
        <v>0</v>
      </c>
      <c r="AI2618" s="177"/>
      <c r="AJ2618" s="177"/>
      <c r="AK2618" s="177"/>
      <c r="AL2618" s="177"/>
      <c r="AM2618" s="177"/>
      <c r="AN2618" s="177"/>
      <c r="AO2618" s="177"/>
      <c r="AP2618" s="177"/>
      <c r="AQ2618" s="177"/>
      <c r="AR2618" s="177"/>
      <c r="AS2618" s="177"/>
      <c r="AT2618" s="177"/>
      <c r="AU2618" s="177"/>
      <c r="AV2618" s="177"/>
      <c r="AW2618" s="177"/>
      <c r="AX2618" s="177"/>
      <c r="AY2618" s="177"/>
      <c r="AZ2618" s="177"/>
      <c r="BA2618" s="177"/>
      <c r="BB2618" s="177"/>
      <c r="BC2618" s="177"/>
      <c r="BD2618" s="177"/>
      <c r="BE2618" s="177"/>
      <c r="BF2618" s="177"/>
      <c r="BG2618" s="177"/>
      <c r="BH2618" s="177"/>
      <c r="BI2618" s="177"/>
      <c r="BJ2618" s="177"/>
      <c r="BK2618" s="177"/>
      <c r="BL2618" s="177"/>
      <c r="BM2618" s="177"/>
      <c r="BN2618" s="177"/>
      <c r="BO2618" s="177"/>
      <c r="BP2618" s="177"/>
      <c r="BQ2618" s="177"/>
      <c r="BR2618" s="177"/>
      <c r="BS2618" s="177"/>
      <c r="BT2618" s="177"/>
      <c r="BU2618" s="177"/>
      <c r="BV2618" s="177"/>
      <c r="BW2618" s="177"/>
      <c r="BX2618" s="177"/>
      <c r="BY2618" s="177"/>
      <c r="BZ2618" s="177"/>
      <c r="CA2618" s="177"/>
    </row>
    <row r="2619" spans="12:79" customFormat="1" ht="11.25" customHeight="1">
      <c r="L2619" s="20"/>
      <c r="M2619" s="563" t="s">
        <v>1165</v>
      </c>
      <c r="N2619" s="582" t="s">
        <v>1155</v>
      </c>
      <c r="O2619" s="446" t="s">
        <v>196</v>
      </c>
      <c r="AC2619" s="268"/>
      <c r="AD2619" s="268"/>
      <c r="AE2619" s="268"/>
      <c r="AF2619" s="263">
        <f t="shared" si="84"/>
        <v>0</v>
      </c>
      <c r="AG2619" s="260">
        <f t="shared" si="86"/>
        <v>0</v>
      </c>
      <c r="AH2619" s="260">
        <f t="shared" si="86"/>
        <v>0</v>
      </c>
      <c r="AI2619" s="177"/>
      <c r="AJ2619" s="177"/>
      <c r="AK2619" s="177"/>
      <c r="AL2619" s="177"/>
      <c r="AM2619" s="177"/>
      <c r="AN2619" s="177"/>
      <c r="AO2619" s="177"/>
      <c r="AP2619" s="177"/>
      <c r="AQ2619" s="177"/>
      <c r="AR2619" s="177"/>
      <c r="AS2619" s="177"/>
      <c r="AT2619" s="177"/>
      <c r="AU2619" s="177"/>
      <c r="AV2619" s="177"/>
      <c r="AW2619" s="177"/>
      <c r="AX2619" s="177"/>
      <c r="AY2619" s="177"/>
      <c r="AZ2619" s="177"/>
      <c r="BA2619" s="177"/>
      <c r="BB2619" s="177"/>
      <c r="BC2619" s="177"/>
      <c r="BD2619" s="177"/>
      <c r="BE2619" s="177"/>
      <c r="BF2619" s="177"/>
      <c r="BG2619" s="177"/>
      <c r="BH2619" s="177"/>
      <c r="BI2619" s="177"/>
      <c r="BJ2619" s="177"/>
      <c r="BK2619" s="177"/>
      <c r="BL2619" s="177"/>
      <c r="BM2619" s="177"/>
      <c r="BN2619" s="177"/>
      <c r="BO2619" s="177"/>
      <c r="BP2619" s="177"/>
      <c r="BQ2619" s="177"/>
      <c r="BR2619" s="177"/>
      <c r="BS2619" s="177"/>
      <c r="BT2619" s="177"/>
      <c r="BU2619" s="177"/>
      <c r="BV2619" s="177"/>
      <c r="BW2619" s="177"/>
      <c r="BX2619" s="177"/>
      <c r="BY2619" s="177"/>
      <c r="BZ2619" s="177"/>
      <c r="CA2619" s="177"/>
    </row>
    <row r="2620" spans="12:79" customFormat="1" ht="11.25" customHeight="1">
      <c r="L2620" s="20"/>
      <c r="M2620" s="563" t="s">
        <v>1022</v>
      </c>
      <c r="N2620" s="581" t="s">
        <v>1021</v>
      </c>
      <c r="O2620" s="446" t="s">
        <v>196</v>
      </c>
      <c r="AC2620" s="268"/>
      <c r="AD2620" s="268"/>
      <c r="AE2620" s="268"/>
      <c r="AF2620" s="263">
        <f t="shared" si="84"/>
        <v>0</v>
      </c>
      <c r="AG2620" s="260">
        <f>SUM(AG2621:AG2625)</f>
        <v>0</v>
      </c>
      <c r="AH2620" s="260">
        <f>SUM(AH2621:AH2625)</f>
        <v>0</v>
      </c>
      <c r="AI2620" s="177"/>
      <c r="AJ2620" s="177"/>
      <c r="AK2620" s="177"/>
      <c r="AL2620" s="177"/>
      <c r="AM2620" s="177"/>
      <c r="AN2620" s="177"/>
      <c r="AO2620" s="177"/>
      <c r="AP2620" s="177"/>
      <c r="AQ2620" s="177"/>
      <c r="AR2620" s="177"/>
      <c r="AS2620" s="177"/>
      <c r="AT2620" s="177"/>
      <c r="AU2620" s="177"/>
      <c r="AV2620" s="177"/>
      <c r="AW2620" s="177"/>
      <c r="AX2620" s="177"/>
      <c r="AY2620" s="177"/>
      <c r="AZ2620" s="177"/>
      <c r="BA2620" s="177"/>
      <c r="BB2620" s="177"/>
      <c r="BC2620" s="177"/>
      <c r="BD2620" s="177"/>
      <c r="BE2620" s="177"/>
      <c r="BF2620" s="177"/>
      <c r="BG2620" s="177"/>
      <c r="BH2620" s="177"/>
      <c r="BI2620" s="177"/>
      <c r="BJ2620" s="177"/>
      <c r="BK2620" s="177"/>
      <c r="BL2620" s="177"/>
      <c r="BM2620" s="177"/>
      <c r="BN2620" s="177"/>
      <c r="BO2620" s="177"/>
      <c r="BP2620" s="177"/>
      <c r="BQ2620" s="177"/>
      <c r="BR2620" s="177"/>
      <c r="BS2620" s="177"/>
      <c r="BT2620" s="177"/>
      <c r="BU2620" s="177"/>
      <c r="BV2620" s="177"/>
      <c r="BW2620" s="177"/>
      <c r="BX2620" s="177"/>
      <c r="BY2620" s="177"/>
      <c r="BZ2620" s="177"/>
      <c r="CA2620" s="177"/>
    </row>
    <row r="2621" spans="12:79" customFormat="1" ht="11.25" customHeight="1">
      <c r="L2621" s="20"/>
      <c r="M2621" s="563" t="s">
        <v>1166</v>
      </c>
      <c r="N2621" s="582" t="s">
        <v>967</v>
      </c>
      <c r="O2621" s="446" t="s">
        <v>196</v>
      </c>
      <c r="AC2621" s="268"/>
      <c r="AD2621" s="268"/>
      <c r="AE2621" s="268"/>
      <c r="AF2621" s="263">
        <f t="shared" si="84"/>
        <v>0</v>
      </c>
      <c r="AG2621" s="260">
        <f t="shared" ref="AG2621:AH2625" si="87">AG2582*AG2603</f>
        <v>0</v>
      </c>
      <c r="AH2621" s="260">
        <f t="shared" si="87"/>
        <v>0</v>
      </c>
      <c r="AI2621" s="177"/>
      <c r="AJ2621" s="177"/>
      <c r="AK2621" s="177"/>
      <c r="AL2621" s="177"/>
      <c r="AM2621" s="177"/>
      <c r="AN2621" s="177"/>
      <c r="AO2621" s="177"/>
      <c r="AP2621" s="177"/>
      <c r="AQ2621" s="177"/>
      <c r="AR2621" s="177"/>
      <c r="AS2621" s="177"/>
      <c r="AT2621" s="177"/>
      <c r="AU2621" s="177"/>
      <c r="AV2621" s="177"/>
      <c r="AW2621" s="177"/>
      <c r="AX2621" s="177"/>
      <c r="AY2621" s="177"/>
      <c r="AZ2621" s="177"/>
      <c r="BA2621" s="177"/>
      <c r="BB2621" s="177"/>
      <c r="BC2621" s="177"/>
      <c r="BD2621" s="177"/>
      <c r="BE2621" s="177"/>
      <c r="BF2621" s="177"/>
      <c r="BG2621" s="177"/>
      <c r="BH2621" s="177"/>
      <c r="BI2621" s="177"/>
      <c r="BJ2621" s="177"/>
      <c r="BK2621" s="177"/>
      <c r="BL2621" s="177"/>
      <c r="BM2621" s="177"/>
      <c r="BN2621" s="177"/>
      <c r="BO2621" s="177"/>
      <c r="BP2621" s="177"/>
      <c r="BQ2621" s="177"/>
      <c r="BR2621" s="177"/>
      <c r="BS2621" s="177"/>
      <c r="BT2621" s="177"/>
      <c r="BU2621" s="177"/>
      <c r="BV2621" s="177"/>
      <c r="BW2621" s="177"/>
      <c r="BX2621" s="177"/>
      <c r="BY2621" s="177"/>
      <c r="BZ2621" s="177"/>
      <c r="CA2621" s="177"/>
    </row>
    <row r="2622" spans="12:79" customFormat="1" ht="11.25" customHeight="1">
      <c r="L2622" s="20"/>
      <c r="M2622" s="563" t="s">
        <v>1167</v>
      </c>
      <c r="N2622" s="582" t="s">
        <v>969</v>
      </c>
      <c r="O2622" s="446" t="s">
        <v>196</v>
      </c>
      <c r="AC2622" s="268"/>
      <c r="AD2622" s="268"/>
      <c r="AE2622" s="268"/>
      <c r="AF2622" s="263">
        <f t="shared" si="84"/>
        <v>0</v>
      </c>
      <c r="AG2622" s="260">
        <f t="shared" si="87"/>
        <v>0</v>
      </c>
      <c r="AH2622" s="260">
        <f t="shared" si="87"/>
        <v>0</v>
      </c>
      <c r="AI2622" s="177"/>
      <c r="AJ2622" s="177"/>
      <c r="AK2622" s="177"/>
      <c r="AL2622" s="177"/>
      <c r="AM2622" s="177"/>
      <c r="AN2622" s="177"/>
      <c r="AO2622" s="177"/>
      <c r="AP2622" s="177"/>
      <c r="AQ2622" s="177"/>
      <c r="AR2622" s="177"/>
      <c r="AS2622" s="177"/>
      <c r="AT2622" s="177"/>
      <c r="AU2622" s="177"/>
      <c r="AV2622" s="177"/>
      <c r="AW2622" s="177"/>
      <c r="AX2622" s="177"/>
      <c r="AY2622" s="177"/>
      <c r="AZ2622" s="177"/>
      <c r="BA2622" s="177"/>
      <c r="BB2622" s="177"/>
      <c r="BC2622" s="177"/>
      <c r="BD2622" s="177"/>
      <c r="BE2622" s="177"/>
      <c r="BF2622" s="177"/>
      <c r="BG2622" s="177"/>
      <c r="BH2622" s="177"/>
      <c r="BI2622" s="177"/>
      <c r="BJ2622" s="177"/>
      <c r="BK2622" s="177"/>
      <c r="BL2622" s="177"/>
      <c r="BM2622" s="177"/>
      <c r="BN2622" s="177"/>
      <c r="BO2622" s="177"/>
      <c r="BP2622" s="177"/>
      <c r="BQ2622" s="177"/>
      <c r="BR2622" s="177"/>
      <c r="BS2622" s="177"/>
      <c r="BT2622" s="177"/>
      <c r="BU2622" s="177"/>
      <c r="BV2622" s="177"/>
      <c r="BW2622" s="177"/>
      <c r="BX2622" s="177"/>
      <c r="BY2622" s="177"/>
      <c r="BZ2622" s="177"/>
      <c r="CA2622" s="177"/>
    </row>
    <row r="2623" spans="12:79" customFormat="1" ht="11.25" customHeight="1">
      <c r="L2623" s="20"/>
      <c r="M2623" s="563" t="s">
        <v>1168</v>
      </c>
      <c r="N2623" s="582" t="s">
        <v>971</v>
      </c>
      <c r="O2623" s="446" t="s">
        <v>196</v>
      </c>
      <c r="AC2623" s="268"/>
      <c r="AD2623" s="268"/>
      <c r="AE2623" s="268"/>
      <c r="AF2623" s="263">
        <f t="shared" si="84"/>
        <v>0</v>
      </c>
      <c r="AG2623" s="260">
        <f t="shared" si="87"/>
        <v>0</v>
      </c>
      <c r="AH2623" s="260">
        <f t="shared" si="87"/>
        <v>0</v>
      </c>
      <c r="AI2623" s="177"/>
      <c r="AJ2623" s="177"/>
      <c r="AK2623" s="177"/>
      <c r="AL2623" s="177"/>
      <c r="AM2623" s="177"/>
      <c r="AN2623" s="177"/>
      <c r="AO2623" s="177"/>
      <c r="AP2623" s="177"/>
      <c r="AQ2623" s="177"/>
      <c r="AR2623" s="177"/>
      <c r="AS2623" s="177"/>
      <c r="AT2623" s="177"/>
      <c r="AU2623" s="177"/>
      <c r="AV2623" s="177"/>
      <c r="AW2623" s="177"/>
      <c r="AX2623" s="177"/>
      <c r="AY2623" s="177"/>
      <c r="AZ2623" s="177"/>
      <c r="BA2623" s="177"/>
      <c r="BB2623" s="177"/>
      <c r="BC2623" s="177"/>
      <c r="BD2623" s="177"/>
      <c r="BE2623" s="177"/>
      <c r="BF2623" s="177"/>
      <c r="BG2623" s="177"/>
      <c r="BH2623" s="177"/>
      <c r="BI2623" s="177"/>
      <c r="BJ2623" s="177"/>
      <c r="BK2623" s="177"/>
      <c r="BL2623" s="177"/>
      <c r="BM2623" s="177"/>
      <c r="BN2623" s="177"/>
      <c r="BO2623" s="177"/>
      <c r="BP2623" s="177"/>
      <c r="BQ2623" s="177"/>
      <c r="BR2623" s="177"/>
      <c r="BS2623" s="177"/>
      <c r="BT2623" s="177"/>
      <c r="BU2623" s="177"/>
      <c r="BV2623" s="177"/>
      <c r="BW2623" s="177"/>
      <c r="BX2623" s="177"/>
      <c r="BY2623" s="177"/>
      <c r="BZ2623" s="177"/>
      <c r="CA2623" s="177"/>
    </row>
    <row r="2624" spans="12:79" customFormat="1" ht="11.25" customHeight="1">
      <c r="L2624" s="20"/>
      <c r="M2624" s="563" t="s">
        <v>1169</v>
      </c>
      <c r="N2624" s="582" t="s">
        <v>973</v>
      </c>
      <c r="O2624" s="446" t="s">
        <v>196</v>
      </c>
      <c r="AC2624" s="268"/>
      <c r="AD2624" s="268"/>
      <c r="AE2624" s="268"/>
      <c r="AF2624" s="263">
        <f t="shared" si="84"/>
        <v>0</v>
      </c>
      <c r="AG2624" s="260">
        <f t="shared" si="87"/>
        <v>0</v>
      </c>
      <c r="AH2624" s="260">
        <f t="shared" si="87"/>
        <v>0</v>
      </c>
      <c r="AI2624" s="177"/>
      <c r="AJ2624" s="177"/>
      <c r="AK2624" s="177"/>
      <c r="AL2624" s="177"/>
      <c r="AM2624" s="177"/>
      <c r="AN2624" s="177"/>
      <c r="AO2624" s="177"/>
      <c r="AP2624" s="177"/>
      <c r="AQ2624" s="177"/>
      <c r="AR2624" s="177"/>
      <c r="AS2624" s="177"/>
      <c r="AT2624" s="177"/>
      <c r="AU2624" s="177"/>
      <c r="AV2624" s="177"/>
      <c r="AW2624" s="177"/>
      <c r="AX2624" s="177"/>
      <c r="AY2624" s="177"/>
      <c r="AZ2624" s="177"/>
      <c r="BA2624" s="177"/>
      <c r="BB2624" s="177"/>
      <c r="BC2624" s="177"/>
      <c r="BD2624" s="177"/>
      <c r="BE2624" s="177"/>
      <c r="BF2624" s="177"/>
      <c r="BG2624" s="177"/>
      <c r="BH2624" s="177"/>
      <c r="BI2624" s="177"/>
      <c r="BJ2624" s="177"/>
      <c r="BK2624" s="177"/>
      <c r="BL2624" s="177"/>
      <c r="BM2624" s="177"/>
      <c r="BN2624" s="177"/>
      <c r="BO2624" s="177"/>
      <c r="BP2624" s="177"/>
      <c r="BQ2624" s="177"/>
      <c r="BR2624" s="177"/>
      <c r="BS2624" s="177"/>
      <c r="BT2624" s="177"/>
      <c r="BU2624" s="177"/>
      <c r="BV2624" s="177"/>
      <c r="BW2624" s="177"/>
      <c r="BX2624" s="177"/>
      <c r="BY2624" s="177"/>
      <c r="BZ2624" s="177"/>
      <c r="CA2624" s="177"/>
    </row>
    <row r="2625" spans="12:79" customFormat="1" ht="11.25" customHeight="1">
      <c r="L2625" s="20"/>
      <c r="M2625" s="563" t="s">
        <v>1170</v>
      </c>
      <c r="N2625" s="582" t="s">
        <v>1155</v>
      </c>
      <c r="O2625" s="446" t="s">
        <v>196</v>
      </c>
      <c r="AC2625" s="268"/>
      <c r="AD2625" s="268"/>
      <c r="AE2625" s="268"/>
      <c r="AF2625" s="263">
        <f t="shared" si="84"/>
        <v>0</v>
      </c>
      <c r="AG2625" s="260">
        <f t="shared" si="87"/>
        <v>0</v>
      </c>
      <c r="AH2625" s="260">
        <f t="shared" si="87"/>
        <v>0</v>
      </c>
      <c r="AI2625" s="177"/>
      <c r="AJ2625" s="177"/>
      <c r="AK2625" s="177"/>
      <c r="AL2625" s="177"/>
      <c r="AM2625" s="177"/>
      <c r="AN2625" s="177"/>
      <c r="AO2625" s="177"/>
      <c r="AP2625" s="177"/>
      <c r="AQ2625" s="177"/>
      <c r="AR2625" s="177"/>
      <c r="AS2625" s="177"/>
      <c r="AT2625" s="177"/>
      <c r="AU2625" s="177"/>
      <c r="AV2625" s="177"/>
      <c r="AW2625" s="177"/>
      <c r="AX2625" s="177"/>
      <c r="AY2625" s="177"/>
      <c r="AZ2625" s="177"/>
      <c r="BA2625" s="177"/>
      <c r="BB2625" s="177"/>
      <c r="BC2625" s="177"/>
      <c r="BD2625" s="177"/>
      <c r="BE2625" s="177"/>
      <c r="BF2625" s="177"/>
      <c r="BG2625" s="177"/>
      <c r="BH2625" s="177"/>
      <c r="BI2625" s="177"/>
      <c r="BJ2625" s="177"/>
      <c r="BK2625" s="177"/>
      <c r="BL2625" s="177"/>
      <c r="BM2625" s="177"/>
      <c r="BN2625" s="177"/>
      <c r="BO2625" s="177"/>
      <c r="BP2625" s="177"/>
      <c r="BQ2625" s="177"/>
      <c r="BR2625" s="177"/>
      <c r="BS2625" s="177"/>
      <c r="BT2625" s="177"/>
      <c r="BU2625" s="177"/>
      <c r="BV2625" s="177"/>
      <c r="BW2625" s="177"/>
      <c r="BX2625" s="177"/>
      <c r="BY2625" s="177"/>
      <c r="BZ2625" s="177"/>
      <c r="CA2625" s="177"/>
    </row>
    <row r="2626" spans="12:79" customFormat="1" ht="11.25" customHeight="1">
      <c r="L2626" s="20"/>
      <c r="M2626" s="562" t="s">
        <v>808</v>
      </c>
      <c r="N2626" s="580" t="s">
        <v>1023</v>
      </c>
      <c r="O2626" s="446" t="s">
        <v>196</v>
      </c>
      <c r="AC2626" s="268"/>
      <c r="AD2626" s="268"/>
      <c r="AE2626" s="268"/>
      <c r="AF2626" s="263">
        <f t="shared" si="84"/>
        <v>0</v>
      </c>
      <c r="AG2626" s="230"/>
      <c r="AH2626" s="230"/>
      <c r="AI2626" s="177"/>
      <c r="AJ2626" s="177"/>
      <c r="AK2626" s="177"/>
      <c r="AL2626" s="177"/>
      <c r="AM2626" s="177"/>
      <c r="AN2626" s="177"/>
      <c r="AO2626" s="177"/>
      <c r="AP2626" s="177"/>
      <c r="AQ2626" s="177"/>
      <c r="AR2626" s="177"/>
      <c r="AS2626" s="177"/>
      <c r="AT2626" s="177"/>
      <c r="AU2626" s="177"/>
      <c r="AV2626" s="177"/>
      <c r="AW2626" s="177"/>
      <c r="AX2626" s="177"/>
      <c r="AY2626" s="177"/>
      <c r="AZ2626" s="177"/>
      <c r="BA2626" s="177"/>
      <c r="BB2626" s="177"/>
      <c r="BC2626" s="177"/>
      <c r="BD2626" s="177"/>
      <c r="BE2626" s="177"/>
      <c r="BF2626" s="177"/>
      <c r="BG2626" s="177"/>
      <c r="BH2626" s="177"/>
      <c r="BI2626" s="177"/>
      <c r="BJ2626" s="177"/>
      <c r="BK2626" s="177"/>
      <c r="BL2626" s="177"/>
      <c r="BM2626" s="177"/>
      <c r="BN2626" s="177"/>
      <c r="BO2626" s="177"/>
      <c r="BP2626" s="177"/>
      <c r="BQ2626" s="177"/>
      <c r="BR2626" s="177"/>
      <c r="BS2626" s="177"/>
      <c r="BT2626" s="177"/>
      <c r="BU2626" s="177"/>
      <c r="BV2626" s="177"/>
      <c r="BW2626" s="177"/>
      <c r="BX2626" s="177"/>
      <c r="BY2626" s="177"/>
      <c r="BZ2626" s="177"/>
      <c r="CA2626" s="177"/>
    </row>
    <row r="2627" spans="12:79" customFormat="1" ht="11.25" customHeight="1">
      <c r="L2627" s="20"/>
      <c r="M2627" s="562" t="s">
        <v>800</v>
      </c>
      <c r="N2627" s="580" t="s">
        <v>1024</v>
      </c>
      <c r="O2627" s="446" t="s">
        <v>196</v>
      </c>
      <c r="AC2627" s="268"/>
      <c r="AD2627" s="268"/>
      <c r="AE2627" s="268"/>
      <c r="AF2627" s="263">
        <f t="shared" si="84"/>
        <v>0</v>
      </c>
      <c r="AG2627" s="230"/>
      <c r="AH2627" s="230"/>
      <c r="AI2627" s="177"/>
      <c r="AJ2627" s="177"/>
      <c r="AK2627" s="177"/>
      <c r="AL2627" s="177"/>
      <c r="AM2627" s="177"/>
      <c r="AN2627" s="177"/>
      <c r="AO2627" s="177"/>
      <c r="AP2627" s="177"/>
      <c r="AQ2627" s="177"/>
      <c r="AR2627" s="177"/>
      <c r="AS2627" s="177"/>
      <c r="AT2627" s="177"/>
      <c r="AU2627" s="177"/>
      <c r="AV2627" s="177"/>
      <c r="AW2627" s="177"/>
      <c r="AX2627" s="177"/>
      <c r="AY2627" s="177"/>
      <c r="AZ2627" s="177"/>
      <c r="BA2627" s="177"/>
      <c r="BB2627" s="177"/>
      <c r="BC2627" s="177"/>
      <c r="BD2627" s="177"/>
      <c r="BE2627" s="177"/>
      <c r="BF2627" s="177"/>
      <c r="BG2627" s="177"/>
      <c r="BH2627" s="177"/>
      <c r="BI2627" s="177"/>
      <c r="BJ2627" s="177"/>
      <c r="BK2627" s="177"/>
      <c r="BL2627" s="177"/>
      <c r="BM2627" s="177"/>
      <c r="BN2627" s="177"/>
      <c r="BO2627" s="177"/>
      <c r="BP2627" s="177"/>
      <c r="BQ2627" s="177"/>
      <c r="BR2627" s="177"/>
      <c r="BS2627" s="177"/>
      <c r="BT2627" s="177"/>
      <c r="BU2627" s="177"/>
      <c r="BV2627" s="177"/>
      <c r="BW2627" s="177"/>
      <c r="BX2627" s="177"/>
      <c r="BY2627" s="177"/>
      <c r="BZ2627" s="177"/>
      <c r="CA2627" s="177"/>
    </row>
    <row r="2628" spans="12:79" customFormat="1" ht="11.25" customHeight="1">
      <c r="L2628" s="20"/>
      <c r="M2628" s="562" t="s">
        <v>801</v>
      </c>
      <c r="N2628" s="580" t="s">
        <v>1025</v>
      </c>
      <c r="O2628" s="446" t="s">
        <v>196</v>
      </c>
      <c r="AC2628" s="268"/>
      <c r="AD2628" s="268"/>
      <c r="AE2628" s="268"/>
      <c r="AF2628" s="263">
        <f t="shared" si="84"/>
        <v>0</v>
      </c>
      <c r="AG2628" s="230"/>
      <c r="AH2628" s="230"/>
      <c r="AI2628" s="177"/>
      <c r="AJ2628" s="177"/>
      <c r="AK2628" s="177"/>
      <c r="AL2628" s="177"/>
      <c r="AM2628" s="177"/>
      <c r="AN2628" s="177"/>
      <c r="AO2628" s="177"/>
      <c r="AP2628" s="177"/>
      <c r="AQ2628" s="177"/>
      <c r="AR2628" s="177"/>
      <c r="AS2628" s="177"/>
      <c r="AT2628" s="177"/>
      <c r="AU2628" s="177"/>
      <c r="AV2628" s="177"/>
      <c r="AW2628" s="177"/>
      <c r="AX2628" s="177"/>
      <c r="AY2628" s="177"/>
      <c r="AZ2628" s="177"/>
      <c r="BA2628" s="177"/>
      <c r="BB2628" s="177"/>
      <c r="BC2628" s="177"/>
      <c r="BD2628" s="177"/>
      <c r="BE2628" s="177"/>
      <c r="BF2628" s="177"/>
      <c r="BG2628" s="177"/>
      <c r="BH2628" s="177"/>
      <c r="BI2628" s="177"/>
      <c r="BJ2628" s="177"/>
      <c r="BK2628" s="177"/>
      <c r="BL2628" s="177"/>
      <c r="BM2628" s="177"/>
      <c r="BN2628" s="177"/>
      <c r="BO2628" s="177"/>
      <c r="BP2628" s="177"/>
      <c r="BQ2628" s="177"/>
      <c r="BR2628" s="177"/>
      <c r="BS2628" s="177"/>
      <c r="BT2628" s="177"/>
      <c r="BU2628" s="177"/>
      <c r="BV2628" s="177"/>
      <c r="BW2628" s="177"/>
      <c r="BX2628" s="177"/>
      <c r="BY2628" s="177"/>
      <c r="BZ2628" s="177"/>
      <c r="CA2628" s="177"/>
    </row>
    <row r="2629" spans="12:79" customFormat="1" ht="11.25" customHeight="1">
      <c r="L2629" s="20"/>
      <c r="M2629" s="586"/>
      <c r="N2629" s="587"/>
      <c r="O2629" s="448"/>
      <c r="AC2629" s="268"/>
      <c r="AD2629" s="268"/>
      <c r="AE2629" s="268"/>
      <c r="AF2629" s="278"/>
      <c r="AG2629" s="278"/>
      <c r="AH2629" s="278"/>
      <c r="AI2629" s="177"/>
      <c r="AJ2629" s="177"/>
      <c r="AK2629" s="177"/>
      <c r="AL2629" s="177"/>
      <c r="AM2629" s="177"/>
      <c r="AN2629" s="177"/>
      <c r="AO2629" s="177"/>
      <c r="AP2629" s="177"/>
      <c r="AQ2629" s="177"/>
      <c r="AR2629" s="177"/>
      <c r="AS2629" s="177"/>
      <c r="AT2629" s="177"/>
      <c r="AU2629" s="177"/>
      <c r="AV2629" s="177"/>
      <c r="AW2629" s="177"/>
      <c r="AX2629" s="177"/>
      <c r="AY2629" s="177"/>
      <c r="AZ2629" s="177"/>
      <c r="BA2629" s="177"/>
      <c r="BB2629" s="177"/>
      <c r="BC2629" s="177"/>
      <c r="BD2629" s="177"/>
      <c r="BE2629" s="177"/>
      <c r="BF2629" s="177"/>
      <c r="BG2629" s="177"/>
      <c r="BH2629" s="177"/>
      <c r="BI2629" s="177"/>
      <c r="BJ2629" s="177"/>
      <c r="BK2629" s="177"/>
      <c r="BL2629" s="177"/>
      <c r="BM2629" s="177"/>
      <c r="BN2629" s="177"/>
      <c r="BO2629" s="177"/>
      <c r="BP2629" s="177"/>
      <c r="BQ2629" s="177"/>
      <c r="BR2629" s="177"/>
      <c r="BS2629" s="177"/>
      <c r="BT2629" s="177"/>
      <c r="BU2629" s="177"/>
      <c r="BV2629" s="177"/>
      <c r="BW2629" s="177"/>
      <c r="BX2629" s="177"/>
      <c r="BY2629" s="177"/>
      <c r="BZ2629" s="177"/>
      <c r="CA2629" s="177"/>
    </row>
    <row r="2630" spans="12:79" customFormat="1" ht="11.25" customHeight="1">
      <c r="L2630" s="20"/>
      <c r="M2630" s="586"/>
      <c r="N2630" s="587"/>
      <c r="O2630" s="448"/>
      <c r="AC2630" s="268"/>
      <c r="AD2630" s="268"/>
      <c r="AE2630" s="268"/>
      <c r="AF2630" s="278"/>
      <c r="AG2630" s="278"/>
      <c r="AH2630" s="278"/>
      <c r="AI2630" s="177"/>
      <c r="AJ2630" s="177"/>
      <c r="AK2630" s="177"/>
      <c r="AL2630" s="177"/>
      <c r="AM2630" s="177"/>
      <c r="AN2630" s="177"/>
      <c r="AO2630" s="177"/>
      <c r="AP2630" s="177"/>
      <c r="AQ2630" s="177"/>
      <c r="AR2630" s="177"/>
      <c r="AS2630" s="177"/>
      <c r="AT2630" s="177"/>
      <c r="AU2630" s="177"/>
      <c r="AV2630" s="177"/>
      <c r="AW2630" s="177"/>
      <c r="AX2630" s="177"/>
      <c r="AY2630" s="177"/>
      <c r="AZ2630" s="177"/>
      <c r="BA2630" s="177"/>
      <c r="BB2630" s="177"/>
      <c r="BC2630" s="177"/>
      <c r="BD2630" s="177"/>
      <c r="BE2630" s="177"/>
      <c r="BF2630" s="177"/>
      <c r="BG2630" s="177"/>
      <c r="BH2630" s="177"/>
      <c r="BI2630" s="177"/>
      <c r="BJ2630" s="177"/>
      <c r="BK2630" s="177"/>
      <c r="BL2630" s="177"/>
      <c r="BM2630" s="177"/>
      <c r="BN2630" s="177"/>
      <c r="BO2630" s="177"/>
      <c r="BP2630" s="177"/>
      <c r="BQ2630" s="177"/>
      <c r="BR2630" s="177"/>
      <c r="BS2630" s="177"/>
      <c r="BT2630" s="177"/>
      <c r="BU2630" s="177"/>
      <c r="BV2630" s="177"/>
      <c r="BW2630" s="177"/>
      <c r="BX2630" s="177"/>
      <c r="BY2630" s="177"/>
      <c r="BZ2630" s="177"/>
      <c r="CA2630" s="177"/>
    </row>
    <row r="2631" spans="12:79" customFormat="1" ht="11.25" customHeight="1">
      <c r="L2631" s="20"/>
      <c r="M2631" s="586"/>
      <c r="N2631" s="587"/>
      <c r="O2631" s="448"/>
      <c r="AC2631" s="268"/>
      <c r="AD2631" s="268"/>
      <c r="AE2631" s="268"/>
      <c r="AF2631" s="278"/>
      <c r="AG2631" s="278"/>
      <c r="AH2631" s="278"/>
      <c r="AI2631" s="177"/>
      <c r="AJ2631" s="177"/>
      <c r="AK2631" s="177"/>
      <c r="AL2631" s="177"/>
      <c r="AM2631" s="177"/>
      <c r="AN2631" s="177"/>
      <c r="AO2631" s="177"/>
      <c r="AP2631" s="177"/>
      <c r="AQ2631" s="177"/>
      <c r="AR2631" s="177"/>
      <c r="AS2631" s="177"/>
      <c r="AT2631" s="177"/>
      <c r="AU2631" s="177"/>
      <c r="AV2631" s="177"/>
      <c r="AW2631" s="177"/>
      <c r="AX2631" s="177"/>
      <c r="AY2631" s="177"/>
      <c r="AZ2631" s="177"/>
      <c r="BA2631" s="177"/>
      <c r="BB2631" s="177"/>
      <c r="BC2631" s="177"/>
      <c r="BD2631" s="177"/>
      <c r="BE2631" s="177"/>
      <c r="BF2631" s="177"/>
      <c r="BG2631" s="177"/>
      <c r="BH2631" s="177"/>
      <c r="BI2631" s="177"/>
      <c r="BJ2631" s="177"/>
      <c r="BK2631" s="177"/>
      <c r="BL2631" s="177"/>
      <c r="BM2631" s="177"/>
      <c r="BN2631" s="177"/>
      <c r="BO2631" s="177"/>
      <c r="BP2631" s="177"/>
      <c r="BQ2631" s="177"/>
      <c r="BR2631" s="177"/>
      <c r="BS2631" s="177"/>
      <c r="BT2631" s="177"/>
      <c r="BU2631" s="177"/>
      <c r="BV2631" s="177"/>
      <c r="BW2631" s="177"/>
      <c r="BX2631" s="177"/>
      <c r="BY2631" s="177"/>
      <c r="BZ2631" s="177"/>
      <c r="CA2631" s="177"/>
    </row>
    <row r="2632" spans="12:79" customFormat="1" ht="11.25" customHeight="1">
      <c r="L2632" s="20"/>
      <c r="M2632" s="586"/>
      <c r="N2632" s="587"/>
      <c r="O2632" s="448"/>
      <c r="AC2632" s="268"/>
      <c r="AD2632" s="268"/>
      <c r="AE2632" s="268"/>
      <c r="AF2632" s="278"/>
      <c r="AG2632" s="278"/>
      <c r="AH2632" s="278"/>
      <c r="AI2632" s="177"/>
      <c r="AJ2632" s="177"/>
      <c r="AK2632" s="177"/>
      <c r="AL2632" s="177"/>
      <c r="AM2632" s="177"/>
      <c r="AN2632" s="177"/>
      <c r="AO2632" s="177"/>
      <c r="AP2632" s="177"/>
      <c r="AQ2632" s="177"/>
      <c r="AR2632" s="177"/>
      <c r="AS2632" s="177"/>
      <c r="AT2632" s="177"/>
      <c r="AU2632" s="177"/>
      <c r="AV2632" s="177"/>
      <c r="AW2632" s="177"/>
      <c r="AX2632" s="177"/>
      <c r="AY2632" s="177"/>
      <c r="AZ2632" s="177"/>
      <c r="BA2632" s="177"/>
      <c r="BB2632" s="177"/>
      <c r="BC2632" s="177"/>
      <c r="BD2632" s="177"/>
      <c r="BE2632" s="177"/>
      <c r="BF2632" s="177"/>
      <c r="BG2632" s="177"/>
      <c r="BH2632" s="177"/>
      <c r="BI2632" s="177"/>
      <c r="BJ2632" s="177"/>
      <c r="BK2632" s="177"/>
      <c r="BL2632" s="177"/>
      <c r="BM2632" s="177"/>
      <c r="BN2632" s="177"/>
      <c r="BO2632" s="177"/>
      <c r="BP2632" s="177"/>
      <c r="BQ2632" s="177"/>
      <c r="BR2632" s="177"/>
      <c r="BS2632" s="177"/>
      <c r="BT2632" s="177"/>
      <c r="BU2632" s="177"/>
      <c r="BV2632" s="177"/>
      <c r="BW2632" s="177"/>
      <c r="BX2632" s="177"/>
      <c r="BY2632" s="177"/>
      <c r="BZ2632" s="177"/>
      <c r="CA2632" s="177"/>
    </row>
    <row r="2633" spans="12:79" customFormat="1" ht="11.25" customHeight="1">
      <c r="L2633" s="20"/>
      <c r="M2633" s="562" t="s">
        <v>1026</v>
      </c>
      <c r="N2633" s="580" t="s">
        <v>1027</v>
      </c>
      <c r="O2633" s="446" t="s">
        <v>196</v>
      </c>
      <c r="AC2633" s="268"/>
      <c r="AD2633" s="268"/>
      <c r="AE2633" s="268"/>
      <c r="AF2633" s="263">
        <f>AG2633+AH2633</f>
        <v>0</v>
      </c>
      <c r="AG2633" s="260">
        <f>AG2634*AG2635</f>
        <v>0</v>
      </c>
      <c r="AH2633" s="260">
        <f>AH2634*AH2635</f>
        <v>0</v>
      </c>
      <c r="AI2633" s="177"/>
      <c r="AJ2633" s="177"/>
      <c r="AK2633" s="177"/>
      <c r="AL2633" s="177"/>
      <c r="AM2633" s="177"/>
      <c r="AN2633" s="177"/>
      <c r="AO2633" s="177"/>
      <c r="AP2633" s="177"/>
      <c r="AQ2633" s="177"/>
      <c r="AR2633" s="177"/>
      <c r="AS2633" s="177"/>
      <c r="AT2633" s="177"/>
      <c r="AU2633" s="177"/>
      <c r="AV2633" s="177"/>
      <c r="AW2633" s="177"/>
      <c r="AX2633" s="177"/>
      <c r="AY2633" s="177"/>
      <c r="AZ2633" s="177"/>
      <c r="BA2633" s="177"/>
      <c r="BB2633" s="177"/>
      <c r="BC2633" s="177"/>
      <c r="BD2633" s="177"/>
      <c r="BE2633" s="177"/>
      <c r="BF2633" s="177"/>
      <c r="BG2633" s="177"/>
      <c r="BH2633" s="177"/>
      <c r="BI2633" s="177"/>
      <c r="BJ2633" s="177"/>
      <c r="BK2633" s="177"/>
      <c r="BL2633" s="177"/>
      <c r="BM2633" s="177"/>
      <c r="BN2633" s="177"/>
      <c r="BO2633" s="177"/>
      <c r="BP2633" s="177"/>
      <c r="BQ2633" s="177"/>
      <c r="BR2633" s="177"/>
      <c r="BS2633" s="177"/>
      <c r="BT2633" s="177"/>
      <c r="BU2633" s="177"/>
      <c r="BV2633" s="177"/>
      <c r="BW2633" s="177"/>
      <c r="BX2633" s="177"/>
      <c r="BY2633" s="177"/>
      <c r="BZ2633" s="177"/>
      <c r="CA2633" s="177"/>
    </row>
    <row r="2634" spans="12:79" customFormat="1" ht="11.25" customHeight="1">
      <c r="L2634" s="20"/>
      <c r="M2634" s="562" t="s">
        <v>1028</v>
      </c>
      <c r="N2634" s="585" t="s">
        <v>1029</v>
      </c>
      <c r="O2634" s="446" t="s">
        <v>418</v>
      </c>
      <c r="AC2634" s="268"/>
      <c r="AD2634" s="268"/>
      <c r="AE2634" s="268"/>
      <c r="AF2634" s="260">
        <f>IF(AF2635=0,0,AF2633/AF2635)</f>
        <v>0</v>
      </c>
      <c r="AG2634" s="230"/>
      <c r="AH2634" s="230"/>
      <c r="AI2634" s="177"/>
      <c r="AJ2634" s="177"/>
      <c r="AK2634" s="177"/>
      <c r="AL2634" s="177"/>
      <c r="AM2634" s="177"/>
      <c r="AN2634" s="177"/>
      <c r="AO2634" s="177"/>
      <c r="AP2634" s="177"/>
      <c r="AQ2634" s="177"/>
      <c r="AR2634" s="177"/>
      <c r="AS2634" s="177"/>
      <c r="AT2634" s="177"/>
      <c r="AU2634" s="177"/>
      <c r="AV2634" s="177"/>
      <c r="AW2634" s="177"/>
      <c r="AX2634" s="177"/>
      <c r="AY2634" s="177"/>
      <c r="AZ2634" s="177"/>
      <c r="BA2634" s="177"/>
      <c r="BB2634" s="177"/>
      <c r="BC2634" s="177"/>
      <c r="BD2634" s="177"/>
      <c r="BE2634" s="177"/>
      <c r="BF2634" s="177"/>
      <c r="BG2634" s="177"/>
      <c r="BH2634" s="177"/>
      <c r="BI2634" s="177"/>
      <c r="BJ2634" s="177"/>
      <c r="BK2634" s="177"/>
      <c r="BL2634" s="177"/>
      <c r="BM2634" s="177"/>
      <c r="BN2634" s="177"/>
      <c r="BO2634" s="177"/>
      <c r="BP2634" s="177"/>
      <c r="BQ2634" s="177"/>
      <c r="BR2634" s="177"/>
      <c r="BS2634" s="177"/>
      <c r="BT2634" s="177"/>
      <c r="BU2634" s="177"/>
      <c r="BV2634" s="177"/>
      <c r="BW2634" s="177"/>
      <c r="BX2634" s="177"/>
      <c r="BY2634" s="177"/>
      <c r="BZ2634" s="177"/>
      <c r="CA2634" s="177"/>
    </row>
    <row r="2635" spans="12:79" customFormat="1" ht="11.25" customHeight="1">
      <c r="L2635" s="20"/>
      <c r="M2635" s="562" t="s">
        <v>1030</v>
      </c>
      <c r="N2635" s="585" t="s">
        <v>288</v>
      </c>
      <c r="O2635" s="443" t="s">
        <v>1141</v>
      </c>
      <c r="AC2635" s="268"/>
      <c r="AD2635" s="268"/>
      <c r="AE2635" s="268"/>
      <c r="AF2635" s="263">
        <f>AG2635+AH2635</f>
        <v>0</v>
      </c>
      <c r="AG2635" s="230"/>
      <c r="AH2635" s="230"/>
      <c r="AI2635" s="177"/>
      <c r="AJ2635" s="177"/>
      <c r="AK2635" s="177"/>
      <c r="AL2635" s="177"/>
      <c r="AM2635" s="177"/>
      <c r="AN2635" s="177"/>
      <c r="AO2635" s="177"/>
      <c r="AP2635" s="177"/>
      <c r="AQ2635" s="177"/>
      <c r="AR2635" s="177"/>
      <c r="AS2635" s="177"/>
      <c r="AT2635" s="177"/>
      <c r="AU2635" s="177"/>
      <c r="AV2635" s="177"/>
      <c r="AW2635" s="177"/>
      <c r="AX2635" s="177"/>
      <c r="AY2635" s="177"/>
      <c r="AZ2635" s="177"/>
      <c r="BA2635" s="177"/>
      <c r="BB2635" s="177"/>
      <c r="BC2635" s="177"/>
      <c r="BD2635" s="177"/>
      <c r="BE2635" s="177"/>
      <c r="BF2635" s="177"/>
      <c r="BG2635" s="177"/>
      <c r="BH2635" s="177"/>
      <c r="BI2635" s="177"/>
      <c r="BJ2635" s="177"/>
      <c r="BK2635" s="177"/>
      <c r="BL2635" s="177"/>
      <c r="BM2635" s="177"/>
      <c r="BN2635" s="177"/>
      <c r="BO2635" s="177"/>
      <c r="BP2635" s="177"/>
      <c r="BQ2635" s="177"/>
      <c r="BR2635" s="177"/>
      <c r="BS2635" s="177"/>
      <c r="BT2635" s="177"/>
      <c r="BU2635" s="177"/>
      <c r="BV2635" s="177"/>
      <c r="BW2635" s="177"/>
      <c r="BX2635" s="177"/>
      <c r="BY2635" s="177"/>
      <c r="BZ2635" s="177"/>
      <c r="CA2635" s="177"/>
    </row>
    <row r="2636" spans="12:79" customFormat="1" ht="11.25" customHeight="1">
      <c r="L2636" s="20"/>
      <c r="M2636" s="586"/>
      <c r="N2636" s="587"/>
      <c r="O2636" s="448"/>
      <c r="AC2636" s="268"/>
      <c r="AD2636" s="268"/>
      <c r="AE2636" s="268"/>
      <c r="AF2636" s="278"/>
      <c r="AG2636" s="278"/>
      <c r="AH2636" s="278"/>
      <c r="AI2636" s="177"/>
      <c r="AJ2636" s="177"/>
      <c r="AK2636" s="177"/>
      <c r="AL2636" s="177"/>
      <c r="AM2636" s="177"/>
      <c r="AN2636" s="177"/>
      <c r="AO2636" s="177"/>
      <c r="AP2636" s="177"/>
      <c r="AQ2636" s="177"/>
      <c r="AR2636" s="177"/>
      <c r="AS2636" s="177"/>
      <c r="AT2636" s="177"/>
      <c r="AU2636" s="177"/>
      <c r="AV2636" s="177"/>
      <c r="AW2636" s="177"/>
      <c r="AX2636" s="177"/>
      <c r="AY2636" s="177"/>
      <c r="AZ2636" s="177"/>
      <c r="BA2636" s="177"/>
      <c r="BB2636" s="177"/>
      <c r="BC2636" s="177"/>
      <c r="BD2636" s="177"/>
      <c r="BE2636" s="177"/>
      <c r="BF2636" s="177"/>
      <c r="BG2636" s="177"/>
      <c r="BH2636" s="177"/>
      <c r="BI2636" s="177"/>
      <c r="BJ2636" s="177"/>
      <c r="BK2636" s="177"/>
      <c r="BL2636" s="177"/>
      <c r="BM2636" s="177"/>
      <c r="BN2636" s="177"/>
      <c r="BO2636" s="177"/>
      <c r="BP2636" s="177"/>
      <c r="BQ2636" s="177"/>
      <c r="BR2636" s="177"/>
      <c r="BS2636" s="177"/>
      <c r="BT2636" s="177"/>
      <c r="BU2636" s="177"/>
      <c r="BV2636" s="177"/>
      <c r="BW2636" s="177"/>
      <c r="BX2636" s="177"/>
      <c r="BY2636" s="177"/>
      <c r="BZ2636" s="177"/>
      <c r="CA2636" s="177"/>
    </row>
    <row r="2637" spans="12:79" customFormat="1" ht="11.25" customHeight="1">
      <c r="L2637" s="20"/>
      <c r="M2637" s="586"/>
      <c r="N2637" s="587"/>
      <c r="O2637" s="448"/>
      <c r="AC2637" s="268"/>
      <c r="AD2637" s="268"/>
      <c r="AE2637" s="268"/>
      <c r="AF2637" s="278"/>
      <c r="AG2637" s="278"/>
      <c r="AH2637" s="278"/>
      <c r="AI2637" s="177"/>
      <c r="AJ2637" s="177"/>
      <c r="AK2637" s="177"/>
      <c r="AL2637" s="177"/>
      <c r="AM2637" s="177"/>
      <c r="AN2637" s="177"/>
      <c r="AO2637" s="177"/>
      <c r="AP2637" s="177"/>
      <c r="AQ2637" s="177"/>
      <c r="AR2637" s="177"/>
      <c r="AS2637" s="177"/>
      <c r="AT2637" s="177"/>
      <c r="AU2637" s="177"/>
      <c r="AV2637" s="177"/>
      <c r="AW2637" s="177"/>
      <c r="AX2637" s="177"/>
      <c r="AY2637" s="177"/>
      <c r="AZ2637" s="177"/>
      <c r="BA2637" s="177"/>
      <c r="BB2637" s="177"/>
      <c r="BC2637" s="177"/>
      <c r="BD2637" s="177"/>
      <c r="BE2637" s="177"/>
      <c r="BF2637" s="177"/>
      <c r="BG2637" s="177"/>
      <c r="BH2637" s="177"/>
      <c r="BI2637" s="177"/>
      <c r="BJ2637" s="177"/>
      <c r="BK2637" s="177"/>
      <c r="BL2637" s="177"/>
      <c r="BM2637" s="177"/>
      <c r="BN2637" s="177"/>
      <c r="BO2637" s="177"/>
      <c r="BP2637" s="177"/>
      <c r="BQ2637" s="177"/>
      <c r="BR2637" s="177"/>
      <c r="BS2637" s="177"/>
      <c r="BT2637" s="177"/>
      <c r="BU2637" s="177"/>
      <c r="BV2637" s="177"/>
      <c r="BW2637" s="177"/>
      <c r="BX2637" s="177"/>
      <c r="BY2637" s="177"/>
      <c r="BZ2637" s="177"/>
      <c r="CA2637" s="177"/>
    </row>
    <row r="2638" spans="12:79" customFormat="1" ht="11.25" customHeight="1">
      <c r="L2638" s="20"/>
      <c r="M2638" s="586"/>
      <c r="N2638" s="587"/>
      <c r="O2638" s="448"/>
      <c r="AC2638" s="268"/>
      <c r="AD2638" s="268"/>
      <c r="AE2638" s="268"/>
      <c r="AF2638" s="278"/>
      <c r="AG2638" s="278"/>
      <c r="AH2638" s="278"/>
      <c r="AI2638" s="177"/>
      <c r="AJ2638" s="177"/>
      <c r="AK2638" s="177"/>
      <c r="AL2638" s="177"/>
      <c r="AM2638" s="177"/>
      <c r="AN2638" s="177"/>
      <c r="AO2638" s="177"/>
      <c r="AP2638" s="177"/>
      <c r="AQ2638" s="177"/>
      <c r="AR2638" s="177"/>
      <c r="AS2638" s="177"/>
      <c r="AT2638" s="177"/>
      <c r="AU2638" s="177"/>
      <c r="AV2638" s="177"/>
      <c r="AW2638" s="177"/>
      <c r="AX2638" s="177"/>
      <c r="AY2638" s="177"/>
      <c r="AZ2638" s="177"/>
      <c r="BA2638" s="177"/>
      <c r="BB2638" s="177"/>
      <c r="BC2638" s="177"/>
      <c r="BD2638" s="177"/>
      <c r="BE2638" s="177"/>
      <c r="BF2638" s="177"/>
      <c r="BG2638" s="177"/>
      <c r="BH2638" s="177"/>
      <c r="BI2638" s="177"/>
      <c r="BJ2638" s="177"/>
      <c r="BK2638" s="177"/>
      <c r="BL2638" s="177"/>
      <c r="BM2638" s="177"/>
      <c r="BN2638" s="177"/>
      <c r="BO2638" s="177"/>
      <c r="BP2638" s="177"/>
      <c r="BQ2638" s="177"/>
      <c r="BR2638" s="177"/>
      <c r="BS2638" s="177"/>
      <c r="BT2638" s="177"/>
      <c r="BU2638" s="177"/>
      <c r="BV2638" s="177"/>
      <c r="BW2638" s="177"/>
      <c r="BX2638" s="177"/>
      <c r="BY2638" s="177"/>
      <c r="BZ2638" s="177"/>
      <c r="CA2638" s="177"/>
    </row>
    <row r="2639" spans="12:79" customFormat="1" ht="11.25" customHeight="1">
      <c r="L2639" s="20"/>
      <c r="M2639" s="586"/>
      <c r="N2639" s="587"/>
      <c r="O2639" s="448"/>
      <c r="AC2639" s="268"/>
      <c r="AD2639" s="268"/>
      <c r="AE2639" s="268"/>
      <c r="AF2639" s="278"/>
      <c r="AG2639" s="278"/>
      <c r="AH2639" s="278"/>
      <c r="AI2639" s="177"/>
      <c r="AJ2639" s="177"/>
      <c r="AK2639" s="177"/>
      <c r="AL2639" s="177"/>
      <c r="AM2639" s="177"/>
      <c r="AN2639" s="177"/>
      <c r="AO2639" s="177"/>
      <c r="AP2639" s="177"/>
      <c r="AQ2639" s="177"/>
      <c r="AR2639" s="177"/>
      <c r="AS2639" s="177"/>
      <c r="AT2639" s="177"/>
      <c r="AU2639" s="177"/>
      <c r="AV2639" s="177"/>
      <c r="AW2639" s="177"/>
      <c r="AX2639" s="177"/>
      <c r="AY2639" s="177"/>
      <c r="AZ2639" s="177"/>
      <c r="BA2639" s="177"/>
      <c r="BB2639" s="177"/>
      <c r="BC2639" s="177"/>
      <c r="BD2639" s="177"/>
      <c r="BE2639" s="177"/>
      <c r="BF2639" s="177"/>
      <c r="BG2639" s="177"/>
      <c r="BH2639" s="177"/>
      <c r="BI2639" s="177"/>
      <c r="BJ2639" s="177"/>
      <c r="BK2639" s="177"/>
      <c r="BL2639" s="177"/>
      <c r="BM2639" s="177"/>
      <c r="BN2639" s="177"/>
      <c r="BO2639" s="177"/>
      <c r="BP2639" s="177"/>
      <c r="BQ2639" s="177"/>
      <c r="BR2639" s="177"/>
      <c r="BS2639" s="177"/>
      <c r="BT2639" s="177"/>
      <c r="BU2639" s="177"/>
      <c r="BV2639" s="177"/>
      <c r="BW2639" s="177"/>
      <c r="BX2639" s="177"/>
      <c r="BY2639" s="177"/>
      <c r="BZ2639" s="177"/>
      <c r="CA2639" s="177"/>
    </row>
    <row r="2640" spans="12:79" customFormat="1" ht="11.25" customHeight="1">
      <c r="L2640" s="20"/>
      <c r="M2640" s="586"/>
      <c r="N2640" s="587"/>
      <c r="O2640" s="448"/>
      <c r="AC2640" s="268"/>
      <c r="AD2640" s="268"/>
      <c r="AE2640" s="268"/>
      <c r="AF2640" s="278"/>
      <c r="AG2640" s="278"/>
      <c r="AH2640" s="278"/>
      <c r="AI2640" s="177"/>
      <c r="AJ2640" s="177"/>
      <c r="AK2640" s="177"/>
      <c r="AL2640" s="177"/>
      <c r="AM2640" s="177"/>
      <c r="AN2640" s="177"/>
      <c r="AO2640" s="177"/>
      <c r="AP2640" s="177"/>
      <c r="AQ2640" s="177"/>
      <c r="AR2640" s="177"/>
      <c r="AS2640" s="177"/>
      <c r="AT2640" s="177"/>
      <c r="AU2640" s="177"/>
      <c r="AV2640" s="177"/>
      <c r="AW2640" s="177"/>
      <c r="AX2640" s="177"/>
      <c r="AY2640" s="177"/>
      <c r="AZ2640" s="177"/>
      <c r="BA2640" s="177"/>
      <c r="BB2640" s="177"/>
      <c r="BC2640" s="177"/>
      <c r="BD2640" s="177"/>
      <c r="BE2640" s="177"/>
      <c r="BF2640" s="177"/>
      <c r="BG2640" s="177"/>
      <c r="BH2640" s="177"/>
      <c r="BI2640" s="177"/>
      <c r="BJ2640" s="177"/>
      <c r="BK2640" s="177"/>
      <c r="BL2640" s="177"/>
      <c r="BM2640" s="177"/>
      <c r="BN2640" s="177"/>
      <c r="BO2640" s="177"/>
      <c r="BP2640" s="177"/>
      <c r="BQ2640" s="177"/>
      <c r="BR2640" s="177"/>
      <c r="BS2640" s="177"/>
      <c r="BT2640" s="177"/>
      <c r="BU2640" s="177"/>
      <c r="BV2640" s="177"/>
      <c r="BW2640" s="177"/>
      <c r="BX2640" s="177"/>
      <c r="BY2640" s="177"/>
      <c r="BZ2640" s="177"/>
      <c r="CA2640" s="177"/>
    </row>
    <row r="2641" spans="12:79" customFormat="1" ht="11.25" customHeight="1">
      <c r="L2641" s="20"/>
      <c r="M2641" s="586"/>
      <c r="N2641" s="587"/>
      <c r="O2641" s="448"/>
      <c r="AC2641" s="268"/>
      <c r="AD2641" s="268"/>
      <c r="AE2641" s="268"/>
      <c r="AF2641" s="278"/>
      <c r="AG2641" s="278"/>
      <c r="AH2641" s="278"/>
      <c r="AI2641" s="177"/>
      <c r="AJ2641" s="177"/>
      <c r="AK2641" s="177"/>
      <c r="AL2641" s="177"/>
      <c r="AM2641" s="177"/>
      <c r="AN2641" s="177"/>
      <c r="AO2641" s="177"/>
      <c r="AP2641" s="177"/>
      <c r="AQ2641" s="177"/>
      <c r="AR2641" s="177"/>
      <c r="AS2641" s="177"/>
      <c r="AT2641" s="177"/>
      <c r="AU2641" s="177"/>
      <c r="AV2641" s="177"/>
      <c r="AW2641" s="177"/>
      <c r="AX2641" s="177"/>
      <c r="AY2641" s="177"/>
      <c r="AZ2641" s="177"/>
      <c r="BA2641" s="177"/>
      <c r="BB2641" s="177"/>
      <c r="BC2641" s="177"/>
      <c r="BD2641" s="177"/>
      <c r="BE2641" s="177"/>
      <c r="BF2641" s="177"/>
      <c r="BG2641" s="177"/>
      <c r="BH2641" s="177"/>
      <c r="BI2641" s="177"/>
      <c r="BJ2641" s="177"/>
      <c r="BK2641" s="177"/>
      <c r="BL2641" s="177"/>
      <c r="BM2641" s="177"/>
      <c r="BN2641" s="177"/>
      <c r="BO2641" s="177"/>
      <c r="BP2641" s="177"/>
      <c r="BQ2641" s="177"/>
      <c r="BR2641" s="177"/>
      <c r="BS2641" s="177"/>
      <c r="BT2641" s="177"/>
      <c r="BU2641" s="177"/>
      <c r="BV2641" s="177"/>
      <c r="BW2641" s="177"/>
      <c r="BX2641" s="177"/>
      <c r="BY2641" s="177"/>
      <c r="BZ2641" s="177"/>
      <c r="CA2641" s="177"/>
    </row>
    <row r="2642" spans="12:79" customFormat="1" ht="11.25" customHeight="1">
      <c r="L2642" s="20"/>
      <c r="M2642" s="586"/>
      <c r="N2642" s="587"/>
      <c r="O2642" s="448"/>
      <c r="AC2642" s="268"/>
      <c r="AD2642" s="268"/>
      <c r="AE2642" s="268"/>
      <c r="AF2642" s="278"/>
      <c r="AG2642" s="278"/>
      <c r="AH2642" s="278"/>
      <c r="AI2642" s="177"/>
      <c r="AJ2642" s="177"/>
      <c r="AK2642" s="177"/>
      <c r="AL2642" s="177"/>
      <c r="AM2642" s="177"/>
      <c r="AN2642" s="177"/>
      <c r="AO2642" s="177"/>
      <c r="AP2642" s="177"/>
      <c r="AQ2642" s="177"/>
      <c r="AR2642" s="177"/>
      <c r="AS2642" s="177"/>
      <c r="AT2642" s="177"/>
      <c r="AU2642" s="177"/>
      <c r="AV2642" s="177"/>
      <c r="AW2642" s="177"/>
      <c r="AX2642" s="177"/>
      <c r="AY2642" s="177"/>
      <c r="AZ2642" s="177"/>
      <c r="BA2642" s="177"/>
      <c r="BB2642" s="177"/>
      <c r="BC2642" s="177"/>
      <c r="BD2642" s="177"/>
      <c r="BE2642" s="177"/>
      <c r="BF2642" s="177"/>
      <c r="BG2642" s="177"/>
      <c r="BH2642" s="177"/>
      <c r="BI2642" s="177"/>
      <c r="BJ2642" s="177"/>
      <c r="BK2642" s="177"/>
      <c r="BL2642" s="177"/>
      <c r="BM2642" s="177"/>
      <c r="BN2642" s="177"/>
      <c r="BO2642" s="177"/>
      <c r="BP2642" s="177"/>
      <c r="BQ2642" s="177"/>
      <c r="BR2642" s="177"/>
      <c r="BS2642" s="177"/>
      <c r="BT2642" s="177"/>
      <c r="BU2642" s="177"/>
      <c r="BV2642" s="177"/>
      <c r="BW2642" s="177"/>
      <c r="BX2642" s="177"/>
      <c r="BY2642" s="177"/>
      <c r="BZ2642" s="177"/>
      <c r="CA2642" s="177"/>
    </row>
    <row r="2643" spans="12:79" customFormat="1" ht="11.25" customHeight="1">
      <c r="L2643" s="20"/>
      <c r="M2643" s="562" t="s">
        <v>810</v>
      </c>
      <c r="N2643" s="579" t="s">
        <v>1031</v>
      </c>
      <c r="O2643" s="446" t="s">
        <v>196</v>
      </c>
      <c r="AC2643" s="268"/>
      <c r="AD2643" s="268"/>
      <c r="AE2643" s="268"/>
      <c r="AF2643" s="263">
        <f>AG2643+AH2643</f>
        <v>0</v>
      </c>
      <c r="AG2643" s="230"/>
      <c r="AH2643" s="230"/>
      <c r="AI2643" s="177"/>
      <c r="AJ2643" s="177"/>
      <c r="AK2643" s="177"/>
      <c r="AL2643" s="177"/>
      <c r="AM2643" s="177"/>
      <c r="AN2643" s="177"/>
      <c r="AO2643" s="177"/>
      <c r="AP2643" s="177"/>
      <c r="AQ2643" s="177"/>
      <c r="AR2643" s="177"/>
      <c r="AS2643" s="177"/>
      <c r="AT2643" s="177"/>
      <c r="AU2643" s="177"/>
      <c r="AV2643" s="177"/>
      <c r="AW2643" s="177"/>
      <c r="AX2643" s="177"/>
      <c r="AY2643" s="177"/>
      <c r="AZ2643" s="177"/>
      <c r="BA2643" s="177"/>
      <c r="BB2643" s="177"/>
      <c r="BC2643" s="177"/>
      <c r="BD2643" s="177"/>
      <c r="BE2643" s="177"/>
      <c r="BF2643" s="177"/>
      <c r="BG2643" s="177"/>
      <c r="BH2643" s="177"/>
      <c r="BI2643" s="177"/>
      <c r="BJ2643" s="177"/>
      <c r="BK2643" s="177"/>
      <c r="BL2643" s="177"/>
      <c r="BM2643" s="177"/>
      <c r="BN2643" s="177"/>
      <c r="BO2643" s="177"/>
      <c r="BP2643" s="177"/>
      <c r="BQ2643" s="177"/>
      <c r="BR2643" s="177"/>
      <c r="BS2643" s="177"/>
      <c r="BT2643" s="177"/>
      <c r="BU2643" s="177"/>
      <c r="BV2643" s="177"/>
      <c r="BW2643" s="177"/>
      <c r="BX2643" s="177"/>
      <c r="BY2643" s="177"/>
      <c r="BZ2643" s="177"/>
      <c r="CA2643" s="177"/>
    </row>
    <row r="2644" spans="12:79" customFormat="1" ht="11.25" customHeight="1">
      <c r="L2644" s="20"/>
      <c r="M2644" s="562" t="s">
        <v>1032</v>
      </c>
      <c r="N2644" s="579" t="s">
        <v>1033</v>
      </c>
      <c r="O2644" s="446" t="s">
        <v>196</v>
      </c>
      <c r="AC2644" s="268"/>
      <c r="AD2644" s="268"/>
      <c r="AE2644" s="268"/>
      <c r="AF2644" s="263">
        <f>AG2644+AH2644</f>
        <v>0</v>
      </c>
      <c r="AG2644" s="260">
        <f>SUM(AG2645,AG2656)</f>
        <v>0</v>
      </c>
      <c r="AH2644" s="260">
        <f>SUM(AH2645,AH2656)</f>
        <v>0</v>
      </c>
      <c r="AI2644" s="177"/>
      <c r="AJ2644" s="177"/>
      <c r="AK2644" s="177"/>
      <c r="AL2644" s="177"/>
      <c r="AM2644" s="177"/>
      <c r="AN2644" s="177"/>
      <c r="AO2644" s="177"/>
      <c r="AP2644" s="177"/>
      <c r="AQ2644" s="177"/>
      <c r="AR2644" s="177"/>
      <c r="AS2644" s="177"/>
      <c r="AT2644" s="177"/>
      <c r="AU2644" s="177"/>
      <c r="AV2644" s="177"/>
      <c r="AW2644" s="177"/>
      <c r="AX2644" s="177"/>
      <c r="AY2644" s="177"/>
      <c r="AZ2644" s="177"/>
      <c r="BA2644" s="177"/>
      <c r="BB2644" s="177"/>
      <c r="BC2644" s="177"/>
      <c r="BD2644" s="177"/>
      <c r="BE2644" s="177"/>
      <c r="BF2644" s="177"/>
      <c r="BG2644" s="177"/>
      <c r="BH2644" s="177"/>
      <c r="BI2644" s="177"/>
      <c r="BJ2644" s="177"/>
      <c r="BK2644" s="177"/>
      <c r="BL2644" s="177"/>
      <c r="BM2644" s="177"/>
      <c r="BN2644" s="177"/>
      <c r="BO2644" s="177"/>
      <c r="BP2644" s="177"/>
      <c r="BQ2644" s="177"/>
      <c r="BR2644" s="177"/>
      <c r="BS2644" s="177"/>
      <c r="BT2644" s="177"/>
      <c r="BU2644" s="177"/>
      <c r="BV2644" s="177"/>
      <c r="BW2644" s="177"/>
      <c r="BX2644" s="177"/>
      <c r="BY2644" s="177"/>
      <c r="BZ2644" s="177"/>
      <c r="CA2644" s="177"/>
    </row>
    <row r="2645" spans="12:79" customFormat="1" ht="11.25" customHeight="1">
      <c r="L2645" s="20"/>
      <c r="M2645" s="562" t="s">
        <v>563</v>
      </c>
      <c r="N2645" s="580" t="s">
        <v>1034</v>
      </c>
      <c r="O2645" s="446" t="s">
        <v>196</v>
      </c>
      <c r="AC2645" s="268"/>
      <c r="AD2645" s="268"/>
      <c r="AE2645" s="268"/>
      <c r="AF2645" s="263">
        <f>AG2645+AH2645</f>
        <v>0</v>
      </c>
      <c r="AG2645" s="230"/>
      <c r="AH2645" s="230"/>
      <c r="AI2645" s="177"/>
      <c r="AJ2645" s="177"/>
      <c r="AK2645" s="177"/>
      <c r="AL2645" s="177"/>
      <c r="AM2645" s="177"/>
      <c r="AN2645" s="177"/>
      <c r="AO2645" s="177"/>
      <c r="AP2645" s="177"/>
      <c r="AQ2645" s="177"/>
      <c r="AR2645" s="177"/>
      <c r="AS2645" s="177"/>
      <c r="AT2645" s="177"/>
      <c r="AU2645" s="177"/>
      <c r="AV2645" s="177"/>
      <c r="AW2645" s="177"/>
      <c r="AX2645" s="177"/>
      <c r="AY2645" s="177"/>
      <c r="AZ2645" s="177"/>
      <c r="BA2645" s="177"/>
      <c r="BB2645" s="177"/>
      <c r="BC2645" s="177"/>
      <c r="BD2645" s="177"/>
      <c r="BE2645" s="177"/>
      <c r="BF2645" s="177"/>
      <c r="BG2645" s="177"/>
      <c r="BH2645" s="177"/>
      <c r="BI2645" s="177"/>
      <c r="BJ2645" s="177"/>
      <c r="BK2645" s="177"/>
      <c r="BL2645" s="177"/>
      <c r="BM2645" s="177"/>
      <c r="BN2645" s="177"/>
      <c r="BO2645" s="177"/>
      <c r="BP2645" s="177"/>
      <c r="BQ2645" s="177"/>
      <c r="BR2645" s="177"/>
      <c r="BS2645" s="177"/>
      <c r="BT2645" s="177"/>
      <c r="BU2645" s="177"/>
      <c r="BV2645" s="177"/>
      <c r="BW2645" s="177"/>
      <c r="BX2645" s="177"/>
      <c r="BY2645" s="177"/>
      <c r="BZ2645" s="177"/>
      <c r="CA2645" s="177"/>
    </row>
    <row r="2646" spans="12:79" customFormat="1" ht="11.25" customHeight="1">
      <c r="L2646" s="20"/>
      <c r="M2646" s="563" t="s">
        <v>1035</v>
      </c>
      <c r="N2646" s="588" t="s">
        <v>1036</v>
      </c>
      <c r="O2646" s="446" t="s">
        <v>294</v>
      </c>
      <c r="AC2646" s="268"/>
      <c r="AD2646" s="268"/>
      <c r="AE2646" s="268"/>
      <c r="AF2646" s="230"/>
      <c r="AG2646" s="230"/>
      <c r="AH2646" s="230"/>
      <c r="AI2646" s="177"/>
      <c r="AJ2646" s="177"/>
      <c r="AK2646" s="177"/>
      <c r="AL2646" s="177"/>
      <c r="AM2646" s="177"/>
      <c r="AN2646" s="177"/>
      <c r="AO2646" s="177"/>
      <c r="AP2646" s="177"/>
      <c r="AQ2646" s="177"/>
      <c r="AR2646" s="177"/>
      <c r="AS2646" s="177"/>
      <c r="AT2646" s="177"/>
      <c r="AU2646" s="177"/>
      <c r="AV2646" s="177"/>
      <c r="AW2646" s="177"/>
      <c r="AX2646" s="177"/>
      <c r="AY2646" s="177"/>
      <c r="AZ2646" s="177"/>
      <c r="BA2646" s="177"/>
      <c r="BB2646" s="177"/>
      <c r="BC2646" s="177"/>
      <c r="BD2646" s="177"/>
      <c r="BE2646" s="177"/>
      <c r="BF2646" s="177"/>
      <c r="BG2646" s="177"/>
      <c r="BH2646" s="177"/>
      <c r="BI2646" s="177"/>
      <c r="BJ2646" s="177"/>
      <c r="BK2646" s="177"/>
      <c r="BL2646" s="177"/>
      <c r="BM2646" s="177"/>
      <c r="BN2646" s="177"/>
      <c r="BO2646" s="177"/>
      <c r="BP2646" s="177"/>
      <c r="BQ2646" s="177"/>
      <c r="BR2646" s="177"/>
      <c r="BS2646" s="177"/>
      <c r="BT2646" s="177"/>
      <c r="BU2646" s="177"/>
      <c r="BV2646" s="177"/>
      <c r="BW2646" s="177"/>
      <c r="BX2646" s="177"/>
      <c r="BY2646" s="177"/>
      <c r="BZ2646" s="177"/>
      <c r="CA2646" s="177"/>
    </row>
    <row r="2647" spans="12:79" customFormat="1" ht="11.25" customHeight="1">
      <c r="L2647" s="20"/>
      <c r="M2647" s="563" t="s">
        <v>1037</v>
      </c>
      <c r="N2647" s="589" t="s">
        <v>1146</v>
      </c>
      <c r="O2647" s="446" t="s">
        <v>30</v>
      </c>
      <c r="AC2647" s="268"/>
      <c r="AD2647" s="268"/>
      <c r="AE2647" s="268"/>
      <c r="AF2647" s="260">
        <f>IF(AF2646=0,0,AF2645/AF2646*1000/AF$6)</f>
        <v>0</v>
      </c>
      <c r="AG2647" s="260">
        <f>IF(AG2646=0,0,AG2645/AG2646*1000/AG$6)</f>
        <v>0</v>
      </c>
      <c r="AH2647" s="260">
        <f>IF(AH2646=0,0,AH2645/AH2646*1000/AH$6)</f>
        <v>0</v>
      </c>
      <c r="AI2647" s="177"/>
      <c r="AJ2647" s="177"/>
      <c r="AK2647" s="177"/>
      <c r="AL2647" s="177"/>
      <c r="AM2647" s="177"/>
      <c r="AN2647" s="177"/>
      <c r="AO2647" s="177"/>
      <c r="AP2647" s="177"/>
      <c r="AQ2647" s="177"/>
      <c r="AR2647" s="177"/>
      <c r="AS2647" s="177"/>
      <c r="AT2647" s="177"/>
      <c r="AU2647" s="177"/>
      <c r="AV2647" s="177"/>
      <c r="AW2647" s="177"/>
      <c r="AX2647" s="177"/>
      <c r="AY2647" s="177"/>
      <c r="AZ2647" s="177"/>
      <c r="BA2647" s="177"/>
      <c r="BB2647" s="177"/>
      <c r="BC2647" s="177"/>
      <c r="BD2647" s="177"/>
      <c r="BE2647" s="177"/>
      <c r="BF2647" s="177"/>
      <c r="BG2647" s="177"/>
      <c r="BH2647" s="177"/>
      <c r="BI2647" s="177"/>
      <c r="BJ2647" s="177"/>
      <c r="BK2647" s="177"/>
      <c r="BL2647" s="177"/>
      <c r="BM2647" s="177"/>
      <c r="BN2647" s="177"/>
      <c r="BO2647" s="177"/>
      <c r="BP2647" s="177"/>
      <c r="BQ2647" s="177"/>
      <c r="BR2647" s="177"/>
      <c r="BS2647" s="177"/>
      <c r="BT2647" s="177"/>
      <c r="BU2647" s="177"/>
      <c r="BV2647" s="177"/>
      <c r="BW2647" s="177"/>
      <c r="BX2647" s="177"/>
      <c r="BY2647" s="177"/>
      <c r="BZ2647" s="177"/>
      <c r="CA2647" s="177"/>
    </row>
    <row r="2648" spans="12:79" customFormat="1" ht="11.25" customHeight="1">
      <c r="L2648" s="20"/>
      <c r="M2648" s="563" t="s">
        <v>1038</v>
      </c>
      <c r="N2648" s="590" t="s">
        <v>1148</v>
      </c>
      <c r="O2648" s="446" t="s">
        <v>294</v>
      </c>
      <c r="AC2648" s="268"/>
      <c r="AD2648" s="268"/>
      <c r="AE2648" s="268"/>
      <c r="AF2648" s="230"/>
      <c r="AG2648" s="230"/>
      <c r="AH2648" s="230"/>
      <c r="AI2648" s="177"/>
      <c r="AJ2648" s="177"/>
      <c r="AK2648" s="177"/>
      <c r="AL2648" s="177"/>
      <c r="AM2648" s="177"/>
      <c r="AN2648" s="177"/>
      <c r="AO2648" s="177"/>
      <c r="AP2648" s="177"/>
      <c r="AQ2648" s="177"/>
      <c r="AR2648" s="177"/>
      <c r="AS2648" s="177"/>
      <c r="AT2648" s="177"/>
      <c r="AU2648" s="177"/>
      <c r="AV2648" s="177"/>
      <c r="AW2648" s="177"/>
      <c r="AX2648" s="177"/>
      <c r="AY2648" s="177"/>
      <c r="AZ2648" s="177"/>
      <c r="BA2648" s="177"/>
      <c r="BB2648" s="177"/>
      <c r="BC2648" s="177"/>
      <c r="BD2648" s="177"/>
      <c r="BE2648" s="177"/>
      <c r="BF2648" s="177"/>
      <c r="BG2648" s="177"/>
      <c r="BH2648" s="177"/>
      <c r="BI2648" s="177"/>
      <c r="BJ2648" s="177"/>
      <c r="BK2648" s="177"/>
      <c r="BL2648" s="177"/>
      <c r="BM2648" s="177"/>
      <c r="BN2648" s="177"/>
      <c r="BO2648" s="177"/>
      <c r="BP2648" s="177"/>
      <c r="BQ2648" s="177"/>
      <c r="BR2648" s="177"/>
      <c r="BS2648" s="177"/>
      <c r="BT2648" s="177"/>
      <c r="BU2648" s="177"/>
      <c r="BV2648" s="177"/>
      <c r="BW2648" s="177"/>
      <c r="BX2648" s="177"/>
      <c r="BY2648" s="177"/>
      <c r="BZ2648" s="177"/>
      <c r="CA2648" s="177"/>
    </row>
    <row r="2649" spans="12:79" customFormat="1" ht="11.25" customHeight="1">
      <c r="L2649" s="20"/>
      <c r="M2649" s="563" t="s">
        <v>1039</v>
      </c>
      <c r="N2649" s="591" t="s">
        <v>1147</v>
      </c>
      <c r="O2649" s="446" t="s">
        <v>294</v>
      </c>
      <c r="AC2649" s="268"/>
      <c r="AD2649" s="268"/>
      <c r="AE2649" s="268"/>
      <c r="AF2649" s="230"/>
      <c r="AG2649" s="230"/>
      <c r="AH2649" s="230"/>
      <c r="AI2649" s="177"/>
      <c r="AJ2649" s="177"/>
      <c r="AK2649" s="177"/>
      <c r="AL2649" s="177"/>
      <c r="AM2649" s="177"/>
      <c r="AN2649" s="177"/>
      <c r="AO2649" s="177"/>
      <c r="AP2649" s="177"/>
      <c r="AQ2649" s="177"/>
      <c r="AR2649" s="177"/>
      <c r="AS2649" s="177"/>
      <c r="AT2649" s="177"/>
      <c r="AU2649" s="177"/>
      <c r="AV2649" s="177"/>
      <c r="AW2649" s="177"/>
      <c r="AX2649" s="177"/>
      <c r="AY2649" s="177"/>
      <c r="AZ2649" s="177"/>
      <c r="BA2649" s="177"/>
      <c r="BB2649" s="177"/>
      <c r="BC2649" s="177"/>
      <c r="BD2649" s="177"/>
      <c r="BE2649" s="177"/>
      <c r="BF2649" s="177"/>
      <c r="BG2649" s="177"/>
      <c r="BH2649" s="177"/>
      <c r="BI2649" s="177"/>
      <c r="BJ2649" s="177"/>
      <c r="BK2649" s="177"/>
      <c r="BL2649" s="177"/>
      <c r="BM2649" s="177"/>
      <c r="BN2649" s="177"/>
      <c r="BO2649" s="177"/>
      <c r="BP2649" s="177"/>
      <c r="BQ2649" s="177"/>
      <c r="BR2649" s="177"/>
      <c r="BS2649" s="177"/>
      <c r="BT2649" s="177"/>
      <c r="BU2649" s="177"/>
      <c r="BV2649" s="177"/>
      <c r="BW2649" s="177"/>
      <c r="BX2649" s="177"/>
      <c r="BY2649" s="177"/>
      <c r="BZ2649" s="177"/>
      <c r="CA2649" s="177"/>
    </row>
    <row r="2650" spans="12:79" customFormat="1" ht="11.25" customHeight="1">
      <c r="L2650" s="20"/>
      <c r="M2650" s="563" t="s">
        <v>1040</v>
      </c>
      <c r="N2650" s="581" t="s">
        <v>34</v>
      </c>
      <c r="O2650" s="446" t="s">
        <v>30</v>
      </c>
      <c r="AC2650" s="268"/>
      <c r="AD2650" s="268"/>
      <c r="AE2650" s="268"/>
      <c r="AF2650" s="146"/>
      <c r="AG2650" s="230"/>
      <c r="AH2650" s="230"/>
      <c r="AI2650" s="177"/>
      <c r="AJ2650" s="177"/>
      <c r="AK2650" s="177"/>
      <c r="AL2650" s="177"/>
      <c r="AM2650" s="177"/>
      <c r="AN2650" s="177"/>
      <c r="AO2650" s="177"/>
      <c r="AP2650" s="177"/>
      <c r="AQ2650" s="177"/>
      <c r="AR2650" s="177"/>
      <c r="AS2650" s="177"/>
      <c r="AT2650" s="177"/>
      <c r="AU2650" s="177"/>
      <c r="AV2650" s="177"/>
      <c r="AW2650" s="177"/>
      <c r="AX2650" s="177"/>
      <c r="AY2650" s="177"/>
      <c r="AZ2650" s="177"/>
      <c r="BA2650" s="177"/>
      <c r="BB2650" s="177"/>
      <c r="BC2650" s="177"/>
      <c r="BD2650" s="177"/>
      <c r="BE2650" s="177"/>
      <c r="BF2650" s="177"/>
      <c r="BG2650" s="177"/>
      <c r="BH2650" s="177"/>
      <c r="BI2650" s="177"/>
      <c r="BJ2650" s="177"/>
      <c r="BK2650" s="177"/>
      <c r="BL2650" s="177"/>
      <c r="BM2650" s="177"/>
      <c r="BN2650" s="177"/>
      <c r="BO2650" s="177"/>
      <c r="BP2650" s="177"/>
      <c r="BQ2650" s="177"/>
      <c r="BR2650" s="177"/>
      <c r="BS2650" s="177"/>
      <c r="BT2650" s="177"/>
      <c r="BU2650" s="177"/>
      <c r="BV2650" s="177"/>
      <c r="BW2650" s="177"/>
      <c r="BX2650" s="177"/>
      <c r="BY2650" s="177"/>
      <c r="BZ2650" s="177"/>
      <c r="CA2650" s="177"/>
    </row>
    <row r="2651" spans="12:79" customFormat="1" ht="11.25" customHeight="1">
      <c r="L2651" s="20"/>
      <c r="M2651" s="563" t="s">
        <v>1041</v>
      </c>
      <c r="N2651" s="592" t="s">
        <v>1042</v>
      </c>
      <c r="O2651" s="446"/>
      <c r="AC2651" s="268"/>
      <c r="AD2651" s="268"/>
      <c r="AE2651" s="268"/>
      <c r="AF2651" s="146"/>
      <c r="AG2651" s="230"/>
      <c r="AH2651" s="230"/>
      <c r="AI2651" s="177"/>
      <c r="AJ2651" s="177"/>
      <c r="AK2651" s="177"/>
      <c r="AL2651" s="177"/>
      <c r="AM2651" s="177"/>
      <c r="AN2651" s="177"/>
      <c r="AO2651" s="177"/>
      <c r="AP2651" s="177"/>
      <c r="AQ2651" s="177"/>
      <c r="AR2651" s="177"/>
      <c r="AS2651" s="177"/>
      <c r="AT2651" s="177"/>
      <c r="AU2651" s="177"/>
      <c r="AV2651" s="177"/>
      <c r="AW2651" s="177"/>
      <c r="AX2651" s="177"/>
      <c r="AY2651" s="177"/>
      <c r="AZ2651" s="177"/>
      <c r="BA2651" s="177"/>
      <c r="BB2651" s="177"/>
      <c r="BC2651" s="177"/>
      <c r="BD2651" s="177"/>
      <c r="BE2651" s="177"/>
      <c r="BF2651" s="177"/>
      <c r="BG2651" s="177"/>
      <c r="BH2651" s="177"/>
      <c r="BI2651" s="177"/>
      <c r="BJ2651" s="177"/>
      <c r="BK2651" s="177"/>
      <c r="BL2651" s="177"/>
      <c r="BM2651" s="177"/>
      <c r="BN2651" s="177"/>
      <c r="BO2651" s="177"/>
      <c r="BP2651" s="177"/>
      <c r="BQ2651" s="177"/>
      <c r="BR2651" s="177"/>
      <c r="BS2651" s="177"/>
      <c r="BT2651" s="177"/>
      <c r="BU2651" s="177"/>
      <c r="BV2651" s="177"/>
      <c r="BW2651" s="177"/>
      <c r="BX2651" s="177"/>
      <c r="BY2651" s="177"/>
      <c r="BZ2651" s="177"/>
      <c r="CA2651" s="177"/>
    </row>
    <row r="2652" spans="12:79" customFormat="1" ht="11.25" customHeight="1">
      <c r="L2652" s="20"/>
      <c r="M2652" s="563" t="s">
        <v>1043</v>
      </c>
      <c r="N2652" s="581" t="s">
        <v>1044</v>
      </c>
      <c r="O2652" s="446" t="s">
        <v>30</v>
      </c>
      <c r="AC2652" s="268"/>
      <c r="AD2652" s="268"/>
      <c r="AE2652" s="268"/>
      <c r="AF2652" s="146"/>
      <c r="AG2652" s="230"/>
      <c r="AH2652" s="230"/>
      <c r="AI2652" s="177"/>
      <c r="AJ2652" s="177"/>
      <c r="AK2652" s="177"/>
      <c r="AL2652" s="177"/>
      <c r="AM2652" s="177"/>
      <c r="AN2652" s="177"/>
      <c r="AO2652" s="177"/>
      <c r="AP2652" s="177"/>
      <c r="AQ2652" s="177"/>
      <c r="AR2652" s="177"/>
      <c r="AS2652" s="177"/>
      <c r="AT2652" s="177"/>
      <c r="AU2652" s="177"/>
      <c r="AV2652" s="177"/>
      <c r="AW2652" s="177"/>
      <c r="AX2652" s="177"/>
      <c r="AY2652" s="177"/>
      <c r="AZ2652" s="177"/>
      <c r="BA2652" s="177"/>
      <c r="BB2652" s="177"/>
      <c r="BC2652" s="177"/>
      <c r="BD2652" s="177"/>
      <c r="BE2652" s="177"/>
      <c r="BF2652" s="177"/>
      <c r="BG2652" s="177"/>
      <c r="BH2652" s="177"/>
      <c r="BI2652" s="177"/>
      <c r="BJ2652" s="177"/>
      <c r="BK2652" s="177"/>
      <c r="BL2652" s="177"/>
      <c r="BM2652" s="177"/>
      <c r="BN2652" s="177"/>
      <c r="BO2652" s="177"/>
      <c r="BP2652" s="177"/>
      <c r="BQ2652" s="177"/>
      <c r="BR2652" s="177"/>
      <c r="BS2652" s="177"/>
      <c r="BT2652" s="177"/>
      <c r="BU2652" s="177"/>
      <c r="BV2652" s="177"/>
      <c r="BW2652" s="177"/>
      <c r="BX2652" s="177"/>
      <c r="BY2652" s="177"/>
      <c r="BZ2652" s="177"/>
      <c r="CA2652" s="177"/>
    </row>
    <row r="2653" spans="12:79" customFormat="1" ht="11.25" customHeight="1">
      <c r="L2653" s="20"/>
      <c r="M2653" s="563" t="s">
        <v>1045</v>
      </c>
      <c r="N2653" s="593" t="s">
        <v>1046</v>
      </c>
      <c r="O2653" s="446"/>
      <c r="AC2653" s="268"/>
      <c r="AD2653" s="268"/>
      <c r="AE2653" s="268"/>
      <c r="AF2653" s="146"/>
      <c r="AG2653" s="230"/>
      <c r="AH2653" s="230"/>
      <c r="AI2653" s="177"/>
      <c r="AJ2653" s="177"/>
      <c r="AK2653" s="177"/>
      <c r="AL2653" s="177"/>
      <c r="AM2653" s="177"/>
      <c r="AN2653" s="177"/>
      <c r="AO2653" s="177"/>
      <c r="AP2653" s="177"/>
      <c r="AQ2653" s="177"/>
      <c r="AR2653" s="177"/>
      <c r="AS2653" s="177"/>
      <c r="AT2653" s="177"/>
      <c r="AU2653" s="177"/>
      <c r="AV2653" s="177"/>
      <c r="AW2653" s="177"/>
      <c r="AX2653" s="177"/>
      <c r="AY2653" s="177"/>
      <c r="AZ2653" s="177"/>
      <c r="BA2653" s="177"/>
      <c r="BB2653" s="177"/>
      <c r="BC2653" s="177"/>
      <c r="BD2653" s="177"/>
      <c r="BE2653" s="177"/>
      <c r="BF2653" s="177"/>
      <c r="BG2653" s="177"/>
      <c r="BH2653" s="177"/>
      <c r="BI2653" s="177"/>
      <c r="BJ2653" s="177"/>
      <c r="BK2653" s="177"/>
      <c r="BL2653" s="177"/>
      <c r="BM2653" s="177"/>
      <c r="BN2653" s="177"/>
      <c r="BO2653" s="177"/>
      <c r="BP2653" s="177"/>
      <c r="BQ2653" s="177"/>
      <c r="BR2653" s="177"/>
      <c r="BS2653" s="177"/>
      <c r="BT2653" s="177"/>
      <c r="BU2653" s="177"/>
      <c r="BV2653" s="177"/>
      <c r="BW2653" s="177"/>
      <c r="BX2653" s="177"/>
      <c r="BY2653" s="177"/>
      <c r="BZ2653" s="177"/>
      <c r="CA2653" s="177"/>
    </row>
    <row r="2654" spans="12:79" customFormat="1" ht="11.25" customHeight="1">
      <c r="L2654" s="20"/>
      <c r="M2654" s="563" t="s">
        <v>1047</v>
      </c>
      <c r="N2654" s="594" t="s">
        <v>1048</v>
      </c>
      <c r="O2654" s="446" t="s">
        <v>30</v>
      </c>
      <c r="AC2654" s="268"/>
      <c r="AD2654" s="268"/>
      <c r="AE2654" s="268"/>
      <c r="AF2654" s="146"/>
      <c r="AG2654" s="230"/>
      <c r="AH2654" s="230"/>
      <c r="AI2654" s="177"/>
      <c r="AJ2654" s="177"/>
      <c r="AK2654" s="177"/>
      <c r="AL2654" s="177"/>
      <c r="AM2654" s="177"/>
      <c r="AN2654" s="177"/>
      <c r="AO2654" s="177"/>
      <c r="AP2654" s="177"/>
      <c r="AQ2654" s="177"/>
      <c r="AR2654" s="177"/>
      <c r="AS2654" s="177"/>
      <c r="AT2654" s="177"/>
      <c r="AU2654" s="177"/>
      <c r="AV2654" s="177"/>
      <c r="AW2654" s="177"/>
      <c r="AX2654" s="177"/>
      <c r="AY2654" s="177"/>
      <c r="AZ2654" s="177"/>
      <c r="BA2654" s="177"/>
      <c r="BB2654" s="177"/>
      <c r="BC2654" s="177"/>
      <c r="BD2654" s="177"/>
      <c r="BE2654" s="177"/>
      <c r="BF2654" s="177"/>
      <c r="BG2654" s="177"/>
      <c r="BH2654" s="177"/>
      <c r="BI2654" s="177"/>
      <c r="BJ2654" s="177"/>
      <c r="BK2654" s="177"/>
      <c r="BL2654" s="177"/>
      <c r="BM2654" s="177"/>
      <c r="BN2654" s="177"/>
      <c r="BO2654" s="177"/>
      <c r="BP2654" s="177"/>
      <c r="BQ2654" s="177"/>
      <c r="BR2654" s="177"/>
      <c r="BS2654" s="177"/>
      <c r="BT2654" s="177"/>
      <c r="BU2654" s="177"/>
      <c r="BV2654" s="177"/>
      <c r="BW2654" s="177"/>
      <c r="BX2654" s="177"/>
      <c r="BY2654" s="177"/>
      <c r="BZ2654" s="177"/>
      <c r="CA2654" s="177"/>
    </row>
    <row r="2655" spans="12:79" customFormat="1" ht="11.25" customHeight="1">
      <c r="L2655" s="20"/>
      <c r="M2655" s="563" t="s">
        <v>1049</v>
      </c>
      <c r="N2655" s="595" t="s">
        <v>1050</v>
      </c>
      <c r="O2655" s="446" t="s">
        <v>30</v>
      </c>
      <c r="AC2655" s="268"/>
      <c r="AD2655" s="268"/>
      <c r="AE2655" s="268"/>
      <c r="AF2655" s="146"/>
      <c r="AG2655" s="230"/>
      <c r="AH2655" s="230"/>
      <c r="AI2655" s="177"/>
      <c r="AJ2655" s="177"/>
      <c r="AK2655" s="177"/>
      <c r="AL2655" s="177"/>
      <c r="AM2655" s="177"/>
      <c r="AN2655" s="177"/>
      <c r="AO2655" s="177"/>
      <c r="AP2655" s="177"/>
      <c r="AQ2655" s="177"/>
      <c r="AR2655" s="177"/>
      <c r="AS2655" s="177"/>
      <c r="AT2655" s="177"/>
      <c r="AU2655" s="177"/>
      <c r="AV2655" s="177"/>
      <c r="AW2655" s="177"/>
      <c r="AX2655" s="177"/>
      <c r="AY2655" s="177"/>
      <c r="AZ2655" s="177"/>
      <c r="BA2655" s="177"/>
      <c r="BB2655" s="177"/>
      <c r="BC2655" s="177"/>
      <c r="BD2655" s="177"/>
      <c r="BE2655" s="177"/>
      <c r="BF2655" s="177"/>
      <c r="BG2655" s="177"/>
      <c r="BH2655" s="177"/>
      <c r="BI2655" s="177"/>
      <c r="BJ2655" s="177"/>
      <c r="BK2655" s="177"/>
      <c r="BL2655" s="177"/>
      <c r="BM2655" s="177"/>
      <c r="BN2655" s="177"/>
      <c r="BO2655" s="177"/>
      <c r="BP2655" s="177"/>
      <c r="BQ2655" s="177"/>
      <c r="BR2655" s="177"/>
      <c r="BS2655" s="177"/>
      <c r="BT2655" s="177"/>
      <c r="BU2655" s="177"/>
      <c r="BV2655" s="177"/>
      <c r="BW2655" s="177"/>
      <c r="BX2655" s="177"/>
      <c r="BY2655" s="177"/>
      <c r="BZ2655" s="177"/>
      <c r="CA2655" s="177"/>
    </row>
    <row r="2656" spans="12:79" customFormat="1" ht="11.25" customHeight="1">
      <c r="L2656" s="20"/>
      <c r="M2656" s="562" t="s">
        <v>564</v>
      </c>
      <c r="N2656" s="596" t="s">
        <v>1051</v>
      </c>
      <c r="O2656" s="446" t="s">
        <v>196</v>
      </c>
      <c r="AC2656" s="268"/>
      <c r="AD2656" s="268"/>
      <c r="AE2656" s="268"/>
      <c r="AF2656" s="263">
        <f t="shared" ref="AF2656:AF2662" si="88">AG2656+AH2656</f>
        <v>0</v>
      </c>
      <c r="AG2656" s="230"/>
      <c r="AH2656" s="230"/>
      <c r="AI2656" s="177"/>
      <c r="AJ2656" s="177"/>
      <c r="AK2656" s="177"/>
      <c r="AL2656" s="177"/>
      <c r="AM2656" s="177"/>
      <c r="AN2656" s="177"/>
      <c r="AO2656" s="177"/>
      <c r="AP2656" s="177"/>
      <c r="AQ2656" s="177"/>
      <c r="AR2656" s="177"/>
      <c r="AS2656" s="177"/>
      <c r="AT2656" s="177"/>
      <c r="AU2656" s="177"/>
      <c r="AV2656" s="177"/>
      <c r="AW2656" s="177"/>
      <c r="AX2656" s="177"/>
      <c r="AY2656" s="177"/>
      <c r="AZ2656" s="177"/>
      <c r="BA2656" s="177"/>
      <c r="BB2656" s="177"/>
      <c r="BC2656" s="177"/>
      <c r="BD2656" s="177"/>
      <c r="BE2656" s="177"/>
      <c r="BF2656" s="177"/>
      <c r="BG2656" s="177"/>
      <c r="BH2656" s="177"/>
      <c r="BI2656" s="177"/>
      <c r="BJ2656" s="177"/>
      <c r="BK2656" s="177"/>
      <c r="BL2656" s="177"/>
      <c r="BM2656" s="177"/>
      <c r="BN2656" s="177"/>
      <c r="BO2656" s="177"/>
      <c r="BP2656" s="177"/>
      <c r="BQ2656" s="177"/>
      <c r="BR2656" s="177"/>
      <c r="BS2656" s="177"/>
      <c r="BT2656" s="177"/>
      <c r="BU2656" s="177"/>
      <c r="BV2656" s="177"/>
      <c r="BW2656" s="177"/>
      <c r="BX2656" s="177"/>
      <c r="BY2656" s="177"/>
      <c r="BZ2656" s="177"/>
      <c r="CA2656" s="177"/>
    </row>
    <row r="2657" spans="12:79" customFormat="1" ht="11.25" customHeight="1">
      <c r="L2657" s="20"/>
      <c r="M2657" s="562" t="s">
        <v>1052</v>
      </c>
      <c r="N2657" s="597" t="s">
        <v>2195</v>
      </c>
      <c r="O2657" s="446" t="s">
        <v>196</v>
      </c>
      <c r="AC2657" s="268"/>
      <c r="AD2657" s="268"/>
      <c r="AE2657" s="268"/>
      <c r="AF2657" s="263">
        <f t="shared" si="88"/>
        <v>0</v>
      </c>
      <c r="AG2657" s="230"/>
      <c r="AH2657" s="230"/>
      <c r="AI2657" s="177"/>
      <c r="AJ2657" s="177"/>
      <c r="AK2657" s="177"/>
      <c r="AL2657" s="177"/>
      <c r="AM2657" s="177"/>
      <c r="AN2657" s="177"/>
      <c r="AO2657" s="177"/>
      <c r="AP2657" s="177"/>
      <c r="AQ2657" s="177"/>
      <c r="AR2657" s="177"/>
      <c r="AS2657" s="177"/>
      <c r="AT2657" s="177"/>
      <c r="AU2657" s="177"/>
      <c r="AV2657" s="177"/>
      <c r="AW2657" s="177"/>
      <c r="AX2657" s="177"/>
      <c r="AY2657" s="177"/>
      <c r="AZ2657" s="177"/>
      <c r="BA2657" s="177"/>
      <c r="BB2657" s="177"/>
      <c r="BC2657" s="177"/>
      <c r="BD2657" s="177"/>
      <c r="BE2657" s="177"/>
      <c r="BF2657" s="177"/>
      <c r="BG2657" s="177"/>
      <c r="BH2657" s="177"/>
      <c r="BI2657" s="177"/>
      <c r="BJ2657" s="177"/>
      <c r="BK2657" s="177"/>
      <c r="BL2657" s="177"/>
      <c r="BM2657" s="177"/>
      <c r="BN2657" s="177"/>
      <c r="BO2657" s="177"/>
      <c r="BP2657" s="177"/>
      <c r="BQ2657" s="177"/>
      <c r="BR2657" s="177"/>
      <c r="BS2657" s="177"/>
      <c r="BT2657" s="177"/>
      <c r="BU2657" s="177"/>
      <c r="BV2657" s="177"/>
      <c r="BW2657" s="177"/>
      <c r="BX2657" s="177"/>
      <c r="BY2657" s="177"/>
      <c r="BZ2657" s="177"/>
      <c r="CA2657" s="177"/>
    </row>
    <row r="2658" spans="12:79" customFormat="1" ht="11.25" customHeight="1">
      <c r="L2658" s="20"/>
      <c r="M2658" s="562" t="s">
        <v>1053</v>
      </c>
      <c r="N2658" s="576" t="s">
        <v>1054</v>
      </c>
      <c r="O2658" s="446" t="s">
        <v>196</v>
      </c>
      <c r="AC2658" s="268"/>
      <c r="AD2658" s="268"/>
      <c r="AE2658" s="268"/>
      <c r="AF2658" s="263">
        <f t="shared" si="88"/>
        <v>0</v>
      </c>
      <c r="AG2658" s="230"/>
      <c r="AH2658" s="230"/>
      <c r="AI2658" s="177"/>
      <c r="AJ2658" s="177"/>
      <c r="AK2658" s="177"/>
      <c r="AL2658" s="177"/>
      <c r="AM2658" s="177"/>
      <c r="AN2658" s="177"/>
      <c r="AO2658" s="177"/>
      <c r="AP2658" s="177"/>
      <c r="AQ2658" s="177"/>
      <c r="AR2658" s="177"/>
      <c r="AS2658" s="177"/>
      <c r="AT2658" s="177"/>
      <c r="AU2658" s="177"/>
      <c r="AV2658" s="177"/>
      <c r="AW2658" s="177"/>
      <c r="AX2658" s="177"/>
      <c r="AY2658" s="177"/>
      <c r="AZ2658" s="177"/>
      <c r="BA2658" s="177"/>
      <c r="BB2658" s="177"/>
      <c r="BC2658" s="177"/>
      <c r="BD2658" s="177"/>
      <c r="BE2658" s="177"/>
      <c r="BF2658" s="177"/>
      <c r="BG2658" s="177"/>
      <c r="BH2658" s="177"/>
      <c r="BI2658" s="177"/>
      <c r="BJ2658" s="177"/>
      <c r="BK2658" s="177"/>
      <c r="BL2658" s="177"/>
      <c r="BM2658" s="177"/>
      <c r="BN2658" s="177"/>
      <c r="BO2658" s="177"/>
      <c r="BP2658" s="177"/>
      <c r="BQ2658" s="177"/>
      <c r="BR2658" s="177"/>
      <c r="BS2658" s="177"/>
      <c r="BT2658" s="177"/>
      <c r="BU2658" s="177"/>
      <c r="BV2658" s="177"/>
      <c r="BW2658" s="177"/>
      <c r="BX2658" s="177"/>
      <c r="BY2658" s="177"/>
      <c r="BZ2658" s="177"/>
      <c r="CA2658" s="177"/>
    </row>
    <row r="2659" spans="12:79" customFormat="1" ht="11.25" customHeight="1">
      <c r="L2659" s="20"/>
      <c r="M2659" s="562" t="s">
        <v>1055</v>
      </c>
      <c r="N2659" s="576" t="s">
        <v>1056</v>
      </c>
      <c r="O2659" s="446" t="s">
        <v>196</v>
      </c>
      <c r="AC2659" s="268"/>
      <c r="AD2659" s="268"/>
      <c r="AE2659" s="268"/>
      <c r="AF2659" s="263">
        <f t="shared" si="88"/>
        <v>0</v>
      </c>
      <c r="AG2659" s="260">
        <f>SUM(AG2660:AG2663)</f>
        <v>0</v>
      </c>
      <c r="AH2659" s="260">
        <f>SUM(AH2660:AH2663)</f>
        <v>0</v>
      </c>
      <c r="AI2659" s="177"/>
      <c r="AJ2659" s="177"/>
      <c r="AK2659" s="177"/>
      <c r="AL2659" s="177"/>
      <c r="AM2659" s="177"/>
      <c r="AN2659" s="177"/>
      <c r="AO2659" s="177"/>
      <c r="AP2659" s="177"/>
      <c r="AQ2659" s="177"/>
      <c r="AR2659" s="177"/>
      <c r="AS2659" s="177"/>
      <c r="AT2659" s="177"/>
      <c r="AU2659" s="177"/>
      <c r="AV2659" s="177"/>
      <c r="AW2659" s="177"/>
      <c r="AX2659" s="177"/>
      <c r="AY2659" s="177"/>
      <c r="AZ2659" s="177"/>
      <c r="BA2659" s="177"/>
      <c r="BB2659" s="177"/>
      <c r="BC2659" s="177"/>
      <c r="BD2659" s="177"/>
      <c r="BE2659" s="177"/>
      <c r="BF2659" s="177"/>
      <c r="BG2659" s="177"/>
      <c r="BH2659" s="177"/>
      <c r="BI2659" s="177"/>
      <c r="BJ2659" s="177"/>
      <c r="BK2659" s="177"/>
      <c r="BL2659" s="177"/>
      <c r="BM2659" s="177"/>
      <c r="BN2659" s="177"/>
      <c r="BO2659" s="177"/>
      <c r="BP2659" s="177"/>
      <c r="BQ2659" s="177"/>
      <c r="BR2659" s="177"/>
      <c r="BS2659" s="177"/>
      <c r="BT2659" s="177"/>
      <c r="BU2659" s="177"/>
      <c r="BV2659" s="177"/>
      <c r="BW2659" s="177"/>
      <c r="BX2659" s="177"/>
      <c r="BY2659" s="177"/>
      <c r="BZ2659" s="177"/>
      <c r="CA2659" s="177"/>
    </row>
    <row r="2660" spans="12:79" customFormat="1" ht="11.25" customHeight="1">
      <c r="L2660" s="20"/>
      <c r="M2660" s="562" t="s">
        <v>1057</v>
      </c>
      <c r="N2660" s="598" t="s">
        <v>1058</v>
      </c>
      <c r="O2660" s="446" t="s">
        <v>196</v>
      </c>
      <c r="AC2660" s="268"/>
      <c r="AD2660" s="268"/>
      <c r="AE2660" s="268"/>
      <c r="AF2660" s="263">
        <f t="shared" si="88"/>
        <v>0</v>
      </c>
      <c r="AG2660" s="230"/>
      <c r="AH2660" s="230"/>
      <c r="AI2660" s="177"/>
      <c r="AJ2660" s="177"/>
      <c r="AK2660" s="177"/>
      <c r="AL2660" s="177"/>
      <c r="AM2660" s="177"/>
      <c r="AN2660" s="177"/>
      <c r="AO2660" s="177"/>
      <c r="AP2660" s="177"/>
      <c r="AQ2660" s="177"/>
      <c r="AR2660" s="177"/>
      <c r="AS2660" s="177"/>
      <c r="AT2660" s="177"/>
      <c r="AU2660" s="177"/>
      <c r="AV2660" s="177"/>
      <c r="AW2660" s="177"/>
      <c r="AX2660" s="177"/>
      <c r="AY2660" s="177"/>
      <c r="AZ2660" s="177"/>
      <c r="BA2660" s="177"/>
      <c r="BB2660" s="177"/>
      <c r="BC2660" s="177"/>
      <c r="BD2660" s="177"/>
      <c r="BE2660" s="177"/>
      <c r="BF2660" s="177"/>
      <c r="BG2660" s="177"/>
      <c r="BH2660" s="177"/>
      <c r="BI2660" s="177"/>
      <c r="BJ2660" s="177"/>
      <c r="BK2660" s="177"/>
      <c r="BL2660" s="177"/>
      <c r="BM2660" s="177"/>
      <c r="BN2660" s="177"/>
      <c r="BO2660" s="177"/>
      <c r="BP2660" s="177"/>
      <c r="BQ2660" s="177"/>
      <c r="BR2660" s="177"/>
      <c r="BS2660" s="177"/>
      <c r="BT2660" s="177"/>
      <c r="BU2660" s="177"/>
      <c r="BV2660" s="177"/>
      <c r="BW2660" s="177"/>
      <c r="BX2660" s="177"/>
      <c r="BY2660" s="177"/>
      <c r="BZ2660" s="177"/>
      <c r="CA2660" s="177"/>
    </row>
    <row r="2661" spans="12:79" customFormat="1" ht="11.25" customHeight="1">
      <c r="L2661" s="20"/>
      <c r="M2661" s="563" t="str">
        <f>IF(TEMPLATE_SPHERE_CODE="VSNA","1.7.2",IF(TEMPLATE_SPHERE_CODE="VOTV","1.7.2",""))</f>
        <v/>
      </c>
      <c r="N2661" s="599" t="str">
        <f>IF(TEMPLATE_SPHERE_CODE="VSNA","Контроль качества воды",IF(TEMPLATE_SPHERE_CODE="VOTV","Контроль сточных вод",""))</f>
        <v/>
      </c>
      <c r="O2661" s="446" t="s">
        <v>196</v>
      </c>
      <c r="AC2661" s="268"/>
      <c r="AD2661" s="268"/>
      <c r="AE2661" s="268"/>
      <c r="AF2661" s="263">
        <f t="shared" si="88"/>
        <v>0</v>
      </c>
      <c r="AG2661" s="230"/>
      <c r="AH2661" s="230"/>
      <c r="AI2661" s="177"/>
      <c r="AJ2661" s="177"/>
      <c r="AK2661" s="177"/>
      <c r="AL2661" s="177"/>
      <c r="AM2661" s="177"/>
      <c r="AN2661" s="177"/>
      <c r="AO2661" s="177"/>
      <c r="AP2661" s="177"/>
      <c r="AQ2661" s="177"/>
      <c r="AR2661" s="177"/>
      <c r="AS2661" s="177"/>
      <c r="AT2661" s="177"/>
      <c r="AU2661" s="177"/>
      <c r="AV2661" s="177"/>
      <c r="AW2661" s="177"/>
      <c r="AX2661" s="177"/>
      <c r="AY2661" s="177"/>
      <c r="AZ2661" s="177"/>
      <c r="BA2661" s="177"/>
      <c r="BB2661" s="177"/>
      <c r="BC2661" s="177"/>
      <c r="BD2661" s="177"/>
      <c r="BE2661" s="177"/>
      <c r="BF2661" s="177"/>
      <c r="BG2661" s="177"/>
      <c r="BH2661" s="177"/>
      <c r="BI2661" s="177"/>
      <c r="BJ2661" s="177"/>
      <c r="BK2661" s="177"/>
      <c r="BL2661" s="177"/>
      <c r="BM2661" s="177"/>
      <c r="BN2661" s="177"/>
      <c r="BO2661" s="177"/>
      <c r="BP2661" s="177"/>
      <c r="BQ2661" s="177"/>
      <c r="BR2661" s="177"/>
      <c r="BS2661" s="177"/>
      <c r="BT2661" s="177"/>
      <c r="BU2661" s="177"/>
      <c r="BV2661" s="177"/>
      <c r="BW2661" s="177"/>
      <c r="BX2661" s="177"/>
      <c r="BY2661" s="177"/>
      <c r="BZ2661" s="177"/>
      <c r="CA2661" s="177"/>
    </row>
    <row r="2662" spans="12:79" customFormat="1" ht="11.25" customHeight="1">
      <c r="L2662" s="20"/>
      <c r="M2662" s="562" t="s">
        <v>1059</v>
      </c>
      <c r="N2662" s="598" t="s">
        <v>1060</v>
      </c>
      <c r="O2662" s="446" t="s">
        <v>196</v>
      </c>
      <c r="AC2662" s="268"/>
      <c r="AD2662" s="268"/>
      <c r="AE2662" s="268"/>
      <c r="AF2662" s="263">
        <f t="shared" si="88"/>
        <v>0</v>
      </c>
      <c r="AG2662" s="230"/>
      <c r="AH2662" s="230"/>
      <c r="AI2662" s="177"/>
      <c r="AJ2662" s="177"/>
      <c r="AK2662" s="177"/>
      <c r="AL2662" s="177"/>
      <c r="AM2662" s="177"/>
      <c r="AN2662" s="177"/>
      <c r="AO2662" s="177"/>
      <c r="AP2662" s="177"/>
      <c r="AQ2662" s="177"/>
      <c r="AR2662" s="177"/>
      <c r="AS2662" s="177"/>
      <c r="AT2662" s="177"/>
      <c r="AU2662" s="177"/>
      <c r="AV2662" s="177"/>
      <c r="AW2662" s="177"/>
      <c r="AX2662" s="177"/>
      <c r="AY2662" s="177"/>
      <c r="AZ2662" s="177"/>
      <c r="BA2662" s="177"/>
      <c r="BB2662" s="177"/>
      <c r="BC2662" s="177"/>
      <c r="BD2662" s="177"/>
      <c r="BE2662" s="177"/>
      <c r="BF2662" s="177"/>
      <c r="BG2662" s="177"/>
      <c r="BH2662" s="177"/>
      <c r="BI2662" s="177"/>
      <c r="BJ2662" s="177"/>
      <c r="BK2662" s="177"/>
      <c r="BL2662" s="177"/>
      <c r="BM2662" s="177"/>
      <c r="BN2662" s="177"/>
      <c r="BO2662" s="177"/>
      <c r="BP2662" s="177"/>
      <c r="BQ2662" s="177"/>
      <c r="BR2662" s="177"/>
      <c r="BS2662" s="177"/>
      <c r="BT2662" s="177"/>
      <c r="BU2662" s="177"/>
      <c r="BV2662" s="177"/>
      <c r="BW2662" s="177"/>
      <c r="BX2662" s="177"/>
      <c r="BY2662" s="177"/>
      <c r="BZ2662" s="177"/>
      <c r="CA2662" s="177"/>
    </row>
    <row r="2663" spans="12:79" customFormat="1" ht="11.25" customHeight="1">
      <c r="L2663" s="20"/>
      <c r="M2663" s="563" t="str">
        <f>IF(TEMPLATE_SPHERE_CODE="VSNA","",IF(TEMPLATE_SPHERE_CODE="VOTV","1.7.4",""))</f>
        <v/>
      </c>
      <c r="N2663" s="599" t="str">
        <f>IF(TEMPLATE_SPHERE_CODE="VSNA","",IF(TEMPLATE_SPHERE_CODE="VOTV","Услуги по обращению с осадком сточных вод",""))</f>
        <v/>
      </c>
      <c r="O2663" s="169" t="str">
        <f>IF(TEMPLATE_SPHERE_CODE="VSNA","",IF(TEMPLATE_SPHERE_CODE="VOTV","тыс.руб.",""))</f>
        <v/>
      </c>
      <c r="AC2663" s="268"/>
      <c r="AD2663" s="268"/>
      <c r="AE2663" s="268"/>
      <c r="AF2663" s="278"/>
      <c r="AG2663" s="278"/>
      <c r="AH2663" s="278"/>
      <c r="AI2663" s="177"/>
      <c r="AJ2663" s="177"/>
      <c r="AK2663" s="177"/>
      <c r="AL2663" s="177"/>
      <c r="AM2663" s="177"/>
      <c r="AN2663" s="177"/>
      <c r="AO2663" s="177"/>
      <c r="AP2663" s="177"/>
      <c r="AQ2663" s="177"/>
      <c r="AR2663" s="177"/>
      <c r="AS2663" s="177"/>
      <c r="AT2663" s="177"/>
      <c r="AU2663" s="177"/>
      <c r="AV2663" s="177"/>
      <c r="AW2663" s="177"/>
      <c r="AX2663" s="177"/>
      <c r="AY2663" s="177"/>
      <c r="AZ2663" s="177"/>
      <c r="BA2663" s="177"/>
      <c r="BB2663" s="177"/>
      <c r="BC2663" s="177"/>
      <c r="BD2663" s="177"/>
      <c r="BE2663" s="177"/>
      <c r="BF2663" s="177"/>
      <c r="BG2663" s="177"/>
      <c r="BH2663" s="177"/>
      <c r="BI2663" s="177"/>
      <c r="BJ2663" s="177"/>
      <c r="BK2663" s="177"/>
      <c r="BL2663" s="177"/>
      <c r="BM2663" s="177"/>
      <c r="BN2663" s="177"/>
      <c r="BO2663" s="177"/>
      <c r="BP2663" s="177"/>
      <c r="BQ2663" s="177"/>
      <c r="BR2663" s="177"/>
      <c r="BS2663" s="177"/>
      <c r="BT2663" s="177"/>
      <c r="BU2663" s="177"/>
      <c r="BV2663" s="177"/>
      <c r="BW2663" s="177"/>
      <c r="BX2663" s="177"/>
      <c r="BY2663" s="177"/>
      <c r="BZ2663" s="177"/>
      <c r="CA2663" s="177"/>
    </row>
    <row r="2664" spans="12:79" customFormat="1" ht="11.25" customHeight="1">
      <c r="L2664" s="20"/>
      <c r="M2664" s="562" t="s">
        <v>1061</v>
      </c>
      <c r="N2664" s="600" t="s">
        <v>1062</v>
      </c>
      <c r="O2664" s="446" t="s">
        <v>196</v>
      </c>
      <c r="AC2664" s="268"/>
      <c r="AD2664" s="268"/>
      <c r="AE2664" s="268"/>
      <c r="AF2664" s="263">
        <f t="shared" ref="AF2664:AF2675" si="89">AG2664+AH2664</f>
        <v>0</v>
      </c>
      <c r="AG2664" s="260">
        <f>SUM(AG2665:AG2668)</f>
        <v>0</v>
      </c>
      <c r="AH2664" s="260">
        <f>SUM(AH2665:AH2668)</f>
        <v>0</v>
      </c>
      <c r="AI2664" s="177"/>
      <c r="AJ2664" s="177"/>
      <c r="AK2664" s="177"/>
      <c r="AL2664" s="177"/>
      <c r="AM2664" s="177"/>
      <c r="AN2664" s="177"/>
      <c r="AO2664" s="177"/>
      <c r="AP2664" s="177"/>
      <c r="AQ2664" s="177"/>
      <c r="AR2664" s="177"/>
      <c r="AS2664" s="177"/>
      <c r="AT2664" s="177"/>
      <c r="AU2664" s="177"/>
      <c r="AV2664" s="177"/>
      <c r="AW2664" s="177"/>
      <c r="AX2664" s="177"/>
      <c r="AY2664" s="177"/>
      <c r="AZ2664" s="177"/>
      <c r="BA2664" s="177"/>
      <c r="BB2664" s="177"/>
      <c r="BC2664" s="177"/>
      <c r="BD2664" s="177"/>
      <c r="BE2664" s="177"/>
      <c r="BF2664" s="177"/>
      <c r="BG2664" s="177"/>
      <c r="BH2664" s="177"/>
      <c r="BI2664" s="177"/>
      <c r="BJ2664" s="177"/>
      <c r="BK2664" s="177"/>
      <c r="BL2664" s="177"/>
      <c r="BM2664" s="177"/>
      <c r="BN2664" s="177"/>
      <c r="BO2664" s="177"/>
      <c r="BP2664" s="177"/>
      <c r="BQ2664" s="177"/>
      <c r="BR2664" s="177"/>
      <c r="BS2664" s="177"/>
      <c r="BT2664" s="177"/>
      <c r="BU2664" s="177"/>
      <c r="BV2664" s="177"/>
      <c r="BW2664" s="177"/>
      <c r="BX2664" s="177"/>
      <c r="BY2664" s="177"/>
      <c r="BZ2664" s="177"/>
      <c r="CA2664" s="177"/>
    </row>
    <row r="2665" spans="12:79" customFormat="1" ht="11.25" customHeight="1">
      <c r="L2665" s="20"/>
      <c r="M2665" s="562" t="s">
        <v>1063</v>
      </c>
      <c r="N2665" s="580" t="s">
        <v>1064</v>
      </c>
      <c r="O2665" s="446" t="s">
        <v>196</v>
      </c>
      <c r="AC2665" s="268"/>
      <c r="AD2665" s="268"/>
      <c r="AE2665" s="268"/>
      <c r="AF2665" s="263">
        <f t="shared" si="89"/>
        <v>0</v>
      </c>
      <c r="AG2665" s="230"/>
      <c r="AH2665" s="230"/>
      <c r="AI2665" s="177"/>
      <c r="AJ2665" s="177"/>
      <c r="AK2665" s="177"/>
      <c r="AL2665" s="177"/>
      <c r="AM2665" s="177"/>
      <c r="AN2665" s="177"/>
      <c r="AO2665" s="177"/>
      <c r="AP2665" s="177"/>
      <c r="AQ2665" s="177"/>
      <c r="AR2665" s="177"/>
      <c r="AS2665" s="177"/>
      <c r="AT2665" s="177"/>
      <c r="AU2665" s="177"/>
      <c r="AV2665" s="177"/>
      <c r="AW2665" s="177"/>
      <c r="AX2665" s="177"/>
      <c r="AY2665" s="177"/>
      <c r="AZ2665" s="177"/>
      <c r="BA2665" s="177"/>
      <c r="BB2665" s="177"/>
      <c r="BC2665" s="177"/>
      <c r="BD2665" s="177"/>
      <c r="BE2665" s="177"/>
      <c r="BF2665" s="177"/>
      <c r="BG2665" s="177"/>
      <c r="BH2665" s="177"/>
      <c r="BI2665" s="177"/>
      <c r="BJ2665" s="177"/>
      <c r="BK2665" s="177"/>
      <c r="BL2665" s="177"/>
      <c r="BM2665" s="177"/>
      <c r="BN2665" s="177"/>
      <c r="BO2665" s="177"/>
      <c r="BP2665" s="177"/>
      <c r="BQ2665" s="177"/>
      <c r="BR2665" s="177"/>
      <c r="BS2665" s="177"/>
      <c r="BT2665" s="177"/>
      <c r="BU2665" s="177"/>
      <c r="BV2665" s="177"/>
      <c r="BW2665" s="177"/>
      <c r="BX2665" s="177"/>
      <c r="BY2665" s="177"/>
      <c r="BZ2665" s="177"/>
      <c r="CA2665" s="177"/>
    </row>
    <row r="2666" spans="12:79" customFormat="1" ht="11.25" customHeight="1">
      <c r="L2666" s="20"/>
      <c r="M2666" s="562" t="s">
        <v>1065</v>
      </c>
      <c r="N2666" s="596" t="s">
        <v>1066</v>
      </c>
      <c r="O2666" s="446" t="s">
        <v>196</v>
      </c>
      <c r="AC2666" s="268"/>
      <c r="AD2666" s="268"/>
      <c r="AE2666" s="268"/>
      <c r="AF2666" s="263">
        <f t="shared" si="89"/>
        <v>0</v>
      </c>
      <c r="AG2666" s="230"/>
      <c r="AH2666" s="230"/>
      <c r="AI2666" s="177"/>
      <c r="AJ2666" s="177"/>
      <c r="AK2666" s="177"/>
      <c r="AL2666" s="177"/>
      <c r="AM2666" s="177"/>
      <c r="AN2666" s="177"/>
      <c r="AO2666" s="177"/>
      <c r="AP2666" s="177"/>
      <c r="AQ2666" s="177"/>
      <c r="AR2666" s="177"/>
      <c r="AS2666" s="177"/>
      <c r="AT2666" s="177"/>
      <c r="AU2666" s="177"/>
      <c r="AV2666" s="177"/>
      <c r="AW2666" s="177"/>
      <c r="AX2666" s="177"/>
      <c r="AY2666" s="177"/>
      <c r="AZ2666" s="177"/>
      <c r="BA2666" s="177"/>
      <c r="BB2666" s="177"/>
      <c r="BC2666" s="177"/>
      <c r="BD2666" s="177"/>
      <c r="BE2666" s="177"/>
      <c r="BF2666" s="177"/>
      <c r="BG2666" s="177"/>
      <c r="BH2666" s="177"/>
      <c r="BI2666" s="177"/>
      <c r="BJ2666" s="177"/>
      <c r="BK2666" s="177"/>
      <c r="BL2666" s="177"/>
      <c r="BM2666" s="177"/>
      <c r="BN2666" s="177"/>
      <c r="BO2666" s="177"/>
      <c r="BP2666" s="177"/>
      <c r="BQ2666" s="177"/>
      <c r="BR2666" s="177"/>
      <c r="BS2666" s="177"/>
      <c r="BT2666" s="177"/>
      <c r="BU2666" s="177"/>
      <c r="BV2666" s="177"/>
      <c r="BW2666" s="177"/>
      <c r="BX2666" s="177"/>
      <c r="BY2666" s="177"/>
      <c r="BZ2666" s="177"/>
      <c r="CA2666" s="177"/>
    </row>
    <row r="2667" spans="12:79" customFormat="1" ht="11.25" customHeight="1">
      <c r="L2667" s="20"/>
      <c r="M2667" s="562" t="s">
        <v>1067</v>
      </c>
      <c r="N2667" s="598" t="s">
        <v>1068</v>
      </c>
      <c r="O2667" s="446" t="s">
        <v>196</v>
      </c>
      <c r="AC2667" s="268"/>
      <c r="AD2667" s="268"/>
      <c r="AE2667" s="268"/>
      <c r="AF2667" s="263">
        <f t="shared" si="89"/>
        <v>0</v>
      </c>
      <c r="AG2667" s="230"/>
      <c r="AH2667" s="230"/>
      <c r="AI2667" s="177"/>
      <c r="AJ2667" s="177"/>
      <c r="AK2667" s="177"/>
      <c r="AL2667" s="177"/>
      <c r="AM2667" s="177"/>
      <c r="AN2667" s="177"/>
      <c r="AO2667" s="177"/>
      <c r="AP2667" s="177"/>
      <c r="AQ2667" s="177"/>
      <c r="AR2667" s="177"/>
      <c r="AS2667" s="177"/>
      <c r="AT2667" s="177"/>
      <c r="AU2667" s="177"/>
      <c r="AV2667" s="177"/>
      <c r="AW2667" s="177"/>
      <c r="AX2667" s="177"/>
      <c r="AY2667" s="177"/>
      <c r="AZ2667" s="177"/>
      <c r="BA2667" s="177"/>
      <c r="BB2667" s="177"/>
      <c r="BC2667" s="177"/>
      <c r="BD2667" s="177"/>
      <c r="BE2667" s="177"/>
      <c r="BF2667" s="177"/>
      <c r="BG2667" s="177"/>
      <c r="BH2667" s="177"/>
      <c r="BI2667" s="177"/>
      <c r="BJ2667" s="177"/>
      <c r="BK2667" s="177"/>
      <c r="BL2667" s="177"/>
      <c r="BM2667" s="177"/>
      <c r="BN2667" s="177"/>
      <c r="BO2667" s="177"/>
      <c r="BP2667" s="177"/>
      <c r="BQ2667" s="177"/>
      <c r="BR2667" s="177"/>
      <c r="BS2667" s="177"/>
      <c r="BT2667" s="177"/>
      <c r="BU2667" s="177"/>
      <c r="BV2667" s="177"/>
      <c r="BW2667" s="177"/>
      <c r="BX2667" s="177"/>
      <c r="BY2667" s="177"/>
      <c r="BZ2667" s="177"/>
      <c r="CA2667" s="177"/>
    </row>
    <row r="2668" spans="12:79" customFormat="1" ht="11.25" customHeight="1">
      <c r="L2668" s="20"/>
      <c r="M2668" s="562" t="s">
        <v>1069</v>
      </c>
      <c r="N2668" s="598" t="s">
        <v>170</v>
      </c>
      <c r="O2668" s="446" t="s">
        <v>196</v>
      </c>
      <c r="AC2668" s="268"/>
      <c r="AD2668" s="268"/>
      <c r="AE2668" s="268"/>
      <c r="AF2668" s="263">
        <f t="shared" si="89"/>
        <v>0</v>
      </c>
      <c r="AG2668" s="230"/>
      <c r="AH2668" s="230"/>
      <c r="AI2668" s="177"/>
      <c r="AJ2668" s="177"/>
      <c r="AK2668" s="177"/>
      <c r="AL2668" s="177"/>
      <c r="AM2668" s="177"/>
      <c r="AN2668" s="177"/>
      <c r="AO2668" s="177"/>
      <c r="AP2668" s="177"/>
      <c r="AQ2668" s="177"/>
      <c r="AR2668" s="177"/>
      <c r="AS2668" s="177"/>
      <c r="AT2668" s="177"/>
      <c r="AU2668" s="177"/>
      <c r="AV2668" s="177"/>
      <c r="AW2668" s="177"/>
      <c r="AX2668" s="177"/>
      <c r="AY2668" s="177"/>
      <c r="AZ2668" s="177"/>
      <c r="BA2668" s="177"/>
      <c r="BB2668" s="177"/>
      <c r="BC2668" s="177"/>
      <c r="BD2668" s="177"/>
      <c r="BE2668" s="177"/>
      <c r="BF2668" s="177"/>
      <c r="BG2668" s="177"/>
      <c r="BH2668" s="177"/>
      <c r="BI2668" s="177"/>
      <c r="BJ2668" s="177"/>
      <c r="BK2668" s="177"/>
      <c r="BL2668" s="177"/>
      <c r="BM2668" s="177"/>
      <c r="BN2668" s="177"/>
      <c r="BO2668" s="177"/>
      <c r="BP2668" s="177"/>
      <c r="BQ2668" s="177"/>
      <c r="BR2668" s="177"/>
      <c r="BS2668" s="177"/>
      <c r="BT2668" s="177"/>
      <c r="BU2668" s="177"/>
      <c r="BV2668" s="177"/>
      <c r="BW2668" s="177"/>
      <c r="BX2668" s="177"/>
      <c r="BY2668" s="177"/>
      <c r="BZ2668" s="177"/>
      <c r="CA2668" s="177"/>
    </row>
    <row r="2669" spans="12:79" customFormat="1" ht="11.25" customHeight="1">
      <c r="L2669" s="20"/>
      <c r="M2669" s="538" t="s">
        <v>165</v>
      </c>
      <c r="N2669" s="538" t="s">
        <v>1070</v>
      </c>
      <c r="O2669" s="446" t="s">
        <v>196</v>
      </c>
      <c r="AC2669" s="268"/>
      <c r="AD2669" s="268"/>
      <c r="AE2669" s="268"/>
      <c r="AF2669" s="263">
        <f t="shared" si="89"/>
        <v>0</v>
      </c>
      <c r="AG2669" s="260">
        <f>SUM(AG2670,AG2672,AG2674)</f>
        <v>0</v>
      </c>
      <c r="AH2669" s="260">
        <f>SUM(AH2670,AH2672,AH2674)</f>
        <v>0</v>
      </c>
      <c r="AI2669" s="177"/>
      <c r="AJ2669" s="177"/>
      <c r="AK2669" s="177"/>
      <c r="AL2669" s="177"/>
      <c r="AM2669" s="177"/>
      <c r="AN2669" s="177"/>
      <c r="AO2669" s="177"/>
      <c r="AP2669" s="177"/>
      <c r="AQ2669" s="177"/>
      <c r="AR2669" s="177"/>
      <c r="AS2669" s="177"/>
      <c r="AT2669" s="177"/>
      <c r="AU2669" s="177"/>
      <c r="AV2669" s="177"/>
      <c r="AW2669" s="177"/>
      <c r="AX2669" s="177"/>
      <c r="AY2669" s="177"/>
      <c r="AZ2669" s="177"/>
      <c r="BA2669" s="177"/>
      <c r="BB2669" s="177"/>
      <c r="BC2669" s="177"/>
      <c r="BD2669" s="177"/>
      <c r="BE2669" s="177"/>
      <c r="BF2669" s="177"/>
      <c r="BG2669" s="177"/>
      <c r="BH2669" s="177"/>
      <c r="BI2669" s="177"/>
      <c r="BJ2669" s="177"/>
      <c r="BK2669" s="177"/>
      <c r="BL2669" s="177"/>
      <c r="BM2669" s="177"/>
      <c r="BN2669" s="177"/>
      <c r="BO2669" s="177"/>
      <c r="BP2669" s="177"/>
      <c r="BQ2669" s="177"/>
      <c r="BR2669" s="177"/>
      <c r="BS2669" s="177"/>
      <c r="BT2669" s="177"/>
      <c r="BU2669" s="177"/>
      <c r="BV2669" s="177"/>
      <c r="BW2669" s="177"/>
      <c r="BX2669" s="177"/>
      <c r="BY2669" s="177"/>
      <c r="BZ2669" s="177"/>
      <c r="CA2669" s="177"/>
    </row>
    <row r="2670" spans="12:79" customFormat="1" ht="11.25" customHeight="1">
      <c r="L2670" s="20"/>
      <c r="M2670" s="562" t="s">
        <v>811</v>
      </c>
      <c r="N2670" s="600" t="s">
        <v>1071</v>
      </c>
      <c r="O2670" s="446" t="s">
        <v>196</v>
      </c>
      <c r="AC2670" s="268"/>
      <c r="AD2670" s="268"/>
      <c r="AE2670" s="268"/>
      <c r="AF2670" s="263">
        <f t="shared" si="89"/>
        <v>0</v>
      </c>
      <c r="AG2670" s="230"/>
      <c r="AH2670" s="230"/>
      <c r="AI2670" s="177"/>
      <c r="AJ2670" s="177"/>
      <c r="AK2670" s="177"/>
      <c r="AL2670" s="177"/>
      <c r="AM2670" s="177"/>
      <c r="AN2670" s="177"/>
      <c r="AO2670" s="177"/>
      <c r="AP2670" s="177"/>
      <c r="AQ2670" s="177"/>
      <c r="AR2670" s="177"/>
      <c r="AS2670" s="177"/>
      <c r="AT2670" s="177"/>
      <c r="AU2670" s="177"/>
      <c r="AV2670" s="177"/>
      <c r="AW2670" s="177"/>
      <c r="AX2670" s="177"/>
      <c r="AY2670" s="177"/>
      <c r="AZ2670" s="177"/>
      <c r="BA2670" s="177"/>
      <c r="BB2670" s="177"/>
      <c r="BC2670" s="177"/>
      <c r="BD2670" s="177"/>
      <c r="BE2670" s="177"/>
      <c r="BF2670" s="177"/>
      <c r="BG2670" s="177"/>
      <c r="BH2670" s="177"/>
      <c r="BI2670" s="177"/>
      <c r="BJ2670" s="177"/>
      <c r="BK2670" s="177"/>
      <c r="BL2670" s="177"/>
      <c r="BM2670" s="177"/>
      <c r="BN2670" s="177"/>
      <c r="BO2670" s="177"/>
      <c r="BP2670" s="177"/>
      <c r="BQ2670" s="177"/>
      <c r="BR2670" s="177"/>
      <c r="BS2670" s="177"/>
      <c r="BT2670" s="177"/>
      <c r="BU2670" s="177"/>
      <c r="BV2670" s="177"/>
      <c r="BW2670" s="177"/>
      <c r="BX2670" s="177"/>
      <c r="BY2670" s="177"/>
      <c r="BZ2670" s="177"/>
      <c r="CA2670" s="177"/>
    </row>
    <row r="2671" spans="12:79" customFormat="1" ht="11.25" customHeight="1">
      <c r="L2671" s="20"/>
      <c r="M2671" s="562" t="s">
        <v>103</v>
      </c>
      <c r="N2671" s="601" t="s">
        <v>2198</v>
      </c>
      <c r="O2671" s="446" t="s">
        <v>196</v>
      </c>
      <c r="AC2671" s="268"/>
      <c r="AD2671" s="268"/>
      <c r="AE2671" s="268"/>
      <c r="AF2671" s="263">
        <f t="shared" si="89"/>
        <v>0</v>
      </c>
      <c r="AG2671" s="230"/>
      <c r="AH2671" s="230"/>
      <c r="AI2671" s="177"/>
      <c r="AJ2671" s="177"/>
      <c r="AK2671" s="177"/>
      <c r="AL2671" s="177"/>
      <c r="AM2671" s="177"/>
      <c r="AN2671" s="177"/>
      <c r="AO2671" s="177"/>
      <c r="AP2671" s="177"/>
      <c r="AQ2671" s="177"/>
      <c r="AR2671" s="177"/>
      <c r="AS2671" s="177"/>
      <c r="AT2671" s="177"/>
      <c r="AU2671" s="177"/>
      <c r="AV2671" s="177"/>
      <c r="AW2671" s="177"/>
      <c r="AX2671" s="177"/>
      <c r="AY2671" s="177"/>
      <c r="AZ2671" s="177"/>
      <c r="BA2671" s="177"/>
      <c r="BB2671" s="177"/>
      <c r="BC2671" s="177"/>
      <c r="BD2671" s="177"/>
      <c r="BE2671" s="177"/>
      <c r="BF2671" s="177"/>
      <c r="BG2671" s="177"/>
      <c r="BH2671" s="177"/>
      <c r="BI2671" s="177"/>
      <c r="BJ2671" s="177"/>
      <c r="BK2671" s="177"/>
      <c r="BL2671" s="177"/>
      <c r="BM2671" s="177"/>
      <c r="BN2671" s="177"/>
      <c r="BO2671" s="177"/>
      <c r="BP2671" s="177"/>
      <c r="BQ2671" s="177"/>
      <c r="BR2671" s="177"/>
      <c r="BS2671" s="177"/>
      <c r="BT2671" s="177"/>
      <c r="BU2671" s="177"/>
      <c r="BV2671" s="177"/>
      <c r="BW2671" s="177"/>
      <c r="BX2671" s="177"/>
      <c r="BY2671" s="177"/>
      <c r="BZ2671" s="177"/>
      <c r="CA2671" s="177"/>
    </row>
    <row r="2672" spans="12:79" customFormat="1" ht="11.25" customHeight="1">
      <c r="L2672" s="20"/>
      <c r="M2672" s="562" t="s">
        <v>813</v>
      </c>
      <c r="N2672" s="600" t="s">
        <v>1072</v>
      </c>
      <c r="O2672" s="446" t="s">
        <v>196</v>
      </c>
      <c r="AC2672" s="268"/>
      <c r="AD2672" s="268"/>
      <c r="AE2672" s="268"/>
      <c r="AF2672" s="263">
        <f t="shared" si="89"/>
        <v>0</v>
      </c>
      <c r="AG2672" s="230"/>
      <c r="AH2672" s="230"/>
      <c r="AI2672" s="177"/>
      <c r="AJ2672" s="177"/>
      <c r="AK2672" s="177"/>
      <c r="AL2672" s="177"/>
      <c r="AM2672" s="177"/>
      <c r="AN2672" s="177"/>
      <c r="AO2672" s="177"/>
      <c r="AP2672" s="177"/>
      <c r="AQ2672" s="177"/>
      <c r="AR2672" s="177"/>
      <c r="AS2672" s="177"/>
      <c r="AT2672" s="177"/>
      <c r="AU2672" s="177"/>
      <c r="AV2672" s="177"/>
      <c r="AW2672" s="177"/>
      <c r="AX2672" s="177"/>
      <c r="AY2672" s="177"/>
      <c r="AZ2672" s="177"/>
      <c r="BA2672" s="177"/>
      <c r="BB2672" s="177"/>
      <c r="BC2672" s="177"/>
      <c r="BD2672" s="177"/>
      <c r="BE2672" s="177"/>
      <c r="BF2672" s="177"/>
      <c r="BG2672" s="177"/>
      <c r="BH2672" s="177"/>
      <c r="BI2672" s="177"/>
      <c r="BJ2672" s="177"/>
      <c r="BK2672" s="177"/>
      <c r="BL2672" s="177"/>
      <c r="BM2672" s="177"/>
      <c r="BN2672" s="177"/>
      <c r="BO2672" s="177"/>
      <c r="BP2672" s="177"/>
      <c r="BQ2672" s="177"/>
      <c r="BR2672" s="177"/>
      <c r="BS2672" s="177"/>
      <c r="BT2672" s="177"/>
      <c r="BU2672" s="177"/>
      <c r="BV2672" s="177"/>
      <c r="BW2672" s="177"/>
      <c r="BX2672" s="177"/>
      <c r="BY2672" s="177"/>
      <c r="BZ2672" s="177"/>
      <c r="CA2672" s="177"/>
    </row>
    <row r="2673" spans="12:79" customFormat="1" ht="11.25" customHeight="1">
      <c r="L2673" s="20"/>
      <c r="M2673" s="562" t="s">
        <v>104</v>
      </c>
      <c r="N2673" s="601" t="s">
        <v>2199</v>
      </c>
      <c r="O2673" s="446" t="s">
        <v>196</v>
      </c>
      <c r="AC2673" s="268"/>
      <c r="AD2673" s="268"/>
      <c r="AE2673" s="268"/>
      <c r="AF2673" s="263">
        <f t="shared" si="89"/>
        <v>0</v>
      </c>
      <c r="AG2673" s="230"/>
      <c r="AH2673" s="230"/>
      <c r="AI2673" s="177"/>
      <c r="AJ2673" s="177"/>
      <c r="AK2673" s="177"/>
      <c r="AL2673" s="177"/>
      <c r="AM2673" s="177"/>
      <c r="AN2673" s="177"/>
      <c r="AO2673" s="177"/>
      <c r="AP2673" s="177"/>
      <c r="AQ2673" s="177"/>
      <c r="AR2673" s="177"/>
      <c r="AS2673" s="177"/>
      <c r="AT2673" s="177"/>
      <c r="AU2673" s="177"/>
      <c r="AV2673" s="177"/>
      <c r="AW2673" s="177"/>
      <c r="AX2673" s="177"/>
      <c r="AY2673" s="177"/>
      <c r="AZ2673" s="177"/>
      <c r="BA2673" s="177"/>
      <c r="BB2673" s="177"/>
      <c r="BC2673" s="177"/>
      <c r="BD2673" s="177"/>
      <c r="BE2673" s="177"/>
      <c r="BF2673" s="177"/>
      <c r="BG2673" s="177"/>
      <c r="BH2673" s="177"/>
      <c r="BI2673" s="177"/>
      <c r="BJ2673" s="177"/>
      <c r="BK2673" s="177"/>
      <c r="BL2673" s="177"/>
      <c r="BM2673" s="177"/>
      <c r="BN2673" s="177"/>
      <c r="BO2673" s="177"/>
      <c r="BP2673" s="177"/>
      <c r="BQ2673" s="177"/>
      <c r="BR2673" s="177"/>
      <c r="BS2673" s="177"/>
      <c r="BT2673" s="177"/>
      <c r="BU2673" s="177"/>
      <c r="BV2673" s="177"/>
      <c r="BW2673" s="177"/>
      <c r="BX2673" s="177"/>
      <c r="BY2673" s="177"/>
      <c r="BZ2673" s="177"/>
      <c r="CA2673" s="177"/>
    </row>
    <row r="2674" spans="12:79" customFormat="1" ht="11.25" customHeight="1">
      <c r="L2674" s="20"/>
      <c r="M2674" s="562" t="s">
        <v>815</v>
      </c>
      <c r="N2674" s="600" t="s">
        <v>1073</v>
      </c>
      <c r="O2674" s="446" t="s">
        <v>196</v>
      </c>
      <c r="AC2674" s="268"/>
      <c r="AD2674" s="268"/>
      <c r="AE2674" s="268"/>
      <c r="AF2674" s="263">
        <f t="shared" si="89"/>
        <v>0</v>
      </c>
      <c r="AG2674" s="260">
        <f>SUM(AG2675,AG2686)</f>
        <v>0</v>
      </c>
      <c r="AH2674" s="260">
        <f>SUM(AH2675,AH2686)</f>
        <v>0</v>
      </c>
      <c r="AI2674" s="177"/>
      <c r="AJ2674" s="177"/>
      <c r="AK2674" s="177"/>
      <c r="AL2674" s="177"/>
      <c r="AM2674" s="177"/>
      <c r="AN2674" s="177"/>
      <c r="AO2674" s="177"/>
      <c r="AP2674" s="177"/>
      <c r="AQ2674" s="177"/>
      <c r="AR2674" s="177"/>
      <c r="AS2674" s="177"/>
      <c r="AT2674" s="177"/>
      <c r="AU2674" s="177"/>
      <c r="AV2674" s="177"/>
      <c r="AW2674" s="177"/>
      <c r="AX2674" s="177"/>
      <c r="AY2674" s="177"/>
      <c r="AZ2674" s="177"/>
      <c r="BA2674" s="177"/>
      <c r="BB2674" s="177"/>
      <c r="BC2674" s="177"/>
      <c r="BD2674" s="177"/>
      <c r="BE2674" s="177"/>
      <c r="BF2674" s="177"/>
      <c r="BG2674" s="177"/>
      <c r="BH2674" s="177"/>
      <c r="BI2674" s="177"/>
      <c r="BJ2674" s="177"/>
      <c r="BK2674" s="177"/>
      <c r="BL2674" s="177"/>
      <c r="BM2674" s="177"/>
      <c r="BN2674" s="177"/>
      <c r="BO2674" s="177"/>
      <c r="BP2674" s="177"/>
      <c r="BQ2674" s="177"/>
      <c r="BR2674" s="177"/>
      <c r="BS2674" s="177"/>
      <c r="BT2674" s="177"/>
      <c r="BU2674" s="177"/>
      <c r="BV2674" s="177"/>
      <c r="BW2674" s="177"/>
      <c r="BX2674" s="177"/>
      <c r="BY2674" s="177"/>
      <c r="BZ2674" s="177"/>
      <c r="CA2674" s="177"/>
    </row>
    <row r="2675" spans="12:79" customFormat="1" ht="11.25" customHeight="1">
      <c r="L2675" s="20"/>
      <c r="M2675" s="562" t="s">
        <v>598</v>
      </c>
      <c r="N2675" s="598" t="s">
        <v>1074</v>
      </c>
      <c r="O2675" s="446" t="s">
        <v>196</v>
      </c>
      <c r="AC2675" s="268"/>
      <c r="AD2675" s="268"/>
      <c r="AE2675" s="268"/>
      <c r="AF2675" s="263">
        <f t="shared" si="89"/>
        <v>0</v>
      </c>
      <c r="AG2675" s="230"/>
      <c r="AH2675" s="230"/>
      <c r="AI2675" s="177"/>
      <c r="AJ2675" s="177"/>
      <c r="AK2675" s="177"/>
      <c r="AL2675" s="177"/>
      <c r="AM2675" s="177"/>
      <c r="AN2675" s="177"/>
      <c r="AO2675" s="177"/>
      <c r="AP2675" s="177"/>
      <c r="AQ2675" s="177"/>
      <c r="AR2675" s="177"/>
      <c r="AS2675" s="177"/>
      <c r="AT2675" s="177"/>
      <c r="AU2675" s="177"/>
      <c r="AV2675" s="177"/>
      <c r="AW2675" s="177"/>
      <c r="AX2675" s="177"/>
      <c r="AY2675" s="177"/>
      <c r="AZ2675" s="177"/>
      <c r="BA2675" s="177"/>
      <c r="BB2675" s="177"/>
      <c r="BC2675" s="177"/>
      <c r="BD2675" s="177"/>
      <c r="BE2675" s="177"/>
      <c r="BF2675" s="177"/>
      <c r="BG2675" s="177"/>
      <c r="BH2675" s="177"/>
      <c r="BI2675" s="177"/>
      <c r="BJ2675" s="177"/>
      <c r="BK2675" s="177"/>
      <c r="BL2675" s="177"/>
      <c r="BM2675" s="177"/>
      <c r="BN2675" s="177"/>
      <c r="BO2675" s="177"/>
      <c r="BP2675" s="177"/>
      <c r="BQ2675" s="177"/>
      <c r="BR2675" s="177"/>
      <c r="BS2675" s="177"/>
      <c r="BT2675" s="177"/>
      <c r="BU2675" s="177"/>
      <c r="BV2675" s="177"/>
      <c r="BW2675" s="177"/>
      <c r="BX2675" s="177"/>
      <c r="BY2675" s="177"/>
      <c r="BZ2675" s="177"/>
      <c r="CA2675" s="177"/>
    </row>
    <row r="2676" spans="12:79" customFormat="1" ht="11.25" customHeight="1">
      <c r="L2676" s="20"/>
      <c r="M2676" s="563" t="s">
        <v>1075</v>
      </c>
      <c r="N2676" s="588" t="s">
        <v>1036</v>
      </c>
      <c r="O2676" s="446" t="s">
        <v>294</v>
      </c>
      <c r="AC2676" s="268"/>
      <c r="AD2676" s="268"/>
      <c r="AE2676" s="268"/>
      <c r="AF2676" s="230"/>
      <c r="AG2676" s="230"/>
      <c r="AH2676" s="230"/>
      <c r="AI2676" s="177"/>
      <c r="AJ2676" s="177"/>
      <c r="AK2676" s="177"/>
      <c r="AL2676" s="177"/>
      <c r="AM2676" s="177"/>
      <c r="AN2676" s="177"/>
      <c r="AO2676" s="177"/>
      <c r="AP2676" s="177"/>
      <c r="AQ2676" s="177"/>
      <c r="AR2676" s="177"/>
      <c r="AS2676" s="177"/>
      <c r="AT2676" s="177"/>
      <c r="AU2676" s="177"/>
      <c r="AV2676" s="177"/>
      <c r="AW2676" s="177"/>
      <c r="AX2676" s="177"/>
      <c r="AY2676" s="177"/>
      <c r="AZ2676" s="177"/>
      <c r="BA2676" s="177"/>
      <c r="BB2676" s="177"/>
      <c r="BC2676" s="177"/>
      <c r="BD2676" s="177"/>
      <c r="BE2676" s="177"/>
      <c r="BF2676" s="177"/>
      <c r="BG2676" s="177"/>
      <c r="BH2676" s="177"/>
      <c r="BI2676" s="177"/>
      <c r="BJ2676" s="177"/>
      <c r="BK2676" s="177"/>
      <c r="BL2676" s="177"/>
      <c r="BM2676" s="177"/>
      <c r="BN2676" s="177"/>
      <c r="BO2676" s="177"/>
      <c r="BP2676" s="177"/>
      <c r="BQ2676" s="177"/>
      <c r="BR2676" s="177"/>
      <c r="BS2676" s="177"/>
      <c r="BT2676" s="177"/>
      <c r="BU2676" s="177"/>
      <c r="BV2676" s="177"/>
      <c r="BW2676" s="177"/>
      <c r="BX2676" s="177"/>
      <c r="BY2676" s="177"/>
      <c r="BZ2676" s="177"/>
      <c r="CA2676" s="177"/>
    </row>
    <row r="2677" spans="12:79" customFormat="1" ht="11.25" customHeight="1">
      <c r="L2677" s="20"/>
      <c r="M2677" s="563" t="s">
        <v>1076</v>
      </c>
      <c r="N2677" s="602" t="s">
        <v>1150</v>
      </c>
      <c r="O2677" s="446" t="s">
        <v>30</v>
      </c>
      <c r="AC2677" s="268"/>
      <c r="AD2677" s="268"/>
      <c r="AE2677" s="268"/>
      <c r="AF2677" s="260">
        <f>IF(AF2676=0,0,AF2675/AF2676*1000/AF$6)</f>
        <v>0</v>
      </c>
      <c r="AG2677" s="260">
        <f>IF(AG2676=0,0,AG2675/AG2676*1000/AG$6)</f>
        <v>0</v>
      </c>
      <c r="AH2677" s="260">
        <f>IF(AH2676=0,0,AH2675/AH2676*1000/AH$6)</f>
        <v>0</v>
      </c>
      <c r="AI2677" s="177"/>
      <c r="AJ2677" s="177"/>
      <c r="AK2677" s="177"/>
      <c r="AL2677" s="177"/>
      <c r="AM2677" s="177"/>
      <c r="AN2677" s="177"/>
      <c r="AO2677" s="177"/>
      <c r="AP2677" s="177"/>
      <c r="AQ2677" s="177"/>
      <c r="AR2677" s="177"/>
      <c r="AS2677" s="177"/>
      <c r="AT2677" s="177"/>
      <c r="AU2677" s="177"/>
      <c r="AV2677" s="177"/>
      <c r="AW2677" s="177"/>
      <c r="AX2677" s="177"/>
      <c r="AY2677" s="177"/>
      <c r="AZ2677" s="177"/>
      <c r="BA2677" s="177"/>
      <c r="BB2677" s="177"/>
      <c r="BC2677" s="177"/>
      <c r="BD2677" s="177"/>
      <c r="BE2677" s="177"/>
      <c r="BF2677" s="177"/>
      <c r="BG2677" s="177"/>
      <c r="BH2677" s="177"/>
      <c r="BI2677" s="177"/>
      <c r="BJ2677" s="177"/>
      <c r="BK2677" s="177"/>
      <c r="BL2677" s="177"/>
      <c r="BM2677" s="177"/>
      <c r="BN2677" s="177"/>
      <c r="BO2677" s="177"/>
      <c r="BP2677" s="177"/>
      <c r="BQ2677" s="177"/>
      <c r="BR2677" s="177"/>
      <c r="BS2677" s="177"/>
      <c r="BT2677" s="177"/>
      <c r="BU2677" s="177"/>
      <c r="BV2677" s="177"/>
      <c r="BW2677" s="177"/>
      <c r="BX2677" s="177"/>
      <c r="BY2677" s="177"/>
      <c r="BZ2677" s="177"/>
      <c r="CA2677" s="177"/>
    </row>
    <row r="2678" spans="12:79" customFormat="1" ht="11.25" customHeight="1">
      <c r="L2678" s="20"/>
      <c r="M2678" s="563" t="s">
        <v>1077</v>
      </c>
      <c r="N2678" s="603" t="s">
        <v>1149</v>
      </c>
      <c r="O2678" s="446" t="s">
        <v>294</v>
      </c>
      <c r="AC2678" s="268"/>
      <c r="AD2678" s="268"/>
      <c r="AE2678" s="268"/>
      <c r="AF2678" s="230"/>
      <c r="AG2678" s="230"/>
      <c r="AH2678" s="230"/>
      <c r="AI2678" s="177"/>
      <c r="AJ2678" s="177"/>
      <c r="AK2678" s="177"/>
      <c r="AL2678" s="177"/>
      <c r="AM2678" s="177"/>
      <c r="AN2678" s="177"/>
      <c r="AO2678" s="177"/>
      <c r="AP2678" s="177"/>
      <c r="AQ2678" s="177"/>
      <c r="AR2678" s="177"/>
      <c r="AS2678" s="177"/>
      <c r="AT2678" s="177"/>
      <c r="AU2678" s="177"/>
      <c r="AV2678" s="177"/>
      <c r="AW2678" s="177"/>
      <c r="AX2678" s="177"/>
      <c r="AY2678" s="177"/>
      <c r="AZ2678" s="177"/>
      <c r="BA2678" s="177"/>
      <c r="BB2678" s="177"/>
      <c r="BC2678" s="177"/>
      <c r="BD2678" s="177"/>
      <c r="BE2678" s="177"/>
      <c r="BF2678" s="177"/>
      <c r="BG2678" s="177"/>
      <c r="BH2678" s="177"/>
      <c r="BI2678" s="177"/>
      <c r="BJ2678" s="177"/>
      <c r="BK2678" s="177"/>
      <c r="BL2678" s="177"/>
      <c r="BM2678" s="177"/>
      <c r="BN2678" s="177"/>
      <c r="BO2678" s="177"/>
      <c r="BP2678" s="177"/>
      <c r="BQ2678" s="177"/>
      <c r="BR2678" s="177"/>
      <c r="BS2678" s="177"/>
      <c r="BT2678" s="177"/>
      <c r="BU2678" s="177"/>
      <c r="BV2678" s="177"/>
      <c r="BW2678" s="177"/>
      <c r="BX2678" s="177"/>
      <c r="BY2678" s="177"/>
      <c r="BZ2678" s="177"/>
      <c r="CA2678" s="177"/>
    </row>
    <row r="2679" spans="12:79" customFormat="1" ht="11.25" customHeight="1">
      <c r="L2679" s="20"/>
      <c r="M2679" s="563" t="s">
        <v>1078</v>
      </c>
      <c r="N2679" s="591" t="s">
        <v>1151</v>
      </c>
      <c r="O2679" s="446" t="s">
        <v>294</v>
      </c>
      <c r="AC2679" s="268"/>
      <c r="AD2679" s="268"/>
      <c r="AE2679" s="268"/>
      <c r="AF2679" s="230"/>
      <c r="AG2679" s="230"/>
      <c r="AH2679" s="230"/>
      <c r="AI2679" s="177"/>
      <c r="AJ2679" s="177"/>
      <c r="AK2679" s="177"/>
      <c r="AL2679" s="177"/>
      <c r="AM2679" s="177"/>
      <c r="AN2679" s="177"/>
      <c r="AO2679" s="177"/>
      <c r="AP2679" s="177"/>
      <c r="AQ2679" s="177"/>
      <c r="AR2679" s="177"/>
      <c r="AS2679" s="177"/>
      <c r="AT2679" s="177"/>
      <c r="AU2679" s="177"/>
      <c r="AV2679" s="177"/>
      <c r="AW2679" s="177"/>
      <c r="AX2679" s="177"/>
      <c r="AY2679" s="177"/>
      <c r="AZ2679" s="177"/>
      <c r="BA2679" s="177"/>
      <c r="BB2679" s="177"/>
      <c r="BC2679" s="177"/>
      <c r="BD2679" s="177"/>
      <c r="BE2679" s="177"/>
      <c r="BF2679" s="177"/>
      <c r="BG2679" s="177"/>
      <c r="BH2679" s="177"/>
      <c r="BI2679" s="177"/>
      <c r="BJ2679" s="177"/>
      <c r="BK2679" s="177"/>
      <c r="BL2679" s="177"/>
      <c r="BM2679" s="177"/>
      <c r="BN2679" s="177"/>
      <c r="BO2679" s="177"/>
      <c r="BP2679" s="177"/>
      <c r="BQ2679" s="177"/>
      <c r="BR2679" s="177"/>
      <c r="BS2679" s="177"/>
      <c r="BT2679" s="177"/>
      <c r="BU2679" s="177"/>
      <c r="BV2679" s="177"/>
      <c r="BW2679" s="177"/>
      <c r="BX2679" s="177"/>
      <c r="BY2679" s="177"/>
      <c r="BZ2679" s="177"/>
      <c r="CA2679" s="177"/>
    </row>
    <row r="2680" spans="12:79" customFormat="1" ht="11.25" customHeight="1">
      <c r="L2680" s="20"/>
      <c r="M2680" s="563" t="s">
        <v>1079</v>
      </c>
      <c r="N2680" s="581" t="s">
        <v>34</v>
      </c>
      <c r="O2680" s="446" t="s">
        <v>30</v>
      </c>
      <c r="AC2680" s="268"/>
      <c r="AD2680" s="268"/>
      <c r="AE2680" s="268"/>
      <c r="AF2680" s="146"/>
      <c r="AG2680" s="230"/>
      <c r="AH2680" s="230"/>
      <c r="AI2680" s="177"/>
      <c r="AJ2680" s="177"/>
      <c r="AK2680" s="177"/>
      <c r="AL2680" s="177"/>
      <c r="AM2680" s="177"/>
      <c r="AN2680" s="177"/>
      <c r="AO2680" s="177"/>
      <c r="AP2680" s="177"/>
      <c r="AQ2680" s="177"/>
      <c r="AR2680" s="177"/>
      <c r="AS2680" s="177"/>
      <c r="AT2680" s="177"/>
      <c r="AU2680" s="177"/>
      <c r="AV2680" s="177"/>
      <c r="AW2680" s="177"/>
      <c r="AX2680" s="177"/>
      <c r="AY2680" s="177"/>
      <c r="AZ2680" s="177"/>
      <c r="BA2680" s="177"/>
      <c r="BB2680" s="177"/>
      <c r="BC2680" s="177"/>
      <c r="BD2680" s="177"/>
      <c r="BE2680" s="177"/>
      <c r="BF2680" s="177"/>
      <c r="BG2680" s="177"/>
      <c r="BH2680" s="177"/>
      <c r="BI2680" s="177"/>
      <c r="BJ2680" s="177"/>
      <c r="BK2680" s="177"/>
      <c r="BL2680" s="177"/>
      <c r="BM2680" s="177"/>
      <c r="BN2680" s="177"/>
      <c r="BO2680" s="177"/>
      <c r="BP2680" s="177"/>
      <c r="BQ2680" s="177"/>
      <c r="BR2680" s="177"/>
      <c r="BS2680" s="177"/>
      <c r="BT2680" s="177"/>
      <c r="BU2680" s="177"/>
      <c r="BV2680" s="177"/>
      <c r="BW2680" s="177"/>
      <c r="BX2680" s="177"/>
      <c r="BY2680" s="177"/>
      <c r="BZ2680" s="177"/>
      <c r="CA2680" s="177"/>
    </row>
    <row r="2681" spans="12:79" customFormat="1" ht="11.25" customHeight="1">
      <c r="L2681" s="20"/>
      <c r="M2681" s="563" t="s">
        <v>1080</v>
      </c>
      <c r="N2681" s="604" t="s">
        <v>1042</v>
      </c>
      <c r="O2681" s="446"/>
      <c r="AC2681" s="268"/>
      <c r="AD2681" s="268"/>
      <c r="AE2681" s="268"/>
      <c r="AF2681" s="146"/>
      <c r="AG2681" s="230"/>
      <c r="AH2681" s="230"/>
      <c r="AI2681" s="177"/>
      <c r="AJ2681" s="177"/>
      <c r="AK2681" s="177"/>
      <c r="AL2681" s="177"/>
      <c r="AM2681" s="177"/>
      <c r="AN2681" s="177"/>
      <c r="AO2681" s="177"/>
      <c r="AP2681" s="177"/>
      <c r="AQ2681" s="177"/>
      <c r="AR2681" s="177"/>
      <c r="AS2681" s="177"/>
      <c r="AT2681" s="177"/>
      <c r="AU2681" s="177"/>
      <c r="AV2681" s="177"/>
      <c r="AW2681" s="177"/>
      <c r="AX2681" s="177"/>
      <c r="AY2681" s="177"/>
      <c r="AZ2681" s="177"/>
      <c r="BA2681" s="177"/>
      <c r="BB2681" s="177"/>
      <c r="BC2681" s="177"/>
      <c r="BD2681" s="177"/>
      <c r="BE2681" s="177"/>
      <c r="BF2681" s="177"/>
      <c r="BG2681" s="177"/>
      <c r="BH2681" s="177"/>
      <c r="BI2681" s="177"/>
      <c r="BJ2681" s="177"/>
      <c r="BK2681" s="177"/>
      <c r="BL2681" s="177"/>
      <c r="BM2681" s="177"/>
      <c r="BN2681" s="177"/>
      <c r="BO2681" s="177"/>
      <c r="BP2681" s="177"/>
      <c r="BQ2681" s="177"/>
      <c r="BR2681" s="177"/>
      <c r="BS2681" s="177"/>
      <c r="BT2681" s="177"/>
      <c r="BU2681" s="177"/>
      <c r="BV2681" s="177"/>
      <c r="BW2681" s="177"/>
      <c r="BX2681" s="177"/>
      <c r="BY2681" s="177"/>
      <c r="BZ2681" s="177"/>
      <c r="CA2681" s="177"/>
    </row>
    <row r="2682" spans="12:79" customFormat="1" ht="11.25" customHeight="1">
      <c r="L2682" s="20"/>
      <c r="M2682" s="563" t="s">
        <v>1081</v>
      </c>
      <c r="N2682" s="581" t="s">
        <v>1044</v>
      </c>
      <c r="O2682" s="446" t="s">
        <v>30</v>
      </c>
      <c r="AC2682" s="268"/>
      <c r="AD2682" s="268"/>
      <c r="AE2682" s="268"/>
      <c r="AF2682" s="146"/>
      <c r="AG2682" s="230"/>
      <c r="AH2682" s="230"/>
      <c r="AI2682" s="177"/>
      <c r="AJ2682" s="177"/>
      <c r="AK2682" s="177"/>
      <c r="AL2682" s="177"/>
      <c r="AM2682" s="177"/>
      <c r="AN2682" s="177"/>
      <c r="AO2682" s="177"/>
      <c r="AP2682" s="177"/>
      <c r="AQ2682" s="177"/>
      <c r="AR2682" s="177"/>
      <c r="AS2682" s="177"/>
      <c r="AT2682" s="177"/>
      <c r="AU2682" s="177"/>
      <c r="AV2682" s="177"/>
      <c r="AW2682" s="177"/>
      <c r="AX2682" s="177"/>
      <c r="AY2682" s="177"/>
      <c r="AZ2682" s="177"/>
      <c r="BA2682" s="177"/>
      <c r="BB2682" s="177"/>
      <c r="BC2682" s="177"/>
      <c r="BD2682" s="177"/>
      <c r="BE2682" s="177"/>
      <c r="BF2682" s="177"/>
      <c r="BG2682" s="177"/>
      <c r="BH2682" s="177"/>
      <c r="BI2682" s="177"/>
      <c r="BJ2682" s="177"/>
      <c r="BK2682" s="177"/>
      <c r="BL2682" s="177"/>
      <c r="BM2682" s="177"/>
      <c r="BN2682" s="177"/>
      <c r="BO2682" s="177"/>
      <c r="BP2682" s="177"/>
      <c r="BQ2682" s="177"/>
      <c r="BR2682" s="177"/>
      <c r="BS2682" s="177"/>
      <c r="BT2682" s="177"/>
      <c r="BU2682" s="177"/>
      <c r="BV2682" s="177"/>
      <c r="BW2682" s="177"/>
      <c r="BX2682" s="177"/>
      <c r="BY2682" s="177"/>
      <c r="BZ2682" s="177"/>
      <c r="CA2682" s="177"/>
    </row>
    <row r="2683" spans="12:79" customFormat="1" ht="11.25" customHeight="1">
      <c r="L2683" s="20"/>
      <c r="M2683" s="563" t="s">
        <v>1082</v>
      </c>
      <c r="N2683" s="605" t="s">
        <v>1046</v>
      </c>
      <c r="O2683" s="446"/>
      <c r="AC2683" s="268"/>
      <c r="AD2683" s="268"/>
      <c r="AE2683" s="268"/>
      <c r="AF2683" s="146"/>
      <c r="AG2683" s="230"/>
      <c r="AH2683" s="230"/>
      <c r="AI2683" s="177"/>
      <c r="AJ2683" s="177"/>
      <c r="AK2683" s="177"/>
      <c r="AL2683" s="177"/>
      <c r="AM2683" s="177"/>
      <c r="AN2683" s="177"/>
      <c r="AO2683" s="177"/>
      <c r="AP2683" s="177"/>
      <c r="AQ2683" s="177"/>
      <c r="AR2683" s="177"/>
      <c r="AS2683" s="177"/>
      <c r="AT2683" s="177"/>
      <c r="AU2683" s="177"/>
      <c r="AV2683" s="177"/>
      <c r="AW2683" s="177"/>
      <c r="AX2683" s="177"/>
      <c r="AY2683" s="177"/>
      <c r="AZ2683" s="177"/>
      <c r="BA2683" s="177"/>
      <c r="BB2683" s="177"/>
      <c r="BC2683" s="177"/>
      <c r="BD2683" s="177"/>
      <c r="BE2683" s="177"/>
      <c r="BF2683" s="177"/>
      <c r="BG2683" s="177"/>
      <c r="BH2683" s="177"/>
      <c r="BI2683" s="177"/>
      <c r="BJ2683" s="177"/>
      <c r="BK2683" s="177"/>
      <c r="BL2683" s="177"/>
      <c r="BM2683" s="177"/>
      <c r="BN2683" s="177"/>
      <c r="BO2683" s="177"/>
      <c r="BP2683" s="177"/>
      <c r="BQ2683" s="177"/>
      <c r="BR2683" s="177"/>
      <c r="BS2683" s="177"/>
      <c r="BT2683" s="177"/>
      <c r="BU2683" s="177"/>
      <c r="BV2683" s="177"/>
      <c r="BW2683" s="177"/>
      <c r="BX2683" s="177"/>
      <c r="BY2683" s="177"/>
      <c r="BZ2683" s="177"/>
      <c r="CA2683" s="177"/>
    </row>
    <row r="2684" spans="12:79" customFormat="1" ht="11.25" customHeight="1">
      <c r="L2684" s="20"/>
      <c r="M2684" s="563" t="s">
        <v>1083</v>
      </c>
      <c r="N2684" s="606" t="s">
        <v>1048</v>
      </c>
      <c r="O2684" s="446" t="s">
        <v>30</v>
      </c>
      <c r="AC2684" s="268"/>
      <c r="AD2684" s="268"/>
      <c r="AE2684" s="268"/>
      <c r="AF2684" s="146"/>
      <c r="AG2684" s="230"/>
      <c r="AH2684" s="230"/>
      <c r="AI2684" s="177"/>
      <c r="AJ2684" s="177"/>
      <c r="AK2684" s="177"/>
      <c r="AL2684" s="177"/>
      <c r="AM2684" s="177"/>
      <c r="AN2684" s="177"/>
      <c r="AO2684" s="177"/>
      <c r="AP2684" s="177"/>
      <c r="AQ2684" s="177"/>
      <c r="AR2684" s="177"/>
      <c r="AS2684" s="177"/>
      <c r="AT2684" s="177"/>
      <c r="AU2684" s="177"/>
      <c r="AV2684" s="177"/>
      <c r="AW2684" s="177"/>
      <c r="AX2684" s="177"/>
      <c r="AY2684" s="177"/>
      <c r="AZ2684" s="177"/>
      <c r="BA2684" s="177"/>
      <c r="BB2684" s="177"/>
      <c r="BC2684" s="177"/>
      <c r="BD2684" s="177"/>
      <c r="BE2684" s="177"/>
      <c r="BF2684" s="177"/>
      <c r="BG2684" s="177"/>
      <c r="BH2684" s="177"/>
      <c r="BI2684" s="177"/>
      <c r="BJ2684" s="177"/>
      <c r="BK2684" s="177"/>
      <c r="BL2684" s="177"/>
      <c r="BM2684" s="177"/>
      <c r="BN2684" s="177"/>
      <c r="BO2684" s="177"/>
      <c r="BP2684" s="177"/>
      <c r="BQ2684" s="177"/>
      <c r="BR2684" s="177"/>
      <c r="BS2684" s="177"/>
      <c r="BT2684" s="177"/>
      <c r="BU2684" s="177"/>
      <c r="BV2684" s="177"/>
      <c r="BW2684" s="177"/>
      <c r="BX2684" s="177"/>
      <c r="BY2684" s="177"/>
      <c r="BZ2684" s="177"/>
      <c r="CA2684" s="177"/>
    </row>
    <row r="2685" spans="12:79" customFormat="1" ht="11.25" customHeight="1">
      <c r="L2685" s="20"/>
      <c r="M2685" s="563" t="s">
        <v>1084</v>
      </c>
      <c r="N2685" s="607" t="s">
        <v>1050</v>
      </c>
      <c r="O2685" s="446" t="s">
        <v>30</v>
      </c>
      <c r="AC2685" s="268"/>
      <c r="AD2685" s="268"/>
      <c r="AE2685" s="268"/>
      <c r="AF2685" s="146"/>
      <c r="AG2685" s="230"/>
      <c r="AH2685" s="230"/>
      <c r="AI2685" s="177"/>
      <c r="AJ2685" s="177"/>
      <c r="AK2685" s="177"/>
      <c r="AL2685" s="177"/>
      <c r="AM2685" s="177"/>
      <c r="AN2685" s="177"/>
      <c r="AO2685" s="177"/>
      <c r="AP2685" s="177"/>
      <c r="AQ2685" s="177"/>
      <c r="AR2685" s="177"/>
      <c r="AS2685" s="177"/>
      <c r="AT2685" s="177"/>
      <c r="AU2685" s="177"/>
      <c r="AV2685" s="177"/>
      <c r="AW2685" s="177"/>
      <c r="AX2685" s="177"/>
      <c r="AY2685" s="177"/>
      <c r="AZ2685" s="177"/>
      <c r="BA2685" s="177"/>
      <c r="BB2685" s="177"/>
      <c r="BC2685" s="177"/>
      <c r="BD2685" s="177"/>
      <c r="BE2685" s="177"/>
      <c r="BF2685" s="177"/>
      <c r="BG2685" s="177"/>
      <c r="BH2685" s="177"/>
      <c r="BI2685" s="177"/>
      <c r="BJ2685" s="177"/>
      <c r="BK2685" s="177"/>
      <c r="BL2685" s="177"/>
      <c r="BM2685" s="177"/>
      <c r="BN2685" s="177"/>
      <c r="BO2685" s="177"/>
      <c r="BP2685" s="177"/>
      <c r="BQ2685" s="177"/>
      <c r="BR2685" s="177"/>
      <c r="BS2685" s="177"/>
      <c r="BT2685" s="177"/>
      <c r="BU2685" s="177"/>
      <c r="BV2685" s="177"/>
      <c r="BW2685" s="177"/>
      <c r="BX2685" s="177"/>
      <c r="BY2685" s="177"/>
      <c r="BZ2685" s="177"/>
      <c r="CA2685" s="177"/>
    </row>
    <row r="2686" spans="12:79" customFormat="1" ht="11.25" customHeight="1">
      <c r="L2686" s="20"/>
      <c r="M2686" s="562" t="s">
        <v>599</v>
      </c>
      <c r="N2686" s="596" t="s">
        <v>1085</v>
      </c>
      <c r="O2686" s="446" t="s">
        <v>196</v>
      </c>
      <c r="AC2686" s="268"/>
      <c r="AD2686" s="268"/>
      <c r="AE2686" s="268"/>
      <c r="AF2686" s="263">
        <f t="shared" ref="AF2686:AF2696" si="90">AG2686+AH2686</f>
        <v>0</v>
      </c>
      <c r="AG2686" s="230"/>
      <c r="AH2686" s="230"/>
      <c r="AI2686" s="177"/>
      <c r="AJ2686" s="177"/>
      <c r="AK2686" s="177"/>
      <c r="AL2686" s="177"/>
      <c r="AM2686" s="177"/>
      <c r="AN2686" s="177"/>
      <c r="AO2686" s="177"/>
      <c r="AP2686" s="177"/>
      <c r="AQ2686" s="177"/>
      <c r="AR2686" s="177"/>
      <c r="AS2686" s="177"/>
      <c r="AT2686" s="177"/>
      <c r="AU2686" s="177"/>
      <c r="AV2686" s="177"/>
      <c r="AW2686" s="177"/>
      <c r="AX2686" s="177"/>
      <c r="AY2686" s="177"/>
      <c r="AZ2686" s="177"/>
      <c r="BA2686" s="177"/>
      <c r="BB2686" s="177"/>
      <c r="BC2686" s="177"/>
      <c r="BD2686" s="177"/>
      <c r="BE2686" s="177"/>
      <c r="BF2686" s="177"/>
      <c r="BG2686" s="177"/>
      <c r="BH2686" s="177"/>
      <c r="BI2686" s="177"/>
      <c r="BJ2686" s="177"/>
      <c r="BK2686" s="177"/>
      <c r="BL2686" s="177"/>
      <c r="BM2686" s="177"/>
      <c r="BN2686" s="177"/>
      <c r="BO2686" s="177"/>
      <c r="BP2686" s="177"/>
      <c r="BQ2686" s="177"/>
      <c r="BR2686" s="177"/>
      <c r="BS2686" s="177"/>
      <c r="BT2686" s="177"/>
      <c r="BU2686" s="177"/>
      <c r="BV2686" s="177"/>
      <c r="BW2686" s="177"/>
      <c r="BX2686" s="177"/>
      <c r="BY2686" s="177"/>
      <c r="BZ2686" s="177"/>
      <c r="CA2686" s="177"/>
    </row>
    <row r="2687" spans="12:79" customFormat="1" ht="11.25" customHeight="1">
      <c r="L2687" s="20"/>
      <c r="M2687" s="538">
        <v>3</v>
      </c>
      <c r="N2687" s="538" t="s">
        <v>1086</v>
      </c>
      <c r="O2687" s="446" t="s">
        <v>196</v>
      </c>
      <c r="AC2687" s="268"/>
      <c r="AD2687" s="268"/>
      <c r="AE2687" s="268"/>
      <c r="AF2687" s="263">
        <f t="shared" si="90"/>
        <v>0</v>
      </c>
      <c r="AG2687" s="260">
        <f>SUM(AG2688,AG2695,AG2708,AG2709,AG2710,AG2711,AG2712)</f>
        <v>0</v>
      </c>
      <c r="AH2687" s="260">
        <f>SUM(AH2688,AH2695,AH2708,AH2709,AH2710,AH2711,AH2712)</f>
        <v>0</v>
      </c>
      <c r="AI2687" s="177"/>
      <c r="AJ2687" s="177"/>
      <c r="AK2687" s="177"/>
      <c r="AL2687" s="177"/>
      <c r="AM2687" s="177"/>
      <c r="AN2687" s="177"/>
      <c r="AO2687" s="177"/>
      <c r="AP2687" s="177"/>
      <c r="AQ2687" s="177"/>
      <c r="AR2687" s="177"/>
      <c r="AS2687" s="177"/>
      <c r="AT2687" s="177"/>
      <c r="AU2687" s="177"/>
      <c r="AV2687" s="177"/>
      <c r="AW2687" s="177"/>
      <c r="AX2687" s="177"/>
      <c r="AY2687" s="177"/>
      <c r="AZ2687" s="177"/>
      <c r="BA2687" s="177"/>
      <c r="BB2687" s="177"/>
      <c r="BC2687" s="177"/>
      <c r="BD2687" s="177"/>
      <c r="BE2687" s="177"/>
      <c r="BF2687" s="177"/>
      <c r="BG2687" s="177"/>
      <c r="BH2687" s="177"/>
      <c r="BI2687" s="177"/>
      <c r="BJ2687" s="177"/>
      <c r="BK2687" s="177"/>
      <c r="BL2687" s="177"/>
      <c r="BM2687" s="177"/>
      <c r="BN2687" s="177"/>
      <c r="BO2687" s="177"/>
      <c r="BP2687" s="177"/>
      <c r="BQ2687" s="177"/>
      <c r="BR2687" s="177"/>
      <c r="BS2687" s="177"/>
      <c r="BT2687" s="177"/>
      <c r="BU2687" s="177"/>
      <c r="BV2687" s="177"/>
      <c r="BW2687" s="177"/>
      <c r="BX2687" s="177"/>
      <c r="BY2687" s="177"/>
      <c r="BZ2687" s="177"/>
      <c r="CA2687" s="177"/>
    </row>
    <row r="2688" spans="12:79" customFormat="1" ht="11.25" customHeight="1">
      <c r="L2688" s="20"/>
      <c r="M2688" s="562" t="s">
        <v>172</v>
      </c>
      <c r="N2688" s="600" t="s">
        <v>1087</v>
      </c>
      <c r="O2688" s="446" t="s">
        <v>196</v>
      </c>
      <c r="AC2688" s="268"/>
      <c r="AD2688" s="268"/>
      <c r="AE2688" s="268"/>
      <c r="AF2688" s="263">
        <f t="shared" si="90"/>
        <v>0</v>
      </c>
      <c r="AG2688" s="260">
        <f>SUM(AG2689:AG2694)</f>
        <v>0</v>
      </c>
      <c r="AH2688" s="260">
        <f>SUM(AH2689:AH2694)</f>
        <v>0</v>
      </c>
      <c r="AI2688" s="177"/>
      <c r="AJ2688" s="177"/>
      <c r="AK2688" s="177"/>
      <c r="AL2688" s="177"/>
      <c r="AM2688" s="177"/>
      <c r="AN2688" s="177"/>
      <c r="AO2688" s="177"/>
      <c r="AP2688" s="177"/>
      <c r="AQ2688" s="177"/>
      <c r="AR2688" s="177"/>
      <c r="AS2688" s="177"/>
      <c r="AT2688" s="177"/>
      <c r="AU2688" s="177"/>
      <c r="AV2688" s="177"/>
      <c r="AW2688" s="177"/>
      <c r="AX2688" s="177"/>
      <c r="AY2688" s="177"/>
      <c r="AZ2688" s="177"/>
      <c r="BA2688" s="177"/>
      <c r="BB2688" s="177"/>
      <c r="BC2688" s="177"/>
      <c r="BD2688" s="177"/>
      <c r="BE2688" s="177"/>
      <c r="BF2688" s="177"/>
      <c r="BG2688" s="177"/>
      <c r="BH2688" s="177"/>
      <c r="BI2688" s="177"/>
      <c r="BJ2688" s="177"/>
      <c r="BK2688" s="177"/>
      <c r="BL2688" s="177"/>
      <c r="BM2688" s="177"/>
      <c r="BN2688" s="177"/>
      <c r="BO2688" s="177"/>
      <c r="BP2688" s="177"/>
      <c r="BQ2688" s="177"/>
      <c r="BR2688" s="177"/>
      <c r="BS2688" s="177"/>
      <c r="BT2688" s="177"/>
      <c r="BU2688" s="177"/>
      <c r="BV2688" s="177"/>
      <c r="BW2688" s="177"/>
      <c r="BX2688" s="177"/>
      <c r="BY2688" s="177"/>
      <c r="BZ2688" s="177"/>
      <c r="CA2688" s="177"/>
    </row>
    <row r="2689" spans="12:79" customFormat="1" ht="11.25" customHeight="1">
      <c r="L2689" s="20"/>
      <c r="M2689" s="562" t="s">
        <v>600</v>
      </c>
      <c r="N2689" s="598" t="s">
        <v>1088</v>
      </c>
      <c r="O2689" s="446" t="s">
        <v>196</v>
      </c>
      <c r="AC2689" s="268"/>
      <c r="AD2689" s="268"/>
      <c r="AE2689" s="268"/>
      <c r="AF2689" s="263">
        <f t="shared" si="90"/>
        <v>0</v>
      </c>
      <c r="AG2689" s="230"/>
      <c r="AH2689" s="230"/>
      <c r="AI2689" s="177"/>
      <c r="AJ2689" s="177"/>
      <c r="AK2689" s="177"/>
      <c r="AL2689" s="177"/>
      <c r="AM2689" s="177"/>
      <c r="AN2689" s="177"/>
      <c r="AO2689" s="177"/>
      <c r="AP2689" s="177"/>
      <c r="AQ2689" s="177"/>
      <c r="AR2689" s="177"/>
      <c r="AS2689" s="177"/>
      <c r="AT2689" s="177"/>
      <c r="AU2689" s="177"/>
      <c r="AV2689" s="177"/>
      <c r="AW2689" s="177"/>
      <c r="AX2689" s="177"/>
      <c r="AY2689" s="177"/>
      <c r="AZ2689" s="177"/>
      <c r="BA2689" s="177"/>
      <c r="BB2689" s="177"/>
      <c r="BC2689" s="177"/>
      <c r="BD2689" s="177"/>
      <c r="BE2689" s="177"/>
      <c r="BF2689" s="177"/>
      <c r="BG2689" s="177"/>
      <c r="BH2689" s="177"/>
      <c r="BI2689" s="177"/>
      <c r="BJ2689" s="177"/>
      <c r="BK2689" s="177"/>
      <c r="BL2689" s="177"/>
      <c r="BM2689" s="177"/>
      <c r="BN2689" s="177"/>
      <c r="BO2689" s="177"/>
      <c r="BP2689" s="177"/>
      <c r="BQ2689" s="177"/>
      <c r="BR2689" s="177"/>
      <c r="BS2689" s="177"/>
      <c r="BT2689" s="177"/>
      <c r="BU2689" s="177"/>
      <c r="BV2689" s="177"/>
      <c r="BW2689" s="177"/>
      <c r="BX2689" s="177"/>
      <c r="BY2689" s="177"/>
      <c r="BZ2689" s="177"/>
      <c r="CA2689" s="177"/>
    </row>
    <row r="2690" spans="12:79" customFormat="1" ht="11.25" customHeight="1">
      <c r="L2690" s="20"/>
      <c r="M2690" s="562" t="s">
        <v>610</v>
      </c>
      <c r="N2690" s="598" t="s">
        <v>1089</v>
      </c>
      <c r="O2690" s="446" t="s">
        <v>196</v>
      </c>
      <c r="AC2690" s="268"/>
      <c r="AD2690" s="268"/>
      <c r="AE2690" s="268"/>
      <c r="AF2690" s="263">
        <f t="shared" si="90"/>
        <v>0</v>
      </c>
      <c r="AG2690" s="230"/>
      <c r="AH2690" s="230"/>
      <c r="AI2690" s="177"/>
      <c r="AJ2690" s="177"/>
      <c r="AK2690" s="177"/>
      <c r="AL2690" s="177"/>
      <c r="AM2690" s="177"/>
      <c r="AN2690" s="177"/>
      <c r="AO2690" s="177"/>
      <c r="AP2690" s="177"/>
      <c r="AQ2690" s="177"/>
      <c r="AR2690" s="177"/>
      <c r="AS2690" s="177"/>
      <c r="AT2690" s="177"/>
      <c r="AU2690" s="177"/>
      <c r="AV2690" s="177"/>
      <c r="AW2690" s="177"/>
      <c r="AX2690" s="177"/>
      <c r="AY2690" s="177"/>
      <c r="AZ2690" s="177"/>
      <c r="BA2690" s="177"/>
      <c r="BB2690" s="177"/>
      <c r="BC2690" s="177"/>
      <c r="BD2690" s="177"/>
      <c r="BE2690" s="177"/>
      <c r="BF2690" s="177"/>
      <c r="BG2690" s="177"/>
      <c r="BH2690" s="177"/>
      <c r="BI2690" s="177"/>
      <c r="BJ2690" s="177"/>
      <c r="BK2690" s="177"/>
      <c r="BL2690" s="177"/>
      <c r="BM2690" s="177"/>
      <c r="BN2690" s="177"/>
      <c r="BO2690" s="177"/>
      <c r="BP2690" s="177"/>
      <c r="BQ2690" s="177"/>
      <c r="BR2690" s="177"/>
      <c r="BS2690" s="177"/>
      <c r="BT2690" s="177"/>
      <c r="BU2690" s="177"/>
      <c r="BV2690" s="177"/>
      <c r="BW2690" s="177"/>
      <c r="BX2690" s="177"/>
      <c r="BY2690" s="177"/>
      <c r="BZ2690" s="177"/>
      <c r="CA2690" s="177"/>
    </row>
    <row r="2691" spans="12:79" customFormat="1" ht="11.25" customHeight="1">
      <c r="L2691" s="20"/>
      <c r="M2691" s="562" t="s">
        <v>1090</v>
      </c>
      <c r="N2691" s="598" t="s">
        <v>1091</v>
      </c>
      <c r="O2691" s="446" t="s">
        <v>196</v>
      </c>
      <c r="AC2691" s="268"/>
      <c r="AD2691" s="268"/>
      <c r="AE2691" s="268"/>
      <c r="AF2691" s="263">
        <f t="shared" si="90"/>
        <v>0</v>
      </c>
      <c r="AG2691" s="230"/>
      <c r="AH2691" s="230"/>
      <c r="AI2691" s="177"/>
      <c r="AJ2691" s="177"/>
      <c r="AK2691" s="177"/>
      <c r="AL2691" s="177"/>
      <c r="AM2691" s="177"/>
      <c r="AN2691" s="177"/>
      <c r="AO2691" s="177"/>
      <c r="AP2691" s="177"/>
      <c r="AQ2691" s="177"/>
      <c r="AR2691" s="177"/>
      <c r="AS2691" s="177"/>
      <c r="AT2691" s="177"/>
      <c r="AU2691" s="177"/>
      <c r="AV2691" s="177"/>
      <c r="AW2691" s="177"/>
      <c r="AX2691" s="177"/>
      <c r="AY2691" s="177"/>
      <c r="AZ2691" s="177"/>
      <c r="BA2691" s="177"/>
      <c r="BB2691" s="177"/>
      <c r="BC2691" s="177"/>
      <c r="BD2691" s="177"/>
      <c r="BE2691" s="177"/>
      <c r="BF2691" s="177"/>
      <c r="BG2691" s="177"/>
      <c r="BH2691" s="177"/>
      <c r="BI2691" s="177"/>
      <c r="BJ2691" s="177"/>
      <c r="BK2691" s="177"/>
      <c r="BL2691" s="177"/>
      <c r="BM2691" s="177"/>
      <c r="BN2691" s="177"/>
      <c r="BO2691" s="177"/>
      <c r="BP2691" s="177"/>
      <c r="BQ2691" s="177"/>
      <c r="BR2691" s="177"/>
      <c r="BS2691" s="177"/>
      <c r="BT2691" s="177"/>
      <c r="BU2691" s="177"/>
      <c r="BV2691" s="177"/>
      <c r="BW2691" s="177"/>
      <c r="BX2691" s="177"/>
      <c r="BY2691" s="177"/>
      <c r="BZ2691" s="177"/>
      <c r="CA2691" s="177"/>
    </row>
    <row r="2692" spans="12:79" customFormat="1" ht="11.25" customHeight="1">
      <c r="L2692" s="20"/>
      <c r="M2692" s="562" t="s">
        <v>1092</v>
      </c>
      <c r="N2692" s="598" t="s">
        <v>1093</v>
      </c>
      <c r="O2692" s="446" t="s">
        <v>196</v>
      </c>
      <c r="AC2692" s="268"/>
      <c r="AD2692" s="268"/>
      <c r="AE2692" s="268"/>
      <c r="AF2692" s="263">
        <f t="shared" si="90"/>
        <v>0</v>
      </c>
      <c r="AG2692" s="230"/>
      <c r="AH2692" s="230"/>
      <c r="AI2692" s="177"/>
      <c r="AJ2692" s="177"/>
      <c r="AK2692" s="177"/>
      <c r="AL2692" s="177"/>
      <c r="AM2692" s="177"/>
      <c r="AN2692" s="177"/>
      <c r="AO2692" s="177"/>
      <c r="AP2692" s="177"/>
      <c r="AQ2692" s="177"/>
      <c r="AR2692" s="177"/>
      <c r="AS2692" s="177"/>
      <c r="AT2692" s="177"/>
      <c r="AU2692" s="177"/>
      <c r="AV2692" s="177"/>
      <c r="AW2692" s="177"/>
      <c r="AX2692" s="177"/>
      <c r="AY2692" s="177"/>
      <c r="AZ2692" s="177"/>
      <c r="BA2692" s="177"/>
      <c r="BB2692" s="177"/>
      <c r="BC2692" s="177"/>
      <c r="BD2692" s="177"/>
      <c r="BE2692" s="177"/>
      <c r="BF2692" s="177"/>
      <c r="BG2692" s="177"/>
      <c r="BH2692" s="177"/>
      <c r="BI2692" s="177"/>
      <c r="BJ2692" s="177"/>
      <c r="BK2692" s="177"/>
      <c r="BL2692" s="177"/>
      <c r="BM2692" s="177"/>
      <c r="BN2692" s="177"/>
      <c r="BO2692" s="177"/>
      <c r="BP2692" s="177"/>
      <c r="BQ2692" s="177"/>
      <c r="BR2692" s="177"/>
      <c r="BS2692" s="177"/>
      <c r="BT2692" s="177"/>
      <c r="BU2692" s="177"/>
      <c r="BV2692" s="177"/>
      <c r="BW2692" s="177"/>
      <c r="BX2692" s="177"/>
      <c r="BY2692" s="177"/>
      <c r="BZ2692" s="177"/>
      <c r="CA2692" s="177"/>
    </row>
    <row r="2693" spans="12:79" customFormat="1" ht="11.25" customHeight="1">
      <c r="L2693" s="20"/>
      <c r="M2693" s="562" t="s">
        <v>1094</v>
      </c>
      <c r="N2693" s="598" t="s">
        <v>1095</v>
      </c>
      <c r="O2693" s="446" t="s">
        <v>196</v>
      </c>
      <c r="AC2693" s="268"/>
      <c r="AD2693" s="268"/>
      <c r="AE2693" s="268"/>
      <c r="AF2693" s="263">
        <f t="shared" si="90"/>
        <v>0</v>
      </c>
      <c r="AG2693" s="230"/>
      <c r="AH2693" s="230"/>
      <c r="AI2693" s="177"/>
      <c r="AJ2693" s="177"/>
      <c r="AK2693" s="177"/>
      <c r="AL2693" s="177"/>
      <c r="AM2693" s="177"/>
      <c r="AN2693" s="177"/>
      <c r="AO2693" s="177"/>
      <c r="AP2693" s="177"/>
      <c r="AQ2693" s="177"/>
      <c r="AR2693" s="177"/>
      <c r="AS2693" s="177"/>
      <c r="AT2693" s="177"/>
      <c r="AU2693" s="177"/>
      <c r="AV2693" s="177"/>
      <c r="AW2693" s="177"/>
      <c r="AX2693" s="177"/>
      <c r="AY2693" s="177"/>
      <c r="AZ2693" s="177"/>
      <c r="BA2693" s="177"/>
      <c r="BB2693" s="177"/>
      <c r="BC2693" s="177"/>
      <c r="BD2693" s="177"/>
      <c r="BE2693" s="177"/>
      <c r="BF2693" s="177"/>
      <c r="BG2693" s="177"/>
      <c r="BH2693" s="177"/>
      <c r="BI2693" s="177"/>
      <c r="BJ2693" s="177"/>
      <c r="BK2693" s="177"/>
      <c r="BL2693" s="177"/>
      <c r="BM2693" s="177"/>
      <c r="BN2693" s="177"/>
      <c r="BO2693" s="177"/>
      <c r="BP2693" s="177"/>
      <c r="BQ2693" s="177"/>
      <c r="BR2693" s="177"/>
      <c r="BS2693" s="177"/>
      <c r="BT2693" s="177"/>
      <c r="BU2693" s="177"/>
      <c r="BV2693" s="177"/>
      <c r="BW2693" s="177"/>
      <c r="BX2693" s="177"/>
      <c r="BY2693" s="177"/>
      <c r="BZ2693" s="177"/>
      <c r="CA2693" s="177"/>
    </row>
    <row r="2694" spans="12:79" customFormat="1" ht="11.25" customHeight="1">
      <c r="L2694" s="20"/>
      <c r="M2694" s="562" t="s">
        <v>1096</v>
      </c>
      <c r="N2694" s="598" t="s">
        <v>1097</v>
      </c>
      <c r="O2694" s="446" t="s">
        <v>196</v>
      </c>
      <c r="AC2694" s="268"/>
      <c r="AD2694" s="268"/>
      <c r="AE2694" s="268"/>
      <c r="AF2694" s="263">
        <f t="shared" si="90"/>
        <v>0</v>
      </c>
      <c r="AG2694" s="230"/>
      <c r="AH2694" s="230"/>
      <c r="AI2694" s="177"/>
      <c r="AJ2694" s="177"/>
      <c r="AK2694" s="177"/>
      <c r="AL2694" s="177"/>
      <c r="AM2694" s="177"/>
      <c r="AN2694" s="177"/>
      <c r="AO2694" s="177"/>
      <c r="AP2694" s="177"/>
      <c r="AQ2694" s="177"/>
      <c r="AR2694" s="177"/>
      <c r="AS2694" s="177"/>
      <c r="AT2694" s="177"/>
      <c r="AU2694" s="177"/>
      <c r="AV2694" s="177"/>
      <c r="AW2694" s="177"/>
      <c r="AX2694" s="177"/>
      <c r="AY2694" s="177"/>
      <c r="AZ2694" s="177"/>
      <c r="BA2694" s="177"/>
      <c r="BB2694" s="177"/>
      <c r="BC2694" s="177"/>
      <c r="BD2694" s="177"/>
      <c r="BE2694" s="177"/>
      <c r="BF2694" s="177"/>
      <c r="BG2694" s="177"/>
      <c r="BH2694" s="177"/>
      <c r="BI2694" s="177"/>
      <c r="BJ2694" s="177"/>
      <c r="BK2694" s="177"/>
      <c r="BL2694" s="177"/>
      <c r="BM2694" s="177"/>
      <c r="BN2694" s="177"/>
      <c r="BO2694" s="177"/>
      <c r="BP2694" s="177"/>
      <c r="BQ2694" s="177"/>
      <c r="BR2694" s="177"/>
      <c r="BS2694" s="177"/>
      <c r="BT2694" s="177"/>
      <c r="BU2694" s="177"/>
      <c r="BV2694" s="177"/>
      <c r="BW2694" s="177"/>
      <c r="BX2694" s="177"/>
      <c r="BY2694" s="177"/>
      <c r="BZ2694" s="177"/>
      <c r="CA2694" s="177"/>
    </row>
    <row r="2695" spans="12:79" customFormat="1" ht="11.25" customHeight="1">
      <c r="L2695" s="20"/>
      <c r="M2695" s="562" t="s">
        <v>173</v>
      </c>
      <c r="N2695" s="600" t="s">
        <v>1098</v>
      </c>
      <c r="O2695" s="446" t="s">
        <v>196</v>
      </c>
      <c r="AC2695" s="268"/>
      <c r="AD2695" s="268"/>
      <c r="AE2695" s="268"/>
      <c r="AF2695" s="263">
        <f t="shared" si="90"/>
        <v>0</v>
      </c>
      <c r="AG2695" s="260">
        <f>SUM(AG2696,AG2707)</f>
        <v>0</v>
      </c>
      <c r="AH2695" s="260">
        <f>SUM(AH2696,AH2707)</f>
        <v>0</v>
      </c>
      <c r="AI2695" s="177"/>
      <c r="AJ2695" s="177"/>
      <c r="AK2695" s="177"/>
      <c r="AL2695" s="177"/>
      <c r="AM2695" s="177"/>
      <c r="AN2695" s="177"/>
      <c r="AO2695" s="177"/>
      <c r="AP2695" s="177"/>
      <c r="AQ2695" s="177"/>
      <c r="AR2695" s="177"/>
      <c r="AS2695" s="177"/>
      <c r="AT2695" s="177"/>
      <c r="AU2695" s="177"/>
      <c r="AV2695" s="177"/>
      <c r="AW2695" s="177"/>
      <c r="AX2695" s="177"/>
      <c r="AY2695" s="177"/>
      <c r="AZ2695" s="177"/>
      <c r="BA2695" s="177"/>
      <c r="BB2695" s="177"/>
      <c r="BC2695" s="177"/>
      <c r="BD2695" s="177"/>
      <c r="BE2695" s="177"/>
      <c r="BF2695" s="177"/>
      <c r="BG2695" s="177"/>
      <c r="BH2695" s="177"/>
      <c r="BI2695" s="177"/>
      <c r="BJ2695" s="177"/>
      <c r="BK2695" s="177"/>
      <c r="BL2695" s="177"/>
      <c r="BM2695" s="177"/>
      <c r="BN2695" s="177"/>
      <c r="BO2695" s="177"/>
      <c r="BP2695" s="177"/>
      <c r="BQ2695" s="177"/>
      <c r="BR2695" s="177"/>
      <c r="BS2695" s="177"/>
      <c r="BT2695" s="177"/>
      <c r="BU2695" s="177"/>
      <c r="BV2695" s="177"/>
      <c r="BW2695" s="177"/>
      <c r="BX2695" s="177"/>
      <c r="BY2695" s="177"/>
      <c r="BZ2695" s="177"/>
      <c r="CA2695" s="177"/>
    </row>
    <row r="2696" spans="12:79" customFormat="1" ht="11.25" customHeight="1">
      <c r="L2696" s="20"/>
      <c r="M2696" s="562" t="s">
        <v>554</v>
      </c>
      <c r="N2696" s="598" t="s">
        <v>1099</v>
      </c>
      <c r="O2696" s="446" t="s">
        <v>196</v>
      </c>
      <c r="AC2696" s="268"/>
      <c r="AD2696" s="268"/>
      <c r="AE2696" s="268"/>
      <c r="AF2696" s="263">
        <f t="shared" si="90"/>
        <v>0</v>
      </c>
      <c r="AG2696" s="230"/>
      <c r="AH2696" s="230"/>
      <c r="AI2696" s="177"/>
      <c r="AJ2696" s="177"/>
      <c r="AK2696" s="177"/>
      <c r="AL2696" s="177"/>
      <c r="AM2696" s="177"/>
      <c r="AN2696" s="177"/>
      <c r="AO2696" s="177"/>
      <c r="AP2696" s="177"/>
      <c r="AQ2696" s="177"/>
      <c r="AR2696" s="177"/>
      <c r="AS2696" s="177"/>
      <c r="AT2696" s="177"/>
      <c r="AU2696" s="177"/>
      <c r="AV2696" s="177"/>
      <c r="AW2696" s="177"/>
      <c r="AX2696" s="177"/>
      <c r="AY2696" s="177"/>
      <c r="AZ2696" s="177"/>
      <c r="BA2696" s="177"/>
      <c r="BB2696" s="177"/>
      <c r="BC2696" s="177"/>
      <c r="BD2696" s="177"/>
      <c r="BE2696" s="177"/>
      <c r="BF2696" s="177"/>
      <c r="BG2696" s="177"/>
      <c r="BH2696" s="177"/>
      <c r="BI2696" s="177"/>
      <c r="BJ2696" s="177"/>
      <c r="BK2696" s="177"/>
      <c r="BL2696" s="177"/>
      <c r="BM2696" s="177"/>
      <c r="BN2696" s="177"/>
      <c r="BO2696" s="177"/>
      <c r="BP2696" s="177"/>
      <c r="BQ2696" s="177"/>
      <c r="BR2696" s="177"/>
      <c r="BS2696" s="177"/>
      <c r="BT2696" s="177"/>
      <c r="BU2696" s="177"/>
      <c r="BV2696" s="177"/>
      <c r="BW2696" s="177"/>
      <c r="BX2696" s="177"/>
      <c r="BY2696" s="177"/>
      <c r="BZ2696" s="177"/>
      <c r="CA2696" s="177"/>
    </row>
    <row r="2697" spans="12:79" customFormat="1" ht="11.25" customHeight="1">
      <c r="L2697" s="20"/>
      <c r="M2697" s="563" t="s">
        <v>1100</v>
      </c>
      <c r="N2697" s="588" t="s">
        <v>1036</v>
      </c>
      <c r="O2697" s="446" t="s">
        <v>294</v>
      </c>
      <c r="AC2697" s="268"/>
      <c r="AD2697" s="268"/>
      <c r="AE2697" s="268"/>
      <c r="AF2697" s="230"/>
      <c r="AG2697" s="230"/>
      <c r="AH2697" s="230"/>
      <c r="AI2697" s="177"/>
      <c r="AJ2697" s="177"/>
      <c r="AK2697" s="177"/>
      <c r="AL2697" s="177"/>
      <c r="AM2697" s="177"/>
      <c r="AN2697" s="177"/>
      <c r="AO2697" s="177"/>
      <c r="AP2697" s="177"/>
      <c r="AQ2697" s="177"/>
      <c r="AR2697" s="177"/>
      <c r="AS2697" s="177"/>
      <c r="AT2697" s="177"/>
      <c r="AU2697" s="177"/>
      <c r="AV2697" s="177"/>
      <c r="AW2697" s="177"/>
      <c r="AX2697" s="177"/>
      <c r="AY2697" s="177"/>
      <c r="AZ2697" s="177"/>
      <c r="BA2697" s="177"/>
      <c r="BB2697" s="177"/>
      <c r="BC2697" s="177"/>
      <c r="BD2697" s="177"/>
      <c r="BE2697" s="177"/>
      <c r="BF2697" s="177"/>
      <c r="BG2697" s="177"/>
      <c r="BH2697" s="177"/>
      <c r="BI2697" s="177"/>
      <c r="BJ2697" s="177"/>
      <c r="BK2697" s="177"/>
      <c r="BL2697" s="177"/>
      <c r="BM2697" s="177"/>
      <c r="BN2697" s="177"/>
      <c r="BO2697" s="177"/>
      <c r="BP2697" s="177"/>
      <c r="BQ2697" s="177"/>
      <c r="BR2697" s="177"/>
      <c r="BS2697" s="177"/>
      <c r="BT2697" s="177"/>
      <c r="BU2697" s="177"/>
      <c r="BV2697" s="177"/>
      <c r="BW2697" s="177"/>
      <c r="BX2697" s="177"/>
      <c r="BY2697" s="177"/>
      <c r="BZ2697" s="177"/>
      <c r="CA2697" s="177"/>
    </row>
    <row r="2698" spans="12:79" customFormat="1" ht="11.25" customHeight="1">
      <c r="L2698" s="20"/>
      <c r="M2698" s="563" t="s">
        <v>1101</v>
      </c>
      <c r="N2698" s="602" t="s">
        <v>1152</v>
      </c>
      <c r="O2698" s="446" t="s">
        <v>30</v>
      </c>
      <c r="AC2698" s="268"/>
      <c r="AD2698" s="268"/>
      <c r="AE2698" s="268"/>
      <c r="AF2698" s="260">
        <f>IF(AF2697=0,0,AF2696/AF2697*1000/AF$6)</f>
        <v>0</v>
      </c>
      <c r="AG2698" s="260">
        <f>IF(AG2697=0,0,AG2696/AG2697*1000/AG$6)</f>
        <v>0</v>
      </c>
      <c r="AH2698" s="260">
        <f>IF(AH2697=0,0,AH2696/AH2697*1000/AH$6)</f>
        <v>0</v>
      </c>
      <c r="AI2698" s="177"/>
      <c r="AJ2698" s="177"/>
      <c r="AK2698" s="177"/>
      <c r="AL2698" s="177"/>
      <c r="AM2698" s="177"/>
      <c r="AN2698" s="177"/>
      <c r="AO2698" s="177"/>
      <c r="AP2698" s="177"/>
      <c r="AQ2698" s="177"/>
      <c r="AR2698" s="177"/>
      <c r="AS2698" s="177"/>
      <c r="AT2698" s="177"/>
      <c r="AU2698" s="177"/>
      <c r="AV2698" s="177"/>
      <c r="AW2698" s="177"/>
      <c r="AX2698" s="177"/>
      <c r="AY2698" s="177"/>
      <c r="AZ2698" s="177"/>
      <c r="BA2698" s="177"/>
      <c r="BB2698" s="177"/>
      <c r="BC2698" s="177"/>
      <c r="BD2698" s="177"/>
      <c r="BE2698" s="177"/>
      <c r="BF2698" s="177"/>
      <c r="BG2698" s="177"/>
      <c r="BH2698" s="177"/>
      <c r="BI2698" s="177"/>
      <c r="BJ2698" s="177"/>
      <c r="BK2698" s="177"/>
      <c r="BL2698" s="177"/>
      <c r="BM2698" s="177"/>
      <c r="BN2698" s="177"/>
      <c r="BO2698" s="177"/>
      <c r="BP2698" s="177"/>
      <c r="BQ2698" s="177"/>
      <c r="BR2698" s="177"/>
      <c r="BS2698" s="177"/>
      <c r="BT2698" s="177"/>
      <c r="BU2698" s="177"/>
      <c r="BV2698" s="177"/>
      <c r="BW2698" s="177"/>
      <c r="BX2698" s="177"/>
      <c r="BY2698" s="177"/>
      <c r="BZ2698" s="177"/>
      <c r="CA2698" s="177"/>
    </row>
    <row r="2699" spans="12:79" customFormat="1" ht="11.25" customHeight="1">
      <c r="L2699" s="20"/>
      <c r="M2699" s="563" t="s">
        <v>1102</v>
      </c>
      <c r="N2699" s="603" t="s">
        <v>1314</v>
      </c>
      <c r="O2699" s="446" t="s">
        <v>294</v>
      </c>
      <c r="AC2699" s="268"/>
      <c r="AD2699" s="268"/>
      <c r="AE2699" s="268"/>
      <c r="AF2699" s="230"/>
      <c r="AG2699" s="230"/>
      <c r="AH2699" s="230"/>
      <c r="AI2699" s="177"/>
      <c r="AJ2699" s="177"/>
      <c r="AK2699" s="177"/>
      <c r="AL2699" s="177"/>
      <c r="AM2699" s="177"/>
      <c r="AN2699" s="177"/>
      <c r="AO2699" s="177"/>
      <c r="AP2699" s="177"/>
      <c r="AQ2699" s="177"/>
      <c r="AR2699" s="177"/>
      <c r="AS2699" s="177"/>
      <c r="AT2699" s="177"/>
      <c r="AU2699" s="177"/>
      <c r="AV2699" s="177"/>
      <c r="AW2699" s="177"/>
      <c r="AX2699" s="177"/>
      <c r="AY2699" s="177"/>
      <c r="AZ2699" s="177"/>
      <c r="BA2699" s="177"/>
      <c r="BB2699" s="177"/>
      <c r="BC2699" s="177"/>
      <c r="BD2699" s="177"/>
      <c r="BE2699" s="177"/>
      <c r="BF2699" s="177"/>
      <c r="BG2699" s="177"/>
      <c r="BH2699" s="177"/>
      <c r="BI2699" s="177"/>
      <c r="BJ2699" s="177"/>
      <c r="BK2699" s="177"/>
      <c r="BL2699" s="177"/>
      <c r="BM2699" s="177"/>
      <c r="BN2699" s="177"/>
      <c r="BO2699" s="177"/>
      <c r="BP2699" s="177"/>
      <c r="BQ2699" s="177"/>
      <c r="BR2699" s="177"/>
      <c r="BS2699" s="177"/>
      <c r="BT2699" s="177"/>
      <c r="BU2699" s="177"/>
      <c r="BV2699" s="177"/>
      <c r="BW2699" s="177"/>
      <c r="BX2699" s="177"/>
      <c r="BY2699" s="177"/>
      <c r="BZ2699" s="177"/>
      <c r="CA2699" s="177"/>
    </row>
    <row r="2700" spans="12:79" customFormat="1" ht="11.25" customHeight="1">
      <c r="L2700" s="20"/>
      <c r="M2700" s="563" t="s">
        <v>1103</v>
      </c>
      <c r="N2700" s="591" t="s">
        <v>1315</v>
      </c>
      <c r="O2700" s="446" t="s">
        <v>294</v>
      </c>
      <c r="AC2700" s="268"/>
      <c r="AD2700" s="268"/>
      <c r="AE2700" s="268"/>
      <c r="AF2700" s="230"/>
      <c r="AG2700" s="230"/>
      <c r="AH2700" s="230"/>
      <c r="AI2700" s="177"/>
      <c r="AJ2700" s="177"/>
      <c r="AK2700" s="177"/>
      <c r="AL2700" s="177"/>
      <c r="AM2700" s="177"/>
      <c r="AN2700" s="177"/>
      <c r="AO2700" s="177"/>
      <c r="AP2700" s="177"/>
      <c r="AQ2700" s="177"/>
      <c r="AR2700" s="177"/>
      <c r="AS2700" s="177"/>
      <c r="AT2700" s="177"/>
      <c r="AU2700" s="177"/>
      <c r="AV2700" s="177"/>
      <c r="AW2700" s="177"/>
      <c r="AX2700" s="177"/>
      <c r="AY2700" s="177"/>
      <c r="AZ2700" s="177"/>
      <c r="BA2700" s="177"/>
      <c r="BB2700" s="177"/>
      <c r="BC2700" s="177"/>
      <c r="BD2700" s="177"/>
      <c r="BE2700" s="177"/>
      <c r="BF2700" s="177"/>
      <c r="BG2700" s="177"/>
      <c r="BH2700" s="177"/>
      <c r="BI2700" s="177"/>
      <c r="BJ2700" s="177"/>
      <c r="BK2700" s="177"/>
      <c r="BL2700" s="177"/>
      <c r="BM2700" s="177"/>
      <c r="BN2700" s="177"/>
      <c r="BO2700" s="177"/>
      <c r="BP2700" s="177"/>
      <c r="BQ2700" s="177"/>
      <c r="BR2700" s="177"/>
      <c r="BS2700" s="177"/>
      <c r="BT2700" s="177"/>
      <c r="BU2700" s="177"/>
      <c r="BV2700" s="177"/>
      <c r="BW2700" s="177"/>
      <c r="BX2700" s="177"/>
      <c r="BY2700" s="177"/>
      <c r="BZ2700" s="177"/>
      <c r="CA2700" s="177"/>
    </row>
    <row r="2701" spans="12:79" customFormat="1" ht="11.25" customHeight="1">
      <c r="L2701" s="20"/>
      <c r="M2701" s="563" t="s">
        <v>1104</v>
      </c>
      <c r="N2701" s="581" t="s">
        <v>34</v>
      </c>
      <c r="O2701" s="446" t="s">
        <v>30</v>
      </c>
      <c r="AC2701" s="268"/>
      <c r="AD2701" s="268"/>
      <c r="AE2701" s="268"/>
      <c r="AF2701" s="146"/>
      <c r="AG2701" s="230"/>
      <c r="AH2701" s="230"/>
      <c r="AI2701" s="177"/>
      <c r="AJ2701" s="177"/>
      <c r="AK2701" s="177"/>
      <c r="AL2701" s="177"/>
      <c r="AM2701" s="177"/>
      <c r="AN2701" s="177"/>
      <c r="AO2701" s="177"/>
      <c r="AP2701" s="177"/>
      <c r="AQ2701" s="177"/>
      <c r="AR2701" s="177"/>
      <c r="AS2701" s="177"/>
      <c r="AT2701" s="177"/>
      <c r="AU2701" s="177"/>
      <c r="AV2701" s="177"/>
      <c r="AW2701" s="177"/>
      <c r="AX2701" s="177"/>
      <c r="AY2701" s="177"/>
      <c r="AZ2701" s="177"/>
      <c r="BA2701" s="177"/>
      <c r="BB2701" s="177"/>
      <c r="BC2701" s="177"/>
      <c r="BD2701" s="177"/>
      <c r="BE2701" s="177"/>
      <c r="BF2701" s="177"/>
      <c r="BG2701" s="177"/>
      <c r="BH2701" s="177"/>
      <c r="BI2701" s="177"/>
      <c r="BJ2701" s="177"/>
      <c r="BK2701" s="177"/>
      <c r="BL2701" s="177"/>
      <c r="BM2701" s="177"/>
      <c r="BN2701" s="177"/>
      <c r="BO2701" s="177"/>
      <c r="BP2701" s="177"/>
      <c r="BQ2701" s="177"/>
      <c r="BR2701" s="177"/>
      <c r="BS2701" s="177"/>
      <c r="BT2701" s="177"/>
      <c r="BU2701" s="177"/>
      <c r="BV2701" s="177"/>
      <c r="BW2701" s="177"/>
      <c r="BX2701" s="177"/>
      <c r="BY2701" s="177"/>
      <c r="BZ2701" s="177"/>
      <c r="CA2701" s="177"/>
    </row>
    <row r="2702" spans="12:79" customFormat="1" ht="11.25" customHeight="1">
      <c r="L2702" s="20"/>
      <c r="M2702" s="563" t="s">
        <v>1105</v>
      </c>
      <c r="N2702" s="604" t="s">
        <v>1042</v>
      </c>
      <c r="O2702" s="446"/>
      <c r="AC2702" s="268"/>
      <c r="AD2702" s="268"/>
      <c r="AE2702" s="268"/>
      <c r="AF2702" s="146"/>
      <c r="AG2702" s="230"/>
      <c r="AH2702" s="230"/>
      <c r="AI2702" s="177"/>
      <c r="AJ2702" s="177"/>
      <c r="AK2702" s="177"/>
      <c r="AL2702" s="177"/>
      <c r="AM2702" s="177"/>
      <c r="AN2702" s="177"/>
      <c r="AO2702" s="177"/>
      <c r="AP2702" s="177"/>
      <c r="AQ2702" s="177"/>
      <c r="AR2702" s="177"/>
      <c r="AS2702" s="177"/>
      <c r="AT2702" s="177"/>
      <c r="AU2702" s="177"/>
      <c r="AV2702" s="177"/>
      <c r="AW2702" s="177"/>
      <c r="AX2702" s="177"/>
      <c r="AY2702" s="177"/>
      <c r="AZ2702" s="177"/>
      <c r="BA2702" s="177"/>
      <c r="BB2702" s="177"/>
      <c r="BC2702" s="177"/>
      <c r="BD2702" s="177"/>
      <c r="BE2702" s="177"/>
      <c r="BF2702" s="177"/>
      <c r="BG2702" s="177"/>
      <c r="BH2702" s="177"/>
      <c r="BI2702" s="177"/>
      <c r="BJ2702" s="177"/>
      <c r="BK2702" s="177"/>
      <c r="BL2702" s="177"/>
      <c r="BM2702" s="177"/>
      <c r="BN2702" s="177"/>
      <c r="BO2702" s="177"/>
      <c r="BP2702" s="177"/>
      <c r="BQ2702" s="177"/>
      <c r="BR2702" s="177"/>
      <c r="BS2702" s="177"/>
      <c r="BT2702" s="177"/>
      <c r="BU2702" s="177"/>
      <c r="BV2702" s="177"/>
      <c r="BW2702" s="177"/>
      <c r="BX2702" s="177"/>
      <c r="BY2702" s="177"/>
      <c r="BZ2702" s="177"/>
      <c r="CA2702" s="177"/>
    </row>
    <row r="2703" spans="12:79" customFormat="1" ht="11.25" customHeight="1">
      <c r="L2703" s="20"/>
      <c r="M2703" s="563" t="s">
        <v>1106</v>
      </c>
      <c r="N2703" s="581" t="s">
        <v>1044</v>
      </c>
      <c r="O2703" s="446" t="s">
        <v>30</v>
      </c>
      <c r="AC2703" s="268"/>
      <c r="AD2703" s="268"/>
      <c r="AE2703" s="268"/>
      <c r="AF2703" s="146"/>
      <c r="AG2703" s="230"/>
      <c r="AH2703" s="230"/>
      <c r="AI2703" s="177"/>
      <c r="AJ2703" s="177"/>
      <c r="AK2703" s="177"/>
      <c r="AL2703" s="177"/>
      <c r="AM2703" s="177"/>
      <c r="AN2703" s="177"/>
      <c r="AO2703" s="177"/>
      <c r="AP2703" s="177"/>
      <c r="AQ2703" s="177"/>
      <c r="AR2703" s="177"/>
      <c r="AS2703" s="177"/>
      <c r="AT2703" s="177"/>
      <c r="AU2703" s="177"/>
      <c r="AV2703" s="177"/>
      <c r="AW2703" s="177"/>
      <c r="AX2703" s="177"/>
      <c r="AY2703" s="177"/>
      <c r="AZ2703" s="177"/>
      <c r="BA2703" s="177"/>
      <c r="BB2703" s="177"/>
      <c r="BC2703" s="177"/>
      <c r="BD2703" s="177"/>
      <c r="BE2703" s="177"/>
      <c r="BF2703" s="177"/>
      <c r="BG2703" s="177"/>
      <c r="BH2703" s="177"/>
      <c r="BI2703" s="177"/>
      <c r="BJ2703" s="177"/>
      <c r="BK2703" s="177"/>
      <c r="BL2703" s="177"/>
      <c r="BM2703" s="177"/>
      <c r="BN2703" s="177"/>
      <c r="BO2703" s="177"/>
      <c r="BP2703" s="177"/>
      <c r="BQ2703" s="177"/>
      <c r="BR2703" s="177"/>
      <c r="BS2703" s="177"/>
      <c r="BT2703" s="177"/>
      <c r="BU2703" s="177"/>
      <c r="BV2703" s="177"/>
      <c r="BW2703" s="177"/>
      <c r="BX2703" s="177"/>
      <c r="BY2703" s="177"/>
      <c r="BZ2703" s="177"/>
      <c r="CA2703" s="177"/>
    </row>
    <row r="2704" spans="12:79" customFormat="1" ht="11.25" customHeight="1">
      <c r="L2704" s="20"/>
      <c r="M2704" s="563" t="s">
        <v>1107</v>
      </c>
      <c r="N2704" s="605" t="s">
        <v>1046</v>
      </c>
      <c r="O2704" s="446"/>
      <c r="AC2704" s="268"/>
      <c r="AD2704" s="268"/>
      <c r="AE2704" s="268"/>
      <c r="AF2704" s="146"/>
      <c r="AG2704" s="230"/>
      <c r="AH2704" s="230"/>
      <c r="AI2704" s="177"/>
      <c r="AJ2704" s="177"/>
      <c r="AK2704" s="177"/>
      <c r="AL2704" s="177"/>
      <c r="AM2704" s="177"/>
      <c r="AN2704" s="177"/>
      <c r="AO2704" s="177"/>
      <c r="AP2704" s="177"/>
      <c r="AQ2704" s="177"/>
      <c r="AR2704" s="177"/>
      <c r="AS2704" s="177"/>
      <c r="AT2704" s="177"/>
      <c r="AU2704" s="177"/>
      <c r="AV2704" s="177"/>
      <c r="AW2704" s="177"/>
      <c r="AX2704" s="177"/>
      <c r="AY2704" s="177"/>
      <c r="AZ2704" s="177"/>
      <c r="BA2704" s="177"/>
      <c r="BB2704" s="177"/>
      <c r="BC2704" s="177"/>
      <c r="BD2704" s="177"/>
      <c r="BE2704" s="177"/>
      <c r="BF2704" s="177"/>
      <c r="BG2704" s="177"/>
      <c r="BH2704" s="177"/>
      <c r="BI2704" s="177"/>
      <c r="BJ2704" s="177"/>
      <c r="BK2704" s="177"/>
      <c r="BL2704" s="177"/>
      <c r="BM2704" s="177"/>
      <c r="BN2704" s="177"/>
      <c r="BO2704" s="177"/>
      <c r="BP2704" s="177"/>
      <c r="BQ2704" s="177"/>
      <c r="BR2704" s="177"/>
      <c r="BS2704" s="177"/>
      <c r="BT2704" s="177"/>
      <c r="BU2704" s="177"/>
      <c r="BV2704" s="177"/>
      <c r="BW2704" s="177"/>
      <c r="BX2704" s="177"/>
      <c r="BY2704" s="177"/>
      <c r="BZ2704" s="177"/>
      <c r="CA2704" s="177"/>
    </row>
    <row r="2705" spans="12:79" customFormat="1" ht="11.25" customHeight="1">
      <c r="L2705" s="20"/>
      <c r="M2705" s="563" t="s">
        <v>1108</v>
      </c>
      <c r="N2705" s="606" t="s">
        <v>1048</v>
      </c>
      <c r="O2705" s="446" t="s">
        <v>30</v>
      </c>
      <c r="AC2705" s="268"/>
      <c r="AD2705" s="268"/>
      <c r="AE2705" s="268"/>
      <c r="AF2705" s="146"/>
      <c r="AG2705" s="230"/>
      <c r="AH2705" s="230"/>
      <c r="AI2705" s="177"/>
      <c r="AJ2705" s="177"/>
      <c r="AK2705" s="177"/>
      <c r="AL2705" s="177"/>
      <c r="AM2705" s="177"/>
      <c r="AN2705" s="177"/>
      <c r="AO2705" s="177"/>
      <c r="AP2705" s="177"/>
      <c r="AQ2705" s="177"/>
      <c r="AR2705" s="177"/>
      <c r="AS2705" s="177"/>
      <c r="AT2705" s="177"/>
      <c r="AU2705" s="177"/>
      <c r="AV2705" s="177"/>
      <c r="AW2705" s="177"/>
      <c r="AX2705" s="177"/>
      <c r="AY2705" s="177"/>
      <c r="AZ2705" s="177"/>
      <c r="BA2705" s="177"/>
      <c r="BB2705" s="177"/>
      <c r="BC2705" s="177"/>
      <c r="BD2705" s="177"/>
      <c r="BE2705" s="177"/>
      <c r="BF2705" s="177"/>
      <c r="BG2705" s="177"/>
      <c r="BH2705" s="177"/>
      <c r="BI2705" s="177"/>
      <c r="BJ2705" s="177"/>
      <c r="BK2705" s="177"/>
      <c r="BL2705" s="177"/>
      <c r="BM2705" s="177"/>
      <c r="BN2705" s="177"/>
      <c r="BO2705" s="177"/>
      <c r="BP2705" s="177"/>
      <c r="BQ2705" s="177"/>
      <c r="BR2705" s="177"/>
      <c r="BS2705" s="177"/>
      <c r="BT2705" s="177"/>
      <c r="BU2705" s="177"/>
      <c r="BV2705" s="177"/>
      <c r="BW2705" s="177"/>
      <c r="BX2705" s="177"/>
      <c r="BY2705" s="177"/>
      <c r="BZ2705" s="177"/>
      <c r="CA2705" s="177"/>
    </row>
    <row r="2706" spans="12:79" customFormat="1" ht="11.25" customHeight="1">
      <c r="L2706" s="20"/>
      <c r="M2706" s="563" t="s">
        <v>1109</v>
      </c>
      <c r="N2706" s="607" t="s">
        <v>1050</v>
      </c>
      <c r="O2706" s="446" t="s">
        <v>30</v>
      </c>
      <c r="AC2706" s="268"/>
      <c r="AD2706" s="268"/>
      <c r="AE2706" s="268"/>
      <c r="AF2706" s="146"/>
      <c r="AG2706" s="230"/>
      <c r="AH2706" s="230"/>
      <c r="AI2706" s="177"/>
      <c r="AJ2706" s="177"/>
      <c r="AK2706" s="177"/>
      <c r="AL2706" s="177"/>
      <c r="AM2706" s="177"/>
      <c r="AN2706" s="177"/>
      <c r="AO2706" s="177"/>
      <c r="AP2706" s="177"/>
      <c r="AQ2706" s="177"/>
      <c r="AR2706" s="177"/>
      <c r="AS2706" s="177"/>
      <c r="AT2706" s="177"/>
      <c r="AU2706" s="177"/>
      <c r="AV2706" s="177"/>
      <c r="AW2706" s="177"/>
      <c r="AX2706" s="177"/>
      <c r="AY2706" s="177"/>
      <c r="AZ2706" s="177"/>
      <c r="BA2706" s="177"/>
      <c r="BB2706" s="177"/>
      <c r="BC2706" s="177"/>
      <c r="BD2706" s="177"/>
      <c r="BE2706" s="177"/>
      <c r="BF2706" s="177"/>
      <c r="BG2706" s="177"/>
      <c r="BH2706" s="177"/>
      <c r="BI2706" s="177"/>
      <c r="BJ2706" s="177"/>
      <c r="BK2706" s="177"/>
      <c r="BL2706" s="177"/>
      <c r="BM2706" s="177"/>
      <c r="BN2706" s="177"/>
      <c r="BO2706" s="177"/>
      <c r="BP2706" s="177"/>
      <c r="BQ2706" s="177"/>
      <c r="BR2706" s="177"/>
      <c r="BS2706" s="177"/>
      <c r="BT2706" s="177"/>
      <c r="BU2706" s="177"/>
      <c r="BV2706" s="177"/>
      <c r="BW2706" s="177"/>
      <c r="BX2706" s="177"/>
      <c r="BY2706" s="177"/>
      <c r="BZ2706" s="177"/>
      <c r="CA2706" s="177"/>
    </row>
    <row r="2707" spans="12:79" customFormat="1" ht="11.25" customHeight="1">
      <c r="L2707" s="20"/>
      <c r="M2707" s="562" t="s">
        <v>1110</v>
      </c>
      <c r="N2707" s="596" t="s">
        <v>1111</v>
      </c>
      <c r="O2707" s="446" t="s">
        <v>196</v>
      </c>
      <c r="AC2707" s="268"/>
      <c r="AD2707" s="268"/>
      <c r="AE2707" s="268"/>
      <c r="AF2707" s="263">
        <f t="shared" ref="AF2707:AF2738" si="91">AG2707+AH2707</f>
        <v>0</v>
      </c>
      <c r="AG2707" s="230"/>
      <c r="AH2707" s="230"/>
      <c r="AI2707" s="177"/>
      <c r="AJ2707" s="177"/>
      <c r="AK2707" s="177"/>
      <c r="AL2707" s="177"/>
      <c r="AM2707" s="177"/>
      <c r="AN2707" s="177"/>
      <c r="AO2707" s="177"/>
      <c r="AP2707" s="177"/>
      <c r="AQ2707" s="177"/>
      <c r="AR2707" s="177"/>
      <c r="AS2707" s="177"/>
      <c r="AT2707" s="177"/>
      <c r="AU2707" s="177"/>
      <c r="AV2707" s="177"/>
      <c r="AW2707" s="177"/>
      <c r="AX2707" s="177"/>
      <c r="AY2707" s="177"/>
      <c r="AZ2707" s="177"/>
      <c r="BA2707" s="177"/>
      <c r="BB2707" s="177"/>
      <c r="BC2707" s="177"/>
      <c r="BD2707" s="177"/>
      <c r="BE2707" s="177"/>
      <c r="BF2707" s="177"/>
      <c r="BG2707" s="177"/>
      <c r="BH2707" s="177"/>
      <c r="BI2707" s="177"/>
      <c r="BJ2707" s="177"/>
      <c r="BK2707" s="177"/>
      <c r="BL2707" s="177"/>
      <c r="BM2707" s="177"/>
      <c r="BN2707" s="177"/>
      <c r="BO2707" s="177"/>
      <c r="BP2707" s="177"/>
      <c r="BQ2707" s="177"/>
      <c r="BR2707" s="177"/>
      <c r="BS2707" s="177"/>
      <c r="BT2707" s="177"/>
      <c r="BU2707" s="177"/>
      <c r="BV2707" s="177"/>
      <c r="BW2707" s="177"/>
      <c r="BX2707" s="177"/>
      <c r="BY2707" s="177"/>
      <c r="BZ2707" s="177"/>
      <c r="CA2707" s="177"/>
    </row>
    <row r="2708" spans="12:79" customFormat="1" ht="11.25" customHeight="1">
      <c r="L2708" s="20"/>
      <c r="M2708" s="562" t="s">
        <v>174</v>
      </c>
      <c r="N2708" s="600" t="s">
        <v>1112</v>
      </c>
      <c r="O2708" s="446" t="s">
        <v>196</v>
      </c>
      <c r="AC2708" s="268"/>
      <c r="AD2708" s="268"/>
      <c r="AE2708" s="268"/>
      <c r="AF2708" s="263">
        <f t="shared" si="91"/>
        <v>0</v>
      </c>
      <c r="AG2708" s="230"/>
      <c r="AH2708" s="230"/>
      <c r="AI2708" s="177"/>
      <c r="AJ2708" s="177"/>
      <c r="AK2708" s="177"/>
      <c r="AL2708" s="177"/>
      <c r="AM2708" s="177"/>
      <c r="AN2708" s="177"/>
      <c r="AO2708" s="177"/>
      <c r="AP2708" s="177"/>
      <c r="AQ2708" s="177"/>
      <c r="AR2708" s="177"/>
      <c r="AS2708" s="177"/>
      <c r="AT2708" s="177"/>
      <c r="AU2708" s="177"/>
      <c r="AV2708" s="177"/>
      <c r="AW2708" s="177"/>
      <c r="AX2708" s="177"/>
      <c r="AY2708" s="177"/>
      <c r="AZ2708" s="177"/>
      <c r="BA2708" s="177"/>
      <c r="BB2708" s="177"/>
      <c r="BC2708" s="177"/>
      <c r="BD2708" s="177"/>
      <c r="BE2708" s="177"/>
      <c r="BF2708" s="177"/>
      <c r="BG2708" s="177"/>
      <c r="BH2708" s="177"/>
      <c r="BI2708" s="177"/>
      <c r="BJ2708" s="177"/>
      <c r="BK2708" s="177"/>
      <c r="BL2708" s="177"/>
      <c r="BM2708" s="177"/>
      <c r="BN2708" s="177"/>
      <c r="BO2708" s="177"/>
      <c r="BP2708" s="177"/>
      <c r="BQ2708" s="177"/>
      <c r="BR2708" s="177"/>
      <c r="BS2708" s="177"/>
      <c r="BT2708" s="177"/>
      <c r="BU2708" s="177"/>
      <c r="BV2708" s="177"/>
      <c r="BW2708" s="177"/>
      <c r="BX2708" s="177"/>
      <c r="BY2708" s="177"/>
      <c r="BZ2708" s="177"/>
      <c r="CA2708" s="177"/>
    </row>
    <row r="2709" spans="12:79" customFormat="1" ht="11.25" customHeight="1">
      <c r="L2709" s="20"/>
      <c r="M2709" s="562" t="s">
        <v>175</v>
      </c>
      <c r="N2709" s="600" t="s">
        <v>1113</v>
      </c>
      <c r="O2709" s="446" t="s">
        <v>196</v>
      </c>
      <c r="AC2709" s="268"/>
      <c r="AD2709" s="268"/>
      <c r="AE2709" s="268"/>
      <c r="AF2709" s="263">
        <f t="shared" si="91"/>
        <v>0</v>
      </c>
      <c r="AG2709" s="230"/>
      <c r="AH2709" s="230"/>
      <c r="AI2709" s="177"/>
      <c r="AJ2709" s="177"/>
      <c r="AK2709" s="177"/>
      <c r="AL2709" s="177"/>
      <c r="AM2709" s="177"/>
      <c r="AN2709" s="177"/>
      <c r="AO2709" s="177"/>
      <c r="AP2709" s="177"/>
      <c r="AQ2709" s="177"/>
      <c r="AR2709" s="177"/>
      <c r="AS2709" s="177"/>
      <c r="AT2709" s="177"/>
      <c r="AU2709" s="177"/>
      <c r="AV2709" s="177"/>
      <c r="AW2709" s="177"/>
      <c r="AX2709" s="177"/>
      <c r="AY2709" s="177"/>
      <c r="AZ2709" s="177"/>
      <c r="BA2709" s="177"/>
      <c r="BB2709" s="177"/>
      <c r="BC2709" s="177"/>
      <c r="BD2709" s="177"/>
      <c r="BE2709" s="177"/>
      <c r="BF2709" s="177"/>
      <c r="BG2709" s="177"/>
      <c r="BH2709" s="177"/>
      <c r="BI2709" s="177"/>
      <c r="BJ2709" s="177"/>
      <c r="BK2709" s="177"/>
      <c r="BL2709" s="177"/>
      <c r="BM2709" s="177"/>
      <c r="BN2709" s="177"/>
      <c r="BO2709" s="177"/>
      <c r="BP2709" s="177"/>
      <c r="BQ2709" s="177"/>
      <c r="BR2709" s="177"/>
      <c r="BS2709" s="177"/>
      <c r="BT2709" s="177"/>
      <c r="BU2709" s="177"/>
      <c r="BV2709" s="177"/>
      <c r="BW2709" s="177"/>
      <c r="BX2709" s="177"/>
      <c r="BY2709" s="177"/>
      <c r="BZ2709" s="177"/>
      <c r="CA2709" s="177"/>
    </row>
    <row r="2710" spans="12:79" customFormat="1" ht="11.25" customHeight="1">
      <c r="L2710" s="20"/>
      <c r="M2710" s="562" t="s">
        <v>176</v>
      </c>
      <c r="N2710" s="600" t="s">
        <v>1114</v>
      </c>
      <c r="O2710" s="446" t="s">
        <v>196</v>
      </c>
      <c r="AC2710" s="268"/>
      <c r="AD2710" s="268"/>
      <c r="AE2710" s="268"/>
      <c r="AF2710" s="263">
        <f t="shared" si="91"/>
        <v>0</v>
      </c>
      <c r="AG2710" s="230"/>
      <c r="AH2710" s="230"/>
      <c r="AI2710" s="177"/>
      <c r="AJ2710" s="177"/>
      <c r="AK2710" s="177"/>
      <c r="AL2710" s="177"/>
      <c r="AM2710" s="177"/>
      <c r="AN2710" s="177"/>
      <c r="AO2710" s="177"/>
      <c r="AP2710" s="177"/>
      <c r="AQ2710" s="177"/>
      <c r="AR2710" s="177"/>
      <c r="AS2710" s="177"/>
      <c r="AT2710" s="177"/>
      <c r="AU2710" s="177"/>
      <c r="AV2710" s="177"/>
      <c r="AW2710" s="177"/>
      <c r="AX2710" s="177"/>
      <c r="AY2710" s="177"/>
      <c r="AZ2710" s="177"/>
      <c r="BA2710" s="177"/>
      <c r="BB2710" s="177"/>
      <c r="BC2710" s="177"/>
      <c r="BD2710" s="177"/>
      <c r="BE2710" s="177"/>
      <c r="BF2710" s="177"/>
      <c r="BG2710" s="177"/>
      <c r="BH2710" s="177"/>
      <c r="BI2710" s="177"/>
      <c r="BJ2710" s="177"/>
      <c r="BK2710" s="177"/>
      <c r="BL2710" s="177"/>
      <c r="BM2710" s="177"/>
      <c r="BN2710" s="177"/>
      <c r="BO2710" s="177"/>
      <c r="BP2710" s="177"/>
      <c r="BQ2710" s="177"/>
      <c r="BR2710" s="177"/>
      <c r="BS2710" s="177"/>
      <c r="BT2710" s="177"/>
      <c r="BU2710" s="177"/>
      <c r="BV2710" s="177"/>
      <c r="BW2710" s="177"/>
      <c r="BX2710" s="177"/>
      <c r="BY2710" s="177"/>
      <c r="BZ2710" s="177"/>
      <c r="CA2710" s="177"/>
    </row>
    <row r="2711" spans="12:79" customFormat="1" ht="11.25" customHeight="1">
      <c r="L2711" s="20"/>
      <c r="M2711" s="562" t="s">
        <v>177</v>
      </c>
      <c r="N2711" s="600" t="s">
        <v>1115</v>
      </c>
      <c r="O2711" s="446" t="s">
        <v>196</v>
      </c>
      <c r="AC2711" s="268"/>
      <c r="AD2711" s="268"/>
      <c r="AE2711" s="268"/>
      <c r="AF2711" s="263">
        <f t="shared" si="91"/>
        <v>0</v>
      </c>
      <c r="AG2711" s="230"/>
      <c r="AH2711" s="230"/>
      <c r="AI2711" s="177"/>
      <c r="AJ2711" s="177"/>
      <c r="AK2711" s="177"/>
      <c r="AL2711" s="177"/>
      <c r="AM2711" s="177"/>
      <c r="AN2711" s="177"/>
      <c r="AO2711" s="177"/>
      <c r="AP2711" s="177"/>
      <c r="AQ2711" s="177"/>
      <c r="AR2711" s="177"/>
      <c r="AS2711" s="177"/>
      <c r="AT2711" s="177"/>
      <c r="AU2711" s="177"/>
      <c r="AV2711" s="177"/>
      <c r="AW2711" s="177"/>
      <c r="AX2711" s="177"/>
      <c r="AY2711" s="177"/>
      <c r="AZ2711" s="177"/>
      <c r="BA2711" s="177"/>
      <c r="BB2711" s="177"/>
      <c r="BC2711" s="177"/>
      <c r="BD2711" s="177"/>
      <c r="BE2711" s="177"/>
      <c r="BF2711" s="177"/>
      <c r="BG2711" s="177"/>
      <c r="BH2711" s="177"/>
      <c r="BI2711" s="177"/>
      <c r="BJ2711" s="177"/>
      <c r="BK2711" s="177"/>
      <c r="BL2711" s="177"/>
      <c r="BM2711" s="177"/>
      <c r="BN2711" s="177"/>
      <c r="BO2711" s="177"/>
      <c r="BP2711" s="177"/>
      <c r="BQ2711" s="177"/>
      <c r="BR2711" s="177"/>
      <c r="BS2711" s="177"/>
      <c r="BT2711" s="177"/>
      <c r="BU2711" s="177"/>
      <c r="BV2711" s="177"/>
      <c r="BW2711" s="177"/>
      <c r="BX2711" s="177"/>
      <c r="BY2711" s="177"/>
      <c r="BZ2711" s="177"/>
      <c r="CA2711" s="177"/>
    </row>
    <row r="2712" spans="12:79" customFormat="1" ht="11.25" customHeight="1">
      <c r="L2712" s="20"/>
      <c r="M2712" s="562" t="s">
        <v>1116</v>
      </c>
      <c r="N2712" s="600" t="s">
        <v>1117</v>
      </c>
      <c r="O2712" s="446" t="s">
        <v>196</v>
      </c>
      <c r="AC2712" s="268"/>
      <c r="AD2712" s="268"/>
      <c r="AE2712" s="268"/>
      <c r="AF2712" s="263">
        <f t="shared" si="91"/>
        <v>0</v>
      </c>
      <c r="AG2712" s="230"/>
      <c r="AH2712" s="230"/>
      <c r="AI2712" s="177"/>
      <c r="AJ2712" s="177"/>
      <c r="AK2712" s="177"/>
      <c r="AL2712" s="177"/>
      <c r="AM2712" s="177"/>
      <c r="AN2712" s="177"/>
      <c r="AO2712" s="177"/>
      <c r="AP2712" s="177"/>
      <c r="AQ2712" s="177"/>
      <c r="AR2712" s="177"/>
      <c r="AS2712" s="177"/>
      <c r="AT2712" s="177"/>
      <c r="AU2712" s="177"/>
      <c r="AV2712" s="177"/>
      <c r="AW2712" s="177"/>
      <c r="AX2712" s="177"/>
      <c r="AY2712" s="177"/>
      <c r="AZ2712" s="177"/>
      <c r="BA2712" s="177"/>
      <c r="BB2712" s="177"/>
      <c r="BC2712" s="177"/>
      <c r="BD2712" s="177"/>
      <c r="BE2712" s="177"/>
      <c r="BF2712" s="177"/>
      <c r="BG2712" s="177"/>
      <c r="BH2712" s="177"/>
      <c r="BI2712" s="177"/>
      <c r="BJ2712" s="177"/>
      <c r="BK2712" s="177"/>
      <c r="BL2712" s="177"/>
      <c r="BM2712" s="177"/>
      <c r="BN2712" s="177"/>
      <c r="BO2712" s="177"/>
      <c r="BP2712" s="177"/>
      <c r="BQ2712" s="177"/>
      <c r="BR2712" s="177"/>
      <c r="BS2712" s="177"/>
      <c r="BT2712" s="177"/>
      <c r="BU2712" s="177"/>
      <c r="BV2712" s="177"/>
      <c r="BW2712" s="177"/>
      <c r="BX2712" s="177"/>
      <c r="BY2712" s="177"/>
      <c r="BZ2712" s="177"/>
      <c r="CA2712" s="177"/>
    </row>
    <row r="2713" spans="12:79" customFormat="1" ht="11.25" customHeight="1">
      <c r="L2713" s="20"/>
      <c r="M2713" s="562" t="s">
        <v>1118</v>
      </c>
      <c r="N2713" s="598" t="s">
        <v>1119</v>
      </c>
      <c r="O2713" s="446" t="s">
        <v>196</v>
      </c>
      <c r="AC2713" s="268"/>
      <c r="AD2713" s="268"/>
      <c r="AE2713" s="268"/>
      <c r="AF2713" s="263">
        <f t="shared" si="91"/>
        <v>0</v>
      </c>
      <c r="AG2713" s="230"/>
      <c r="AH2713" s="230"/>
      <c r="AI2713" s="177"/>
      <c r="AJ2713" s="177"/>
      <c r="AK2713" s="177"/>
      <c r="AL2713" s="177"/>
      <c r="AM2713" s="177"/>
      <c r="AN2713" s="177"/>
      <c r="AO2713" s="177"/>
      <c r="AP2713" s="177"/>
      <c r="AQ2713" s="177"/>
      <c r="AR2713" s="177"/>
      <c r="AS2713" s="177"/>
      <c r="AT2713" s="177"/>
      <c r="AU2713" s="177"/>
      <c r="AV2713" s="177"/>
      <c r="AW2713" s="177"/>
      <c r="AX2713" s="177"/>
      <c r="AY2713" s="177"/>
      <c r="AZ2713" s="177"/>
      <c r="BA2713" s="177"/>
      <c r="BB2713" s="177"/>
      <c r="BC2713" s="177"/>
      <c r="BD2713" s="177"/>
      <c r="BE2713" s="177"/>
      <c r="BF2713" s="177"/>
      <c r="BG2713" s="177"/>
      <c r="BH2713" s="177"/>
      <c r="BI2713" s="177"/>
      <c r="BJ2713" s="177"/>
      <c r="BK2713" s="177"/>
      <c r="BL2713" s="177"/>
      <c r="BM2713" s="177"/>
      <c r="BN2713" s="177"/>
      <c r="BO2713" s="177"/>
      <c r="BP2713" s="177"/>
      <c r="BQ2713" s="177"/>
      <c r="BR2713" s="177"/>
      <c r="BS2713" s="177"/>
      <c r="BT2713" s="177"/>
      <c r="BU2713" s="177"/>
      <c r="BV2713" s="177"/>
      <c r="BW2713" s="177"/>
      <c r="BX2713" s="177"/>
      <c r="BY2713" s="177"/>
      <c r="BZ2713" s="177"/>
      <c r="CA2713" s="177"/>
    </row>
    <row r="2714" spans="12:79" customFormat="1" ht="11.25" customHeight="1">
      <c r="L2714" s="20"/>
      <c r="M2714" s="562" t="s">
        <v>1120</v>
      </c>
      <c r="N2714" s="598" t="s">
        <v>1121</v>
      </c>
      <c r="O2714" s="446" t="s">
        <v>196</v>
      </c>
      <c r="AC2714" s="268"/>
      <c r="AD2714" s="268"/>
      <c r="AE2714" s="268"/>
      <c r="AF2714" s="263">
        <f t="shared" si="91"/>
        <v>0</v>
      </c>
      <c r="AG2714" s="230"/>
      <c r="AH2714" s="230"/>
      <c r="AI2714" s="177"/>
      <c r="AJ2714" s="177"/>
      <c r="AK2714" s="177"/>
      <c r="AL2714" s="177"/>
      <c r="AM2714" s="177"/>
      <c r="AN2714" s="177"/>
      <c r="AO2714" s="177"/>
      <c r="AP2714" s="177"/>
      <c r="AQ2714" s="177"/>
      <c r="AR2714" s="177"/>
      <c r="AS2714" s="177"/>
      <c r="AT2714" s="177"/>
      <c r="AU2714" s="177"/>
      <c r="AV2714" s="177"/>
      <c r="AW2714" s="177"/>
      <c r="AX2714" s="177"/>
      <c r="AY2714" s="177"/>
      <c r="AZ2714" s="177"/>
      <c r="BA2714" s="177"/>
      <c r="BB2714" s="177"/>
      <c r="BC2714" s="177"/>
      <c r="BD2714" s="177"/>
      <c r="BE2714" s="177"/>
      <c r="BF2714" s="177"/>
      <c r="BG2714" s="177"/>
      <c r="BH2714" s="177"/>
      <c r="BI2714" s="177"/>
      <c r="BJ2714" s="177"/>
      <c r="BK2714" s="177"/>
      <c r="BL2714" s="177"/>
      <c r="BM2714" s="177"/>
      <c r="BN2714" s="177"/>
      <c r="BO2714" s="177"/>
      <c r="BP2714" s="177"/>
      <c r="BQ2714" s="177"/>
      <c r="BR2714" s="177"/>
      <c r="BS2714" s="177"/>
      <c r="BT2714" s="177"/>
      <c r="BU2714" s="177"/>
      <c r="BV2714" s="177"/>
      <c r="BW2714" s="177"/>
      <c r="BX2714" s="177"/>
      <c r="BY2714" s="177"/>
      <c r="BZ2714" s="177"/>
      <c r="CA2714" s="177"/>
    </row>
    <row r="2715" spans="12:79" customFormat="1" ht="11.25" customHeight="1">
      <c r="L2715" s="20"/>
      <c r="M2715" s="538">
        <v>4</v>
      </c>
      <c r="N2715" s="538" t="s">
        <v>1122</v>
      </c>
      <c r="O2715" s="446" t="s">
        <v>196</v>
      </c>
      <c r="AC2715" s="268"/>
      <c r="AD2715" s="268"/>
      <c r="AE2715" s="268"/>
      <c r="AF2715" s="263">
        <f t="shared" si="91"/>
        <v>0</v>
      </c>
      <c r="AG2715" s="230"/>
      <c r="AH2715" s="230"/>
      <c r="AI2715" s="177"/>
      <c r="AJ2715" s="177"/>
      <c r="AK2715" s="177"/>
      <c r="AL2715" s="177"/>
      <c r="AM2715" s="177"/>
      <c r="AN2715" s="177"/>
      <c r="AO2715" s="177"/>
      <c r="AP2715" s="177"/>
      <c r="AQ2715" s="177"/>
      <c r="AR2715" s="177"/>
      <c r="AS2715" s="177"/>
      <c r="AT2715" s="177"/>
      <c r="AU2715" s="177"/>
      <c r="AV2715" s="177"/>
      <c r="AW2715" s="177"/>
      <c r="AX2715" s="177"/>
      <c r="AY2715" s="177"/>
      <c r="AZ2715" s="177"/>
      <c r="BA2715" s="177"/>
      <c r="BB2715" s="177"/>
      <c r="BC2715" s="177"/>
      <c r="BD2715" s="177"/>
      <c r="BE2715" s="177"/>
      <c r="BF2715" s="177"/>
      <c r="BG2715" s="177"/>
      <c r="BH2715" s="177"/>
      <c r="BI2715" s="177"/>
      <c r="BJ2715" s="177"/>
      <c r="BK2715" s="177"/>
      <c r="BL2715" s="177"/>
      <c r="BM2715" s="177"/>
      <c r="BN2715" s="177"/>
      <c r="BO2715" s="177"/>
      <c r="BP2715" s="177"/>
      <c r="BQ2715" s="177"/>
      <c r="BR2715" s="177"/>
      <c r="BS2715" s="177"/>
      <c r="BT2715" s="177"/>
      <c r="BU2715" s="177"/>
      <c r="BV2715" s="177"/>
      <c r="BW2715" s="177"/>
      <c r="BX2715" s="177"/>
      <c r="BY2715" s="177"/>
      <c r="BZ2715" s="177"/>
      <c r="CA2715" s="177"/>
    </row>
    <row r="2716" spans="12:79" customFormat="1" ht="11.25" customHeight="1">
      <c r="L2716" s="20"/>
      <c r="M2716" s="562" t="s">
        <v>178</v>
      </c>
      <c r="N2716" s="600" t="s">
        <v>1123</v>
      </c>
      <c r="O2716" s="446" t="s">
        <v>196</v>
      </c>
      <c r="AC2716" s="268"/>
      <c r="AD2716" s="268"/>
      <c r="AE2716" s="268"/>
      <c r="AF2716" s="263">
        <f t="shared" si="91"/>
        <v>0</v>
      </c>
      <c r="AG2716" s="230"/>
      <c r="AH2716" s="230"/>
      <c r="AI2716" s="177"/>
      <c r="AJ2716" s="177"/>
      <c r="AK2716" s="177"/>
      <c r="AL2716" s="177"/>
      <c r="AM2716" s="177"/>
      <c r="AN2716" s="177"/>
      <c r="AO2716" s="177"/>
      <c r="AP2716" s="177"/>
      <c r="AQ2716" s="177"/>
      <c r="AR2716" s="177"/>
      <c r="AS2716" s="177"/>
      <c r="AT2716" s="177"/>
      <c r="AU2716" s="177"/>
      <c r="AV2716" s="177"/>
      <c r="AW2716" s="177"/>
      <c r="AX2716" s="177"/>
      <c r="AY2716" s="177"/>
      <c r="AZ2716" s="177"/>
      <c r="BA2716" s="177"/>
      <c r="BB2716" s="177"/>
      <c r="BC2716" s="177"/>
      <c r="BD2716" s="177"/>
      <c r="BE2716" s="177"/>
      <c r="BF2716" s="177"/>
      <c r="BG2716" s="177"/>
      <c r="BH2716" s="177"/>
      <c r="BI2716" s="177"/>
      <c r="BJ2716" s="177"/>
      <c r="BK2716" s="177"/>
      <c r="BL2716" s="177"/>
      <c r="BM2716" s="177"/>
      <c r="BN2716" s="177"/>
      <c r="BO2716" s="177"/>
      <c r="BP2716" s="177"/>
      <c r="BQ2716" s="177"/>
      <c r="BR2716" s="177"/>
      <c r="BS2716" s="177"/>
      <c r="BT2716" s="177"/>
      <c r="BU2716" s="177"/>
      <c r="BV2716" s="177"/>
      <c r="BW2716" s="177"/>
      <c r="BX2716" s="177"/>
      <c r="BY2716" s="177"/>
      <c r="BZ2716" s="177"/>
      <c r="CA2716" s="177"/>
    </row>
    <row r="2717" spans="12:79" customFormat="1" ht="11.25" customHeight="1">
      <c r="L2717" s="20"/>
      <c r="M2717" s="538">
        <v>5</v>
      </c>
      <c r="N2717" s="538" t="s">
        <v>669</v>
      </c>
      <c r="O2717" s="446" t="s">
        <v>196</v>
      </c>
      <c r="AC2717" s="268"/>
      <c r="AD2717" s="268"/>
      <c r="AE2717" s="268"/>
      <c r="AF2717" s="263">
        <f t="shared" si="91"/>
        <v>0</v>
      </c>
      <c r="AG2717" s="230"/>
      <c r="AH2717" s="230"/>
      <c r="AI2717" s="177"/>
      <c r="AJ2717" s="177"/>
      <c r="AK2717" s="177"/>
      <c r="AL2717" s="177"/>
      <c r="AM2717" s="177"/>
      <c r="AN2717" s="177"/>
      <c r="AO2717" s="177"/>
      <c r="AP2717" s="177"/>
      <c r="AQ2717" s="177"/>
      <c r="AR2717" s="177"/>
      <c r="AS2717" s="177"/>
      <c r="AT2717" s="177"/>
      <c r="AU2717" s="177"/>
      <c r="AV2717" s="177"/>
      <c r="AW2717" s="177"/>
      <c r="AX2717" s="177"/>
      <c r="AY2717" s="177"/>
      <c r="AZ2717" s="177"/>
      <c r="BA2717" s="177"/>
      <c r="BB2717" s="177"/>
      <c r="BC2717" s="177"/>
      <c r="BD2717" s="177"/>
      <c r="BE2717" s="177"/>
      <c r="BF2717" s="177"/>
      <c r="BG2717" s="177"/>
      <c r="BH2717" s="177"/>
      <c r="BI2717" s="177"/>
      <c r="BJ2717" s="177"/>
      <c r="BK2717" s="177"/>
      <c r="BL2717" s="177"/>
      <c r="BM2717" s="177"/>
      <c r="BN2717" s="177"/>
      <c r="BO2717" s="177"/>
      <c r="BP2717" s="177"/>
      <c r="BQ2717" s="177"/>
      <c r="BR2717" s="177"/>
      <c r="BS2717" s="177"/>
      <c r="BT2717" s="177"/>
      <c r="BU2717" s="177"/>
      <c r="BV2717" s="177"/>
      <c r="BW2717" s="177"/>
      <c r="BX2717" s="177"/>
      <c r="BY2717" s="177"/>
      <c r="BZ2717" s="177"/>
      <c r="CA2717" s="177"/>
    </row>
    <row r="2718" spans="12:79" customFormat="1" ht="11.25" customHeight="1">
      <c r="L2718" s="20"/>
      <c r="M2718" s="562" t="s">
        <v>182</v>
      </c>
      <c r="N2718" s="600" t="s">
        <v>1124</v>
      </c>
      <c r="O2718" s="446" t="s">
        <v>196</v>
      </c>
      <c r="AC2718" s="268"/>
      <c r="AD2718" s="268"/>
      <c r="AE2718" s="268"/>
      <c r="AF2718" s="263">
        <f t="shared" si="91"/>
        <v>0</v>
      </c>
      <c r="AG2718" s="230"/>
      <c r="AH2718" s="230"/>
      <c r="AI2718" s="177"/>
      <c r="AJ2718" s="177"/>
      <c r="AK2718" s="177"/>
      <c r="AL2718" s="177"/>
      <c r="AM2718" s="177"/>
      <c r="AN2718" s="177"/>
      <c r="AO2718" s="177"/>
      <c r="AP2718" s="177"/>
      <c r="AQ2718" s="177"/>
      <c r="AR2718" s="177"/>
      <c r="AS2718" s="177"/>
      <c r="AT2718" s="177"/>
      <c r="AU2718" s="177"/>
      <c r="AV2718" s="177"/>
      <c r="AW2718" s="177"/>
      <c r="AX2718" s="177"/>
      <c r="AY2718" s="177"/>
      <c r="AZ2718" s="177"/>
      <c r="BA2718" s="177"/>
      <c r="BB2718" s="177"/>
      <c r="BC2718" s="177"/>
      <c r="BD2718" s="177"/>
      <c r="BE2718" s="177"/>
      <c r="BF2718" s="177"/>
      <c r="BG2718" s="177"/>
      <c r="BH2718" s="177"/>
      <c r="BI2718" s="177"/>
      <c r="BJ2718" s="177"/>
      <c r="BK2718" s="177"/>
      <c r="BL2718" s="177"/>
      <c r="BM2718" s="177"/>
      <c r="BN2718" s="177"/>
      <c r="BO2718" s="177"/>
      <c r="BP2718" s="177"/>
      <c r="BQ2718" s="177"/>
      <c r="BR2718" s="177"/>
      <c r="BS2718" s="177"/>
      <c r="BT2718" s="177"/>
      <c r="BU2718" s="177"/>
      <c r="BV2718" s="177"/>
      <c r="BW2718" s="177"/>
      <c r="BX2718" s="177"/>
      <c r="BY2718" s="177"/>
      <c r="BZ2718" s="177"/>
      <c r="CA2718" s="177"/>
    </row>
    <row r="2719" spans="12:79" customFormat="1" ht="11.25" customHeight="1">
      <c r="L2719" s="20"/>
      <c r="M2719" s="538">
        <v>6</v>
      </c>
      <c r="N2719" s="538" t="s">
        <v>2196</v>
      </c>
      <c r="O2719" s="446" t="s">
        <v>196</v>
      </c>
      <c r="AC2719" s="268"/>
      <c r="AD2719" s="268"/>
      <c r="AE2719" s="268"/>
      <c r="AF2719" s="263">
        <f t="shared" si="91"/>
        <v>0</v>
      </c>
      <c r="AG2719" s="260">
        <f>SUM(AG2720,AG2724:AG2727)</f>
        <v>0</v>
      </c>
      <c r="AH2719" s="260">
        <f>SUM(AH2720,AH2724:AH2727)</f>
        <v>0</v>
      </c>
      <c r="AI2719" s="177"/>
      <c r="AJ2719" s="177"/>
      <c r="AK2719" s="177"/>
      <c r="AL2719" s="177"/>
      <c r="AM2719" s="177"/>
      <c r="AN2719" s="177"/>
      <c r="AO2719" s="177"/>
      <c r="AP2719" s="177"/>
      <c r="AQ2719" s="177"/>
      <c r="AR2719" s="177"/>
      <c r="AS2719" s="177"/>
      <c r="AT2719" s="177"/>
      <c r="AU2719" s="177"/>
      <c r="AV2719" s="177"/>
      <c r="AW2719" s="177"/>
      <c r="AX2719" s="177"/>
      <c r="AY2719" s="177"/>
      <c r="AZ2719" s="177"/>
      <c r="BA2719" s="177"/>
      <c r="BB2719" s="177"/>
      <c r="BC2719" s="177"/>
      <c r="BD2719" s="177"/>
      <c r="BE2719" s="177"/>
      <c r="BF2719" s="177"/>
      <c r="BG2719" s="177"/>
      <c r="BH2719" s="177"/>
      <c r="BI2719" s="177"/>
      <c r="BJ2719" s="177"/>
      <c r="BK2719" s="177"/>
      <c r="BL2719" s="177"/>
      <c r="BM2719" s="177"/>
      <c r="BN2719" s="177"/>
      <c r="BO2719" s="177"/>
      <c r="BP2719" s="177"/>
      <c r="BQ2719" s="177"/>
      <c r="BR2719" s="177"/>
      <c r="BS2719" s="177"/>
      <c r="BT2719" s="177"/>
      <c r="BU2719" s="177"/>
      <c r="BV2719" s="177"/>
      <c r="BW2719" s="177"/>
      <c r="BX2719" s="177"/>
      <c r="BY2719" s="177"/>
      <c r="BZ2719" s="177"/>
      <c r="CA2719" s="177"/>
    </row>
    <row r="2720" spans="12:79" customFormat="1" ht="11.25" customHeight="1">
      <c r="L2720" s="20"/>
      <c r="M2720" s="562" t="s">
        <v>816</v>
      </c>
      <c r="N2720" s="600" t="s">
        <v>1125</v>
      </c>
      <c r="O2720" s="446" t="s">
        <v>196</v>
      </c>
      <c r="AC2720" s="268"/>
      <c r="AD2720" s="268"/>
      <c r="AE2720" s="268"/>
      <c r="AF2720" s="263">
        <f t="shared" si="91"/>
        <v>0</v>
      </c>
      <c r="AG2720" s="260">
        <f>SUM(AG2721:AG2723)</f>
        <v>0</v>
      </c>
      <c r="AH2720" s="260">
        <f>SUM(AH2721:AH2723)</f>
        <v>0</v>
      </c>
      <c r="AI2720" s="177"/>
      <c r="AJ2720" s="177"/>
      <c r="AK2720" s="177"/>
      <c r="AL2720" s="177"/>
      <c r="AM2720" s="177"/>
      <c r="AN2720" s="177"/>
      <c r="AO2720" s="177"/>
      <c r="AP2720" s="177"/>
      <c r="AQ2720" s="177"/>
      <c r="AR2720" s="177"/>
      <c r="AS2720" s="177"/>
      <c r="AT2720" s="177"/>
      <c r="AU2720" s="177"/>
      <c r="AV2720" s="177"/>
      <c r="AW2720" s="177"/>
      <c r="AX2720" s="177"/>
      <c r="AY2720" s="177"/>
      <c r="AZ2720" s="177"/>
      <c r="BA2720" s="177"/>
      <c r="BB2720" s="177"/>
      <c r="BC2720" s="177"/>
      <c r="BD2720" s="177"/>
      <c r="BE2720" s="177"/>
      <c r="BF2720" s="177"/>
      <c r="BG2720" s="177"/>
      <c r="BH2720" s="177"/>
      <c r="BI2720" s="177"/>
      <c r="BJ2720" s="177"/>
      <c r="BK2720" s="177"/>
      <c r="BL2720" s="177"/>
      <c r="BM2720" s="177"/>
      <c r="BN2720" s="177"/>
      <c r="BO2720" s="177"/>
      <c r="BP2720" s="177"/>
      <c r="BQ2720" s="177"/>
      <c r="BR2720" s="177"/>
      <c r="BS2720" s="177"/>
      <c r="BT2720" s="177"/>
      <c r="BU2720" s="177"/>
      <c r="BV2720" s="177"/>
      <c r="BW2720" s="177"/>
      <c r="BX2720" s="177"/>
      <c r="BY2720" s="177"/>
      <c r="BZ2720" s="177"/>
      <c r="CA2720" s="177"/>
    </row>
    <row r="2721" spans="12:79" customFormat="1" ht="11.25" customHeight="1">
      <c r="L2721" s="20"/>
      <c r="M2721" s="562" t="s">
        <v>618</v>
      </c>
      <c r="N2721" s="598" t="s">
        <v>2405</v>
      </c>
      <c r="O2721" s="446" t="s">
        <v>196</v>
      </c>
      <c r="AC2721" s="268"/>
      <c r="AD2721" s="268"/>
      <c r="AE2721" s="268"/>
      <c r="AF2721" s="263">
        <f t="shared" si="91"/>
        <v>0</v>
      </c>
      <c r="AG2721" s="230"/>
      <c r="AH2721" s="230"/>
      <c r="AI2721" s="177"/>
      <c r="AJ2721" s="177"/>
      <c r="AK2721" s="177"/>
      <c r="AL2721" s="177"/>
      <c r="AM2721" s="177"/>
      <c r="AN2721" s="177"/>
      <c r="AO2721" s="177"/>
      <c r="AP2721" s="177"/>
      <c r="AQ2721" s="177"/>
      <c r="AR2721" s="177"/>
      <c r="AS2721" s="177"/>
      <c r="AT2721" s="177"/>
      <c r="AU2721" s="177"/>
      <c r="AV2721" s="177"/>
      <c r="AW2721" s="177"/>
      <c r="AX2721" s="177"/>
      <c r="AY2721" s="177"/>
      <c r="AZ2721" s="177"/>
      <c r="BA2721" s="177"/>
      <c r="BB2721" s="177"/>
      <c r="BC2721" s="177"/>
      <c r="BD2721" s="177"/>
      <c r="BE2721" s="177"/>
      <c r="BF2721" s="177"/>
      <c r="BG2721" s="177"/>
      <c r="BH2721" s="177"/>
      <c r="BI2721" s="177"/>
      <c r="BJ2721" s="177"/>
      <c r="BK2721" s="177"/>
      <c r="BL2721" s="177"/>
      <c r="BM2721" s="177"/>
      <c r="BN2721" s="177"/>
      <c r="BO2721" s="177"/>
      <c r="BP2721" s="177"/>
      <c r="BQ2721" s="177"/>
      <c r="BR2721" s="177"/>
      <c r="BS2721" s="177"/>
      <c r="BT2721" s="177"/>
      <c r="BU2721" s="177"/>
      <c r="BV2721" s="177"/>
      <c r="BW2721" s="177"/>
      <c r="BX2721" s="177"/>
      <c r="BY2721" s="177"/>
      <c r="BZ2721" s="177"/>
      <c r="CA2721" s="177"/>
    </row>
    <row r="2722" spans="12:79" customFormat="1" ht="11.25" customHeight="1">
      <c r="L2722" s="20"/>
      <c r="M2722" s="562" t="s">
        <v>619</v>
      </c>
      <c r="N2722" s="598" t="s">
        <v>2406</v>
      </c>
      <c r="O2722" s="446" t="s">
        <v>196</v>
      </c>
      <c r="AC2722" s="268"/>
      <c r="AD2722" s="268"/>
      <c r="AE2722" s="268"/>
      <c r="AF2722" s="263">
        <f t="shared" si="91"/>
        <v>0</v>
      </c>
      <c r="AG2722" s="230"/>
      <c r="AH2722" s="230"/>
      <c r="AI2722" s="177"/>
      <c r="AJ2722" s="177"/>
      <c r="AK2722" s="177"/>
      <c r="AL2722" s="177"/>
      <c r="AM2722" s="177"/>
      <c r="AN2722" s="177"/>
      <c r="AO2722" s="177"/>
      <c r="AP2722" s="177"/>
      <c r="AQ2722" s="177"/>
      <c r="AR2722" s="177"/>
      <c r="AS2722" s="177"/>
      <c r="AT2722" s="177"/>
      <c r="AU2722" s="177"/>
      <c r="AV2722" s="177"/>
      <c r="AW2722" s="177"/>
      <c r="AX2722" s="177"/>
      <c r="AY2722" s="177"/>
      <c r="AZ2722" s="177"/>
      <c r="BA2722" s="177"/>
      <c r="BB2722" s="177"/>
      <c r="BC2722" s="177"/>
      <c r="BD2722" s="177"/>
      <c r="BE2722" s="177"/>
      <c r="BF2722" s="177"/>
      <c r="BG2722" s="177"/>
      <c r="BH2722" s="177"/>
      <c r="BI2722" s="177"/>
      <c r="BJ2722" s="177"/>
      <c r="BK2722" s="177"/>
      <c r="BL2722" s="177"/>
      <c r="BM2722" s="177"/>
      <c r="BN2722" s="177"/>
      <c r="BO2722" s="177"/>
      <c r="BP2722" s="177"/>
      <c r="BQ2722" s="177"/>
      <c r="BR2722" s="177"/>
      <c r="BS2722" s="177"/>
      <c r="BT2722" s="177"/>
      <c r="BU2722" s="177"/>
      <c r="BV2722" s="177"/>
      <c r="BW2722" s="177"/>
      <c r="BX2722" s="177"/>
      <c r="BY2722" s="177"/>
      <c r="BZ2722" s="177"/>
      <c r="CA2722" s="177"/>
    </row>
    <row r="2723" spans="12:79" customFormat="1" ht="11.25" customHeight="1">
      <c r="L2723" s="20"/>
      <c r="M2723" s="562" t="s">
        <v>850</v>
      </c>
      <c r="N2723" s="598" t="s">
        <v>1140</v>
      </c>
      <c r="O2723" s="446" t="s">
        <v>196</v>
      </c>
      <c r="AC2723" s="268"/>
      <c r="AD2723" s="268"/>
      <c r="AE2723" s="268"/>
      <c r="AF2723" s="263">
        <f t="shared" si="91"/>
        <v>0</v>
      </c>
      <c r="AG2723" s="230"/>
      <c r="AH2723" s="230"/>
      <c r="AI2723" s="177"/>
      <c r="AJ2723" s="177"/>
      <c r="AK2723" s="177"/>
      <c r="AL2723" s="177"/>
      <c r="AM2723" s="177"/>
      <c r="AN2723" s="177"/>
      <c r="AO2723" s="177"/>
      <c r="AP2723" s="177"/>
      <c r="AQ2723" s="177"/>
      <c r="AR2723" s="177"/>
      <c r="AS2723" s="177"/>
      <c r="AT2723" s="177"/>
      <c r="AU2723" s="177"/>
      <c r="AV2723" s="177"/>
      <c r="AW2723" s="177"/>
      <c r="AX2723" s="177"/>
      <c r="AY2723" s="177"/>
      <c r="AZ2723" s="177"/>
      <c r="BA2723" s="177"/>
      <c r="BB2723" s="177"/>
      <c r="BC2723" s="177"/>
      <c r="BD2723" s="177"/>
      <c r="BE2723" s="177"/>
      <c r="BF2723" s="177"/>
      <c r="BG2723" s="177"/>
      <c r="BH2723" s="177"/>
      <c r="BI2723" s="177"/>
      <c r="BJ2723" s="177"/>
      <c r="BK2723" s="177"/>
      <c r="BL2723" s="177"/>
      <c r="BM2723" s="177"/>
      <c r="BN2723" s="177"/>
      <c r="BO2723" s="177"/>
      <c r="BP2723" s="177"/>
      <c r="BQ2723" s="177"/>
      <c r="BR2723" s="177"/>
      <c r="BS2723" s="177"/>
      <c r="BT2723" s="177"/>
      <c r="BU2723" s="177"/>
      <c r="BV2723" s="177"/>
      <c r="BW2723" s="177"/>
      <c r="BX2723" s="177"/>
      <c r="BY2723" s="177"/>
      <c r="BZ2723" s="177"/>
      <c r="CA2723" s="177"/>
    </row>
    <row r="2724" spans="12:79" customFormat="1" ht="11.25" customHeight="1">
      <c r="L2724" s="20"/>
      <c r="M2724" s="562" t="s">
        <v>809</v>
      </c>
      <c r="N2724" s="600" t="s">
        <v>1126</v>
      </c>
      <c r="O2724" s="446" t="s">
        <v>196</v>
      </c>
      <c r="AC2724" s="268"/>
      <c r="AD2724" s="268"/>
      <c r="AE2724" s="268"/>
      <c r="AF2724" s="263">
        <f t="shared" si="91"/>
        <v>0</v>
      </c>
      <c r="AG2724" s="230"/>
      <c r="AH2724" s="230"/>
      <c r="AI2724" s="177"/>
      <c r="AJ2724" s="177"/>
      <c r="AK2724" s="177"/>
      <c r="AL2724" s="177"/>
      <c r="AM2724" s="177"/>
      <c r="AN2724" s="177"/>
      <c r="AO2724" s="177"/>
      <c r="AP2724" s="177"/>
      <c r="AQ2724" s="177"/>
      <c r="AR2724" s="177"/>
      <c r="AS2724" s="177"/>
      <c r="AT2724" s="177"/>
      <c r="AU2724" s="177"/>
      <c r="AV2724" s="177"/>
      <c r="AW2724" s="177"/>
      <c r="AX2724" s="177"/>
      <c r="AY2724" s="177"/>
      <c r="AZ2724" s="177"/>
      <c r="BA2724" s="177"/>
      <c r="BB2724" s="177"/>
      <c r="BC2724" s="177"/>
      <c r="BD2724" s="177"/>
      <c r="BE2724" s="177"/>
      <c r="BF2724" s="177"/>
      <c r="BG2724" s="177"/>
      <c r="BH2724" s="177"/>
      <c r="BI2724" s="177"/>
      <c r="BJ2724" s="177"/>
      <c r="BK2724" s="177"/>
      <c r="BL2724" s="177"/>
      <c r="BM2724" s="177"/>
      <c r="BN2724" s="177"/>
      <c r="BO2724" s="177"/>
      <c r="BP2724" s="177"/>
      <c r="BQ2724" s="177"/>
      <c r="BR2724" s="177"/>
      <c r="BS2724" s="177"/>
      <c r="BT2724" s="177"/>
      <c r="BU2724" s="177"/>
      <c r="BV2724" s="177"/>
      <c r="BW2724" s="177"/>
      <c r="BX2724" s="177"/>
      <c r="BY2724" s="177"/>
      <c r="BZ2724" s="177"/>
      <c r="CA2724" s="177"/>
    </row>
    <row r="2725" spans="12:79" customFormat="1" ht="11.25" customHeight="1">
      <c r="L2725" s="20"/>
      <c r="M2725" s="562" t="s">
        <v>812</v>
      </c>
      <c r="N2725" s="600" t="s">
        <v>1127</v>
      </c>
      <c r="O2725" s="446" t="s">
        <v>196</v>
      </c>
      <c r="AC2725" s="268"/>
      <c r="AD2725" s="268"/>
      <c r="AE2725" s="268"/>
      <c r="AF2725" s="263">
        <f t="shared" si="91"/>
        <v>0</v>
      </c>
      <c r="AG2725" s="230"/>
      <c r="AH2725" s="230"/>
      <c r="AI2725" s="177"/>
      <c r="AJ2725" s="177"/>
      <c r="AK2725" s="177"/>
      <c r="AL2725" s="177"/>
      <c r="AM2725" s="177"/>
      <c r="AN2725" s="177"/>
      <c r="AO2725" s="177"/>
      <c r="AP2725" s="177"/>
      <c r="AQ2725" s="177"/>
      <c r="AR2725" s="177"/>
      <c r="AS2725" s="177"/>
      <c r="AT2725" s="177"/>
      <c r="AU2725" s="177"/>
      <c r="AV2725" s="177"/>
      <c r="AW2725" s="177"/>
      <c r="AX2725" s="177"/>
      <c r="AY2725" s="177"/>
      <c r="AZ2725" s="177"/>
      <c r="BA2725" s="177"/>
      <c r="BB2725" s="177"/>
      <c r="BC2725" s="177"/>
      <c r="BD2725" s="177"/>
      <c r="BE2725" s="177"/>
      <c r="BF2725" s="177"/>
      <c r="BG2725" s="177"/>
      <c r="BH2725" s="177"/>
      <c r="BI2725" s="177"/>
      <c r="BJ2725" s="177"/>
      <c r="BK2725" s="177"/>
      <c r="BL2725" s="177"/>
      <c r="BM2725" s="177"/>
      <c r="BN2725" s="177"/>
      <c r="BO2725" s="177"/>
      <c r="BP2725" s="177"/>
      <c r="BQ2725" s="177"/>
      <c r="BR2725" s="177"/>
      <c r="BS2725" s="177"/>
      <c r="BT2725" s="177"/>
      <c r="BU2725" s="177"/>
      <c r="BV2725" s="177"/>
      <c r="BW2725" s="177"/>
      <c r="BX2725" s="177"/>
      <c r="BY2725" s="177"/>
      <c r="BZ2725" s="177"/>
      <c r="CA2725" s="177"/>
    </row>
    <row r="2726" spans="12:79" customFormat="1" ht="11.25" customHeight="1">
      <c r="L2726" s="20"/>
      <c r="M2726" s="562" t="s">
        <v>626</v>
      </c>
      <c r="N2726" s="600" t="s">
        <v>1128</v>
      </c>
      <c r="O2726" s="446" t="s">
        <v>196</v>
      </c>
      <c r="AC2726" s="268"/>
      <c r="AD2726" s="268"/>
      <c r="AE2726" s="268"/>
      <c r="AF2726" s="263">
        <f t="shared" si="91"/>
        <v>0</v>
      </c>
      <c r="AG2726" s="230"/>
      <c r="AH2726" s="230"/>
      <c r="AI2726" s="177"/>
      <c r="AJ2726" s="177"/>
      <c r="AK2726" s="177"/>
      <c r="AL2726" s="177"/>
      <c r="AM2726" s="177"/>
      <c r="AN2726" s="177"/>
      <c r="AO2726" s="177"/>
      <c r="AP2726" s="177"/>
      <c r="AQ2726" s="177"/>
      <c r="AR2726" s="177"/>
      <c r="AS2726" s="177"/>
      <c r="AT2726" s="177"/>
      <c r="AU2726" s="177"/>
      <c r="AV2726" s="177"/>
      <c r="AW2726" s="177"/>
      <c r="AX2726" s="177"/>
      <c r="AY2726" s="177"/>
      <c r="AZ2726" s="177"/>
      <c r="BA2726" s="177"/>
      <c r="BB2726" s="177"/>
      <c r="BC2726" s="177"/>
      <c r="BD2726" s="177"/>
      <c r="BE2726" s="177"/>
      <c r="BF2726" s="177"/>
      <c r="BG2726" s="177"/>
      <c r="BH2726" s="177"/>
      <c r="BI2726" s="177"/>
      <c r="BJ2726" s="177"/>
      <c r="BK2726" s="177"/>
      <c r="BL2726" s="177"/>
      <c r="BM2726" s="177"/>
      <c r="BN2726" s="177"/>
      <c r="BO2726" s="177"/>
      <c r="BP2726" s="177"/>
      <c r="BQ2726" s="177"/>
      <c r="BR2726" s="177"/>
      <c r="BS2726" s="177"/>
      <c r="BT2726" s="177"/>
      <c r="BU2726" s="177"/>
      <c r="BV2726" s="177"/>
      <c r="BW2726" s="177"/>
      <c r="BX2726" s="177"/>
      <c r="BY2726" s="177"/>
      <c r="BZ2726" s="177"/>
      <c r="CA2726" s="177"/>
    </row>
    <row r="2727" spans="12:79" customFormat="1" ht="11.25" customHeight="1">
      <c r="L2727" s="20"/>
      <c r="M2727" s="562" t="s">
        <v>630</v>
      </c>
      <c r="N2727" s="600" t="s">
        <v>1129</v>
      </c>
      <c r="O2727" s="446" t="s">
        <v>196</v>
      </c>
      <c r="AC2727" s="268"/>
      <c r="AD2727" s="268"/>
      <c r="AE2727" s="268"/>
      <c r="AF2727" s="263">
        <f t="shared" si="91"/>
        <v>0</v>
      </c>
      <c r="AG2727" s="230"/>
      <c r="AH2727" s="230"/>
      <c r="AI2727" s="177"/>
      <c r="AJ2727" s="177"/>
      <c r="AK2727" s="177"/>
      <c r="AL2727" s="177"/>
      <c r="AM2727" s="177"/>
      <c r="AN2727" s="177"/>
      <c r="AO2727" s="177"/>
      <c r="AP2727" s="177"/>
      <c r="AQ2727" s="177"/>
      <c r="AR2727" s="177"/>
      <c r="AS2727" s="177"/>
      <c r="AT2727" s="177"/>
      <c r="AU2727" s="177"/>
      <c r="AV2727" s="177"/>
      <c r="AW2727" s="177"/>
      <c r="AX2727" s="177"/>
      <c r="AY2727" s="177"/>
      <c r="AZ2727" s="177"/>
      <c r="BA2727" s="177"/>
      <c r="BB2727" s="177"/>
      <c r="BC2727" s="177"/>
      <c r="BD2727" s="177"/>
      <c r="BE2727" s="177"/>
      <c r="BF2727" s="177"/>
      <c r="BG2727" s="177"/>
      <c r="BH2727" s="177"/>
      <c r="BI2727" s="177"/>
      <c r="BJ2727" s="177"/>
      <c r="BK2727" s="177"/>
      <c r="BL2727" s="177"/>
      <c r="BM2727" s="177"/>
      <c r="BN2727" s="177"/>
      <c r="BO2727" s="177"/>
      <c r="BP2727" s="177"/>
      <c r="BQ2727" s="177"/>
      <c r="BR2727" s="177"/>
      <c r="BS2727" s="177"/>
      <c r="BT2727" s="177"/>
      <c r="BU2727" s="177"/>
      <c r="BV2727" s="177"/>
      <c r="BW2727" s="177"/>
      <c r="BX2727" s="177"/>
      <c r="BY2727" s="177"/>
      <c r="BZ2727" s="177"/>
      <c r="CA2727" s="177"/>
    </row>
    <row r="2728" spans="12:79" customFormat="1" ht="11.25" customHeight="1">
      <c r="L2728" s="20"/>
      <c r="M2728" s="538">
        <v>7</v>
      </c>
      <c r="N2728" s="538" t="s">
        <v>2197</v>
      </c>
      <c r="O2728" s="446" t="s">
        <v>196</v>
      </c>
      <c r="AC2728" s="268"/>
      <c r="AD2728" s="268"/>
      <c r="AE2728" s="268"/>
      <c r="AF2728" s="263">
        <f t="shared" si="91"/>
        <v>0</v>
      </c>
      <c r="AG2728" s="260">
        <f>SUM(AG2729:AG2735)</f>
        <v>0</v>
      </c>
      <c r="AH2728" s="260">
        <f>SUM(AH2729:AH2735)</f>
        <v>0</v>
      </c>
      <c r="AI2728" s="177"/>
      <c r="AJ2728" s="177"/>
      <c r="AK2728" s="177"/>
      <c r="AL2728" s="177"/>
      <c r="AM2728" s="177"/>
      <c r="AN2728" s="177"/>
      <c r="AO2728" s="177"/>
      <c r="AP2728" s="177"/>
      <c r="AQ2728" s="177"/>
      <c r="AR2728" s="177"/>
      <c r="AS2728" s="177"/>
      <c r="AT2728" s="177"/>
      <c r="AU2728" s="177"/>
      <c r="AV2728" s="177"/>
      <c r="AW2728" s="177"/>
      <c r="AX2728" s="177"/>
      <c r="AY2728" s="177"/>
      <c r="AZ2728" s="177"/>
      <c r="BA2728" s="177"/>
      <c r="BB2728" s="177"/>
      <c r="BC2728" s="177"/>
      <c r="BD2728" s="177"/>
      <c r="BE2728" s="177"/>
      <c r="BF2728" s="177"/>
      <c r="BG2728" s="177"/>
      <c r="BH2728" s="177"/>
      <c r="BI2728" s="177"/>
      <c r="BJ2728" s="177"/>
      <c r="BK2728" s="177"/>
      <c r="BL2728" s="177"/>
      <c r="BM2728" s="177"/>
      <c r="BN2728" s="177"/>
      <c r="BO2728" s="177"/>
      <c r="BP2728" s="177"/>
      <c r="BQ2728" s="177"/>
      <c r="BR2728" s="177"/>
      <c r="BS2728" s="177"/>
      <c r="BT2728" s="177"/>
      <c r="BU2728" s="177"/>
      <c r="BV2728" s="177"/>
      <c r="BW2728" s="177"/>
      <c r="BX2728" s="177"/>
      <c r="BY2728" s="177"/>
      <c r="BZ2728" s="177"/>
      <c r="CA2728" s="177"/>
    </row>
    <row r="2729" spans="12:79" customFormat="1" ht="11.25" customHeight="1">
      <c r="L2729" s="20"/>
      <c r="M2729" s="562" t="s">
        <v>567</v>
      </c>
      <c r="N2729" s="600" t="s">
        <v>1130</v>
      </c>
      <c r="O2729" s="446" t="s">
        <v>196</v>
      </c>
      <c r="AC2729" s="268"/>
      <c r="AD2729" s="268"/>
      <c r="AE2729" s="268"/>
      <c r="AF2729" s="263">
        <f t="shared" si="91"/>
        <v>0</v>
      </c>
      <c r="AG2729" s="230"/>
      <c r="AH2729" s="230"/>
      <c r="AI2729" s="177"/>
      <c r="AJ2729" s="177"/>
      <c r="AK2729" s="177"/>
      <c r="AL2729" s="177"/>
      <c r="AM2729" s="177"/>
      <c r="AN2729" s="177"/>
      <c r="AO2729" s="177"/>
      <c r="AP2729" s="177"/>
      <c r="AQ2729" s="177"/>
      <c r="AR2729" s="177"/>
      <c r="AS2729" s="177"/>
      <c r="AT2729" s="177"/>
      <c r="AU2729" s="177"/>
      <c r="AV2729" s="177"/>
      <c r="AW2729" s="177"/>
      <c r="AX2729" s="177"/>
      <c r="AY2729" s="177"/>
      <c r="AZ2729" s="177"/>
      <c r="BA2729" s="177"/>
      <c r="BB2729" s="177"/>
      <c r="BC2729" s="177"/>
      <c r="BD2729" s="177"/>
      <c r="BE2729" s="177"/>
      <c r="BF2729" s="177"/>
      <c r="BG2729" s="177"/>
      <c r="BH2729" s="177"/>
      <c r="BI2729" s="177"/>
      <c r="BJ2729" s="177"/>
      <c r="BK2729" s="177"/>
      <c r="BL2729" s="177"/>
      <c r="BM2729" s="177"/>
      <c r="BN2729" s="177"/>
      <c r="BO2729" s="177"/>
      <c r="BP2729" s="177"/>
      <c r="BQ2729" s="177"/>
      <c r="BR2729" s="177"/>
      <c r="BS2729" s="177"/>
      <c r="BT2729" s="177"/>
      <c r="BU2729" s="177"/>
      <c r="BV2729" s="177"/>
      <c r="BW2729" s="177"/>
      <c r="BX2729" s="177"/>
      <c r="BY2729" s="177"/>
      <c r="BZ2729" s="177"/>
      <c r="CA2729" s="177"/>
    </row>
    <row r="2730" spans="12:79" customFormat="1" ht="11.25" customHeight="1">
      <c r="L2730" s="20"/>
      <c r="M2730" s="562" t="s">
        <v>569</v>
      </c>
      <c r="N2730" s="600" t="s">
        <v>1131</v>
      </c>
      <c r="O2730" s="446" t="s">
        <v>196</v>
      </c>
      <c r="AC2730" s="268"/>
      <c r="AD2730" s="268"/>
      <c r="AE2730" s="268"/>
      <c r="AF2730" s="263">
        <f t="shared" si="91"/>
        <v>0</v>
      </c>
      <c r="AG2730" s="230"/>
      <c r="AH2730" s="230"/>
      <c r="AI2730" s="177"/>
      <c r="AJ2730" s="177"/>
      <c r="AK2730" s="177"/>
      <c r="AL2730" s="177"/>
      <c r="AM2730" s="177"/>
      <c r="AN2730" s="177"/>
      <c r="AO2730" s="177"/>
      <c r="AP2730" s="177"/>
      <c r="AQ2730" s="177"/>
      <c r="AR2730" s="177"/>
      <c r="AS2730" s="177"/>
      <c r="AT2730" s="177"/>
      <c r="AU2730" s="177"/>
      <c r="AV2730" s="177"/>
      <c r="AW2730" s="177"/>
      <c r="AX2730" s="177"/>
      <c r="AY2730" s="177"/>
      <c r="AZ2730" s="177"/>
      <c r="BA2730" s="177"/>
      <c r="BB2730" s="177"/>
      <c r="BC2730" s="177"/>
      <c r="BD2730" s="177"/>
      <c r="BE2730" s="177"/>
      <c r="BF2730" s="177"/>
      <c r="BG2730" s="177"/>
      <c r="BH2730" s="177"/>
      <c r="BI2730" s="177"/>
      <c r="BJ2730" s="177"/>
      <c r="BK2730" s="177"/>
      <c r="BL2730" s="177"/>
      <c r="BM2730" s="177"/>
      <c r="BN2730" s="177"/>
      <c r="BO2730" s="177"/>
      <c r="BP2730" s="177"/>
      <c r="BQ2730" s="177"/>
      <c r="BR2730" s="177"/>
      <c r="BS2730" s="177"/>
      <c r="BT2730" s="177"/>
      <c r="BU2730" s="177"/>
      <c r="BV2730" s="177"/>
      <c r="BW2730" s="177"/>
      <c r="BX2730" s="177"/>
      <c r="BY2730" s="177"/>
      <c r="BZ2730" s="177"/>
      <c r="CA2730" s="177"/>
    </row>
    <row r="2731" spans="12:79" customFormat="1" ht="11.25" customHeight="1">
      <c r="L2731" s="20"/>
      <c r="M2731" s="562" t="s">
        <v>572</v>
      </c>
      <c r="N2731" s="600" t="s">
        <v>1132</v>
      </c>
      <c r="O2731" s="446" t="s">
        <v>196</v>
      </c>
      <c r="AC2731" s="268"/>
      <c r="AD2731" s="268"/>
      <c r="AE2731" s="268"/>
      <c r="AF2731" s="263">
        <f t="shared" si="91"/>
        <v>0</v>
      </c>
      <c r="AG2731" s="230"/>
      <c r="AH2731" s="230"/>
      <c r="AI2731" s="177"/>
      <c r="AJ2731" s="177"/>
      <c r="AK2731" s="177"/>
      <c r="AL2731" s="177"/>
      <c r="AM2731" s="177"/>
      <c r="AN2731" s="177"/>
      <c r="AO2731" s="177"/>
      <c r="AP2731" s="177"/>
      <c r="AQ2731" s="177"/>
      <c r="AR2731" s="177"/>
      <c r="AS2731" s="177"/>
      <c r="AT2731" s="177"/>
      <c r="AU2731" s="177"/>
      <c r="AV2731" s="177"/>
      <c r="AW2731" s="177"/>
      <c r="AX2731" s="177"/>
      <c r="AY2731" s="177"/>
      <c r="AZ2731" s="177"/>
      <c r="BA2731" s="177"/>
      <c r="BB2731" s="177"/>
      <c r="BC2731" s="177"/>
      <c r="BD2731" s="177"/>
      <c r="BE2731" s="177"/>
      <c r="BF2731" s="177"/>
      <c r="BG2731" s="177"/>
      <c r="BH2731" s="177"/>
      <c r="BI2731" s="177"/>
      <c r="BJ2731" s="177"/>
      <c r="BK2731" s="177"/>
      <c r="BL2731" s="177"/>
      <c r="BM2731" s="177"/>
      <c r="BN2731" s="177"/>
      <c r="BO2731" s="177"/>
      <c r="BP2731" s="177"/>
      <c r="BQ2731" s="177"/>
      <c r="BR2731" s="177"/>
      <c r="BS2731" s="177"/>
      <c r="BT2731" s="177"/>
      <c r="BU2731" s="177"/>
      <c r="BV2731" s="177"/>
      <c r="BW2731" s="177"/>
      <c r="BX2731" s="177"/>
      <c r="BY2731" s="177"/>
      <c r="BZ2731" s="177"/>
      <c r="CA2731" s="177"/>
    </row>
    <row r="2732" spans="12:79" customFormat="1" ht="11.25" customHeight="1">
      <c r="L2732" s="20"/>
      <c r="M2732" s="562" t="s">
        <v>574</v>
      </c>
      <c r="N2732" s="600" t="s">
        <v>1133</v>
      </c>
      <c r="O2732" s="446" t="s">
        <v>196</v>
      </c>
      <c r="AC2732" s="268"/>
      <c r="AD2732" s="268"/>
      <c r="AE2732" s="268"/>
      <c r="AF2732" s="263">
        <f t="shared" si="91"/>
        <v>0</v>
      </c>
      <c r="AG2732" s="230"/>
      <c r="AH2732" s="230"/>
      <c r="AI2732" s="177"/>
      <c r="AJ2732" s="177"/>
      <c r="AK2732" s="177"/>
      <c r="AL2732" s="177"/>
      <c r="AM2732" s="177"/>
      <c r="AN2732" s="177"/>
      <c r="AO2732" s="177"/>
      <c r="AP2732" s="177"/>
      <c r="AQ2732" s="177"/>
      <c r="AR2732" s="177"/>
      <c r="AS2732" s="177"/>
      <c r="AT2732" s="177"/>
      <c r="AU2732" s="177"/>
      <c r="AV2732" s="177"/>
      <c r="AW2732" s="177"/>
      <c r="AX2732" s="177"/>
      <c r="AY2732" s="177"/>
      <c r="AZ2732" s="177"/>
      <c r="BA2732" s="177"/>
      <c r="BB2732" s="177"/>
      <c r="BC2732" s="177"/>
      <c r="BD2732" s="177"/>
      <c r="BE2732" s="177"/>
      <c r="BF2732" s="177"/>
      <c r="BG2732" s="177"/>
      <c r="BH2732" s="177"/>
      <c r="BI2732" s="177"/>
      <c r="BJ2732" s="177"/>
      <c r="BK2732" s="177"/>
      <c r="BL2732" s="177"/>
      <c r="BM2732" s="177"/>
      <c r="BN2732" s="177"/>
      <c r="BO2732" s="177"/>
      <c r="BP2732" s="177"/>
      <c r="BQ2732" s="177"/>
      <c r="BR2732" s="177"/>
      <c r="BS2732" s="177"/>
      <c r="BT2732" s="177"/>
      <c r="BU2732" s="177"/>
      <c r="BV2732" s="177"/>
      <c r="BW2732" s="177"/>
      <c r="BX2732" s="177"/>
      <c r="BY2732" s="177"/>
      <c r="BZ2732" s="177"/>
      <c r="CA2732" s="177"/>
    </row>
    <row r="2733" spans="12:79" customFormat="1" ht="11.25" customHeight="1">
      <c r="L2733" s="20"/>
      <c r="M2733" s="562" t="s">
        <v>576</v>
      </c>
      <c r="N2733" s="600" t="s">
        <v>1134</v>
      </c>
      <c r="O2733" s="446" t="s">
        <v>196</v>
      </c>
      <c r="AC2733" s="268"/>
      <c r="AD2733" s="268"/>
      <c r="AE2733" s="268"/>
      <c r="AF2733" s="263">
        <f t="shared" si="91"/>
        <v>0</v>
      </c>
      <c r="AG2733" s="230"/>
      <c r="AH2733" s="230"/>
      <c r="AI2733" s="177"/>
      <c r="AJ2733" s="177"/>
      <c r="AK2733" s="177"/>
      <c r="AL2733" s="177"/>
      <c r="AM2733" s="177"/>
      <c r="AN2733" s="177"/>
      <c r="AO2733" s="177"/>
      <c r="AP2733" s="177"/>
      <c r="AQ2733" s="177"/>
      <c r="AR2733" s="177"/>
      <c r="AS2733" s="177"/>
      <c r="AT2733" s="177"/>
      <c r="AU2733" s="177"/>
      <c r="AV2733" s="177"/>
      <c r="AW2733" s="177"/>
      <c r="AX2733" s="177"/>
      <c r="AY2733" s="177"/>
      <c r="AZ2733" s="177"/>
      <c r="BA2733" s="177"/>
      <c r="BB2733" s="177"/>
      <c r="BC2733" s="177"/>
      <c r="BD2733" s="177"/>
      <c r="BE2733" s="177"/>
      <c r="BF2733" s="177"/>
      <c r="BG2733" s="177"/>
      <c r="BH2733" s="177"/>
      <c r="BI2733" s="177"/>
      <c r="BJ2733" s="177"/>
      <c r="BK2733" s="177"/>
      <c r="BL2733" s="177"/>
      <c r="BM2733" s="177"/>
      <c r="BN2733" s="177"/>
      <c r="BO2733" s="177"/>
      <c r="BP2733" s="177"/>
      <c r="BQ2733" s="177"/>
      <c r="BR2733" s="177"/>
      <c r="BS2733" s="177"/>
      <c r="BT2733" s="177"/>
      <c r="BU2733" s="177"/>
      <c r="BV2733" s="177"/>
      <c r="BW2733" s="177"/>
      <c r="BX2733" s="177"/>
      <c r="BY2733" s="177"/>
      <c r="BZ2733" s="177"/>
      <c r="CA2733" s="177"/>
    </row>
    <row r="2734" spans="12:79" customFormat="1" ht="11.25" customHeight="1">
      <c r="L2734" s="20"/>
      <c r="M2734" s="562" t="s">
        <v>1135</v>
      </c>
      <c r="N2734" s="600" t="s">
        <v>1136</v>
      </c>
      <c r="O2734" s="446" t="s">
        <v>196</v>
      </c>
      <c r="AC2734" s="268"/>
      <c r="AD2734" s="268"/>
      <c r="AE2734" s="268"/>
      <c r="AF2734" s="263">
        <f t="shared" si="91"/>
        <v>0</v>
      </c>
      <c r="AG2734" s="230"/>
      <c r="AH2734" s="230"/>
      <c r="AI2734" s="177"/>
      <c r="AJ2734" s="177"/>
      <c r="AK2734" s="177"/>
      <c r="AL2734" s="177"/>
      <c r="AM2734" s="177"/>
      <c r="AN2734" s="177"/>
      <c r="AO2734" s="177"/>
      <c r="AP2734" s="177"/>
      <c r="AQ2734" s="177"/>
      <c r="AR2734" s="177"/>
      <c r="AS2734" s="177"/>
      <c r="AT2734" s="177"/>
      <c r="AU2734" s="177"/>
      <c r="AV2734" s="177"/>
      <c r="AW2734" s="177"/>
      <c r="AX2734" s="177"/>
      <c r="AY2734" s="177"/>
      <c r="AZ2734" s="177"/>
      <c r="BA2734" s="177"/>
      <c r="BB2734" s="177"/>
      <c r="BC2734" s="177"/>
      <c r="BD2734" s="177"/>
      <c r="BE2734" s="177"/>
      <c r="BF2734" s="177"/>
      <c r="BG2734" s="177"/>
      <c r="BH2734" s="177"/>
      <c r="BI2734" s="177"/>
      <c r="BJ2734" s="177"/>
      <c r="BK2734" s="177"/>
      <c r="BL2734" s="177"/>
      <c r="BM2734" s="177"/>
      <c r="BN2734" s="177"/>
      <c r="BO2734" s="177"/>
      <c r="BP2734" s="177"/>
      <c r="BQ2734" s="177"/>
      <c r="BR2734" s="177"/>
      <c r="BS2734" s="177"/>
      <c r="BT2734" s="177"/>
      <c r="BU2734" s="177"/>
      <c r="BV2734" s="177"/>
      <c r="BW2734" s="177"/>
      <c r="BX2734" s="177"/>
      <c r="BY2734" s="177"/>
      <c r="BZ2734" s="177"/>
      <c r="CA2734" s="177"/>
    </row>
    <row r="2735" spans="12:79" customFormat="1" ht="11.25" customHeight="1">
      <c r="L2735" s="20"/>
      <c r="M2735" s="562" t="s">
        <v>1137</v>
      </c>
      <c r="N2735" s="600" t="s">
        <v>1138</v>
      </c>
      <c r="O2735" s="446" t="s">
        <v>196</v>
      </c>
      <c r="AC2735" s="268"/>
      <c r="AD2735" s="268"/>
      <c r="AE2735" s="268"/>
      <c r="AF2735" s="263">
        <f t="shared" si="91"/>
        <v>0</v>
      </c>
      <c r="AG2735" s="230"/>
      <c r="AH2735" s="230"/>
      <c r="AI2735" s="177"/>
      <c r="AJ2735" s="177"/>
      <c r="AK2735" s="177"/>
      <c r="AL2735" s="177"/>
      <c r="AM2735" s="177"/>
      <c r="AN2735" s="177"/>
      <c r="AO2735" s="177"/>
      <c r="AP2735" s="177"/>
      <c r="AQ2735" s="177"/>
      <c r="AR2735" s="177"/>
      <c r="AS2735" s="177"/>
      <c r="AT2735" s="177"/>
      <c r="AU2735" s="177"/>
      <c r="AV2735" s="177"/>
      <c r="AW2735" s="177"/>
      <c r="AX2735" s="177"/>
      <c r="AY2735" s="177"/>
      <c r="AZ2735" s="177"/>
      <c r="BA2735" s="177"/>
      <c r="BB2735" s="177"/>
      <c r="BC2735" s="177"/>
      <c r="BD2735" s="177"/>
      <c r="BE2735" s="177"/>
      <c r="BF2735" s="177"/>
      <c r="BG2735" s="177"/>
      <c r="BH2735" s="177"/>
      <c r="BI2735" s="177"/>
      <c r="BJ2735" s="177"/>
      <c r="BK2735" s="177"/>
      <c r="BL2735" s="177"/>
      <c r="BM2735" s="177"/>
      <c r="BN2735" s="177"/>
      <c r="BO2735" s="177"/>
      <c r="BP2735" s="177"/>
      <c r="BQ2735" s="177"/>
      <c r="BR2735" s="177"/>
      <c r="BS2735" s="177"/>
      <c r="BT2735" s="177"/>
      <c r="BU2735" s="177"/>
      <c r="BV2735" s="177"/>
      <c r="BW2735" s="177"/>
      <c r="BX2735" s="177"/>
      <c r="BY2735" s="177"/>
      <c r="BZ2735" s="177"/>
      <c r="CA2735" s="177"/>
    </row>
    <row r="2736" spans="12:79" customFormat="1" ht="11.25" customHeight="1">
      <c r="L2736" s="20"/>
      <c r="M2736" s="538" t="s">
        <v>578</v>
      </c>
      <c r="N2736" s="538" t="s">
        <v>1139</v>
      </c>
      <c r="O2736" s="446" t="s">
        <v>196</v>
      </c>
      <c r="AC2736" s="268"/>
      <c r="AD2736" s="268"/>
      <c r="AE2736" s="268"/>
      <c r="AF2736" s="263">
        <f t="shared" si="91"/>
        <v>0</v>
      </c>
      <c r="AG2736" s="230"/>
      <c r="AH2736" s="230"/>
      <c r="AI2736" s="177"/>
      <c r="AJ2736" s="177"/>
      <c r="AK2736" s="177"/>
      <c r="AL2736" s="177"/>
      <c r="AM2736" s="177"/>
      <c r="AN2736" s="177"/>
      <c r="AO2736" s="177"/>
      <c r="AP2736" s="177"/>
      <c r="AQ2736" s="177"/>
      <c r="AR2736" s="177"/>
      <c r="AS2736" s="177"/>
      <c r="AT2736" s="177"/>
      <c r="AU2736" s="177"/>
      <c r="AV2736" s="177"/>
      <c r="AW2736" s="177"/>
      <c r="AX2736" s="177"/>
      <c r="AY2736" s="177"/>
      <c r="AZ2736" s="177"/>
      <c r="BA2736" s="177"/>
      <c r="BB2736" s="177"/>
      <c r="BC2736" s="177"/>
      <c r="BD2736" s="177"/>
      <c r="BE2736" s="177"/>
      <c r="BF2736" s="177"/>
      <c r="BG2736" s="177"/>
      <c r="BH2736" s="177"/>
      <c r="BI2736" s="177"/>
      <c r="BJ2736" s="177"/>
      <c r="BK2736" s="177"/>
      <c r="BL2736" s="177"/>
      <c r="BM2736" s="177"/>
      <c r="BN2736" s="177"/>
      <c r="BO2736" s="177"/>
      <c r="BP2736" s="177"/>
      <c r="BQ2736" s="177"/>
      <c r="BR2736" s="177"/>
      <c r="BS2736" s="177"/>
      <c r="BT2736" s="177"/>
      <c r="BU2736" s="177"/>
      <c r="BV2736" s="177"/>
      <c r="BW2736" s="177"/>
      <c r="BX2736" s="177"/>
      <c r="BY2736" s="177"/>
      <c r="BZ2736" s="177"/>
      <c r="CA2736" s="177"/>
    </row>
    <row r="2737" spans="12:79" customFormat="1" ht="11.25" customHeight="1">
      <c r="L2737" s="20"/>
      <c r="M2737" s="538" t="s">
        <v>581</v>
      </c>
      <c r="N2737" s="538" t="s">
        <v>1249</v>
      </c>
      <c r="O2737" s="446" t="s">
        <v>196</v>
      </c>
      <c r="AC2737" s="268"/>
      <c r="AD2737" s="268"/>
      <c r="AE2737" s="268"/>
      <c r="AF2737" s="263">
        <f t="shared" si="91"/>
        <v>0</v>
      </c>
      <c r="AG2737" s="230"/>
      <c r="AH2737" s="230"/>
      <c r="AI2737" s="177"/>
      <c r="AJ2737" s="177"/>
      <c r="AK2737" s="177"/>
      <c r="AL2737" s="177"/>
      <c r="AM2737" s="177"/>
      <c r="AN2737" s="177"/>
      <c r="AO2737" s="177"/>
      <c r="AP2737" s="177"/>
      <c r="AQ2737" s="177"/>
      <c r="AR2737" s="177"/>
      <c r="AS2737" s="177"/>
      <c r="AT2737" s="177"/>
      <c r="AU2737" s="177"/>
      <c r="AV2737" s="177"/>
      <c r="AW2737" s="177"/>
      <c r="AX2737" s="177"/>
      <c r="AY2737" s="177"/>
      <c r="AZ2737" s="177"/>
      <c r="BA2737" s="177"/>
      <c r="BB2737" s="177"/>
      <c r="BC2737" s="177"/>
      <c r="BD2737" s="177"/>
      <c r="BE2737" s="177"/>
      <c r="BF2737" s="177"/>
      <c r="BG2737" s="177"/>
      <c r="BH2737" s="177"/>
      <c r="BI2737" s="177"/>
      <c r="BJ2737" s="177"/>
      <c r="BK2737" s="177"/>
      <c r="BL2737" s="177"/>
      <c r="BM2737" s="177"/>
      <c r="BN2737" s="177"/>
      <c r="BO2737" s="177"/>
      <c r="BP2737" s="177"/>
      <c r="BQ2737" s="177"/>
      <c r="BR2737" s="177"/>
      <c r="BS2737" s="177"/>
      <c r="BT2737" s="177"/>
      <c r="BU2737" s="177"/>
      <c r="BV2737" s="177"/>
      <c r="BW2737" s="177"/>
      <c r="BX2737" s="177"/>
      <c r="BY2737" s="177"/>
      <c r="BZ2737" s="177"/>
      <c r="CA2737" s="177"/>
    </row>
    <row r="2738" spans="12:79" customFormat="1" ht="11.25" customHeight="1">
      <c r="L2738" s="20"/>
      <c r="M2738" s="538" t="s">
        <v>586</v>
      </c>
      <c r="N2738" s="538" t="s">
        <v>1250</v>
      </c>
      <c r="O2738" s="446" t="s">
        <v>196</v>
      </c>
      <c r="AC2738" s="268"/>
      <c r="AD2738" s="268"/>
      <c r="AE2738" s="268"/>
      <c r="AF2738" s="263">
        <f t="shared" si="91"/>
        <v>0</v>
      </c>
      <c r="AG2738" s="230"/>
      <c r="AH2738" s="230"/>
      <c r="AI2738" s="177"/>
      <c r="AJ2738" s="177"/>
      <c r="AK2738" s="177"/>
      <c r="AL2738" s="177"/>
      <c r="AM2738" s="177"/>
      <c r="AN2738" s="177"/>
      <c r="AO2738" s="177"/>
      <c r="AP2738" s="177"/>
      <c r="AQ2738" s="177"/>
      <c r="AR2738" s="177"/>
      <c r="AS2738" s="177"/>
      <c r="AT2738" s="177"/>
      <c r="AU2738" s="177"/>
      <c r="AV2738" s="177"/>
      <c r="AW2738" s="177"/>
      <c r="AX2738" s="177"/>
      <c r="AY2738" s="177"/>
      <c r="AZ2738" s="177"/>
      <c r="BA2738" s="177"/>
      <c r="BB2738" s="177"/>
      <c r="BC2738" s="177"/>
      <c r="BD2738" s="177"/>
      <c r="BE2738" s="177"/>
      <c r="BF2738" s="177"/>
      <c r="BG2738" s="177"/>
      <c r="BH2738" s="177"/>
      <c r="BI2738" s="177"/>
      <c r="BJ2738" s="177"/>
      <c r="BK2738" s="177"/>
      <c r="BL2738" s="177"/>
      <c r="BM2738" s="177"/>
      <c r="BN2738" s="177"/>
      <c r="BO2738" s="177"/>
      <c r="BP2738" s="177"/>
      <c r="BQ2738" s="177"/>
      <c r="BR2738" s="177"/>
      <c r="BS2738" s="177"/>
      <c r="BT2738" s="177"/>
      <c r="BU2738" s="177"/>
      <c r="BV2738" s="177"/>
      <c r="BW2738" s="177"/>
      <c r="BX2738" s="177"/>
      <c r="BY2738" s="177"/>
      <c r="BZ2738" s="177"/>
      <c r="CA2738" s="177"/>
    </row>
    <row r="2739" spans="12:79" customFormat="1" ht="11.25" customHeight="1" thickBot="1">
      <c r="L2739" s="20"/>
      <c r="M2739" s="586"/>
      <c r="N2739" s="587"/>
      <c r="O2739" s="448"/>
      <c r="AC2739" s="268"/>
      <c r="AD2739" s="268"/>
      <c r="AE2739" s="268"/>
      <c r="AF2739" s="278"/>
      <c r="AG2739" s="278"/>
      <c r="AH2739" s="278"/>
      <c r="AI2739" s="177"/>
      <c r="AJ2739" s="177"/>
      <c r="AK2739" s="177"/>
      <c r="AL2739" s="177"/>
      <c r="AM2739" s="177"/>
      <c r="AN2739" s="177"/>
      <c r="AO2739" s="177"/>
      <c r="AP2739" s="177"/>
      <c r="AQ2739" s="177"/>
      <c r="AR2739" s="177"/>
      <c r="AS2739" s="177"/>
      <c r="AT2739" s="177"/>
      <c r="AU2739" s="177"/>
      <c r="AV2739" s="177"/>
      <c r="AW2739" s="177"/>
      <c r="AX2739" s="177"/>
      <c r="AY2739" s="177"/>
      <c r="AZ2739" s="177"/>
      <c r="BA2739" s="177"/>
      <c r="BB2739" s="177"/>
      <c r="BC2739" s="177"/>
      <c r="BD2739" s="177"/>
      <c r="BE2739" s="177"/>
      <c r="BF2739" s="177"/>
      <c r="BG2739" s="177"/>
      <c r="BH2739" s="177"/>
      <c r="BI2739" s="177"/>
      <c r="BJ2739" s="177"/>
      <c r="BK2739" s="177"/>
      <c r="BL2739" s="177"/>
      <c r="BM2739" s="177"/>
      <c r="BN2739" s="177"/>
      <c r="BO2739" s="177"/>
      <c r="BP2739" s="177"/>
      <c r="BQ2739" s="177"/>
      <c r="BR2739" s="177"/>
      <c r="BS2739" s="177"/>
      <c r="BT2739" s="177"/>
      <c r="BU2739" s="177"/>
      <c r="BV2739" s="177"/>
      <c r="BW2739" s="177"/>
      <c r="BX2739" s="177"/>
      <c r="BY2739" s="177"/>
      <c r="BZ2739" s="177"/>
      <c r="CA2739" s="177"/>
    </row>
    <row r="2740" spans="12:79" customFormat="1" ht="11.25" customHeight="1" thickTop="1" thickBot="1">
      <c r="L2740" s="20"/>
      <c r="M2740" s="639" t="s">
        <v>2431</v>
      </c>
      <c r="N2740" s="538" t="s">
        <v>589</v>
      </c>
      <c r="O2740" s="446" t="s">
        <v>196</v>
      </c>
      <c r="AC2740" s="268"/>
      <c r="AD2740" s="268"/>
      <c r="AE2740" s="268"/>
      <c r="AF2740" s="574">
        <f>SUM(AF2560,AF2669,AF2687,AF2715,AF2717,AF2719,AF2728,AF2736,AF2737,AF2738)</f>
        <v>0</v>
      </c>
      <c r="AG2740" s="574">
        <f>SUM(AG2560,AG2669,AG2687,AG2715,AG2717,AG2719,AG2728,AG2736,AG2737,AG2738)</f>
        <v>0</v>
      </c>
      <c r="AH2740" s="574">
        <f>SUM(AH2560,AH2669,AH2687,AH2715,AH2717,AH2719,AH2728,AH2736,AH2737,AH2738)</f>
        <v>0</v>
      </c>
      <c r="AI2740" s="177"/>
      <c r="AJ2740" s="177"/>
      <c r="AK2740" s="177"/>
      <c r="AL2740" s="177"/>
      <c r="AM2740" s="177"/>
      <c r="AN2740" s="177"/>
      <c r="AO2740" s="177"/>
      <c r="AP2740" s="177"/>
      <c r="AQ2740" s="177"/>
      <c r="AR2740" s="177"/>
      <c r="AS2740" s="177"/>
      <c r="AT2740" s="177"/>
      <c r="AU2740" s="177"/>
      <c r="AV2740" s="177"/>
      <c r="AW2740" s="177"/>
      <c r="AX2740" s="177"/>
      <c r="AY2740" s="177"/>
      <c r="AZ2740" s="177"/>
      <c r="BA2740" s="177"/>
      <c r="BB2740" s="177"/>
      <c r="BC2740" s="177"/>
      <c r="BD2740" s="177"/>
      <c r="BE2740" s="177"/>
      <c r="BF2740" s="177"/>
      <c r="BG2740" s="177"/>
      <c r="BH2740" s="177"/>
      <c r="BI2740" s="177"/>
      <c r="BJ2740" s="177"/>
      <c r="BK2740" s="177"/>
      <c r="BL2740" s="177"/>
      <c r="BM2740" s="177"/>
      <c r="BN2740" s="177"/>
      <c r="BO2740" s="177"/>
      <c r="BP2740" s="177"/>
      <c r="BQ2740" s="177"/>
      <c r="BR2740" s="177"/>
      <c r="BS2740" s="177"/>
      <c r="BT2740" s="177"/>
      <c r="BU2740" s="177"/>
      <c r="BV2740" s="177"/>
      <c r="BW2740" s="177"/>
      <c r="BX2740" s="177"/>
      <c r="BY2740" s="177"/>
      <c r="BZ2740" s="177"/>
      <c r="CA2740" s="177"/>
    </row>
    <row r="2741" spans="12:79" customFormat="1" ht="11.25" customHeight="1" thickTop="1" thickBot="1">
      <c r="L2741" s="20"/>
      <c r="M2741" s="586"/>
      <c r="N2741" s="587"/>
      <c r="O2741" s="448"/>
      <c r="AC2741" s="268"/>
      <c r="AD2741" s="268"/>
      <c r="AE2741" s="268"/>
      <c r="AF2741" s="278"/>
      <c r="AG2741" s="278"/>
      <c r="AH2741" s="278"/>
      <c r="AI2741" s="177"/>
      <c r="AJ2741" s="177"/>
      <c r="AK2741" s="177"/>
      <c r="AL2741" s="177"/>
      <c r="AM2741" s="177"/>
      <c r="AN2741" s="177"/>
      <c r="AO2741" s="177"/>
      <c r="AP2741" s="177"/>
      <c r="AQ2741" s="177"/>
      <c r="AR2741" s="177"/>
      <c r="AS2741" s="177"/>
      <c r="AT2741" s="177"/>
      <c r="AU2741" s="177"/>
      <c r="AV2741" s="177"/>
      <c r="AW2741" s="177"/>
      <c r="AX2741" s="177"/>
      <c r="AY2741" s="177"/>
      <c r="AZ2741" s="177"/>
      <c r="BA2741" s="177"/>
      <c r="BB2741" s="177"/>
      <c r="BC2741" s="177"/>
      <c r="BD2741" s="177"/>
      <c r="BE2741" s="177"/>
      <c r="BF2741" s="177"/>
      <c r="BG2741" s="177"/>
      <c r="BH2741" s="177"/>
      <c r="BI2741" s="177"/>
      <c r="BJ2741" s="177"/>
      <c r="BK2741" s="177"/>
      <c r="BL2741" s="177"/>
      <c r="BM2741" s="177"/>
      <c r="BN2741" s="177"/>
      <c r="BO2741" s="177"/>
      <c r="BP2741" s="177"/>
      <c r="BQ2741" s="177"/>
      <c r="BR2741" s="177"/>
      <c r="BS2741" s="177"/>
      <c r="BT2741" s="177"/>
      <c r="BU2741" s="177"/>
      <c r="BV2741" s="177"/>
      <c r="BW2741" s="177"/>
      <c r="BX2741" s="177"/>
      <c r="BY2741" s="177"/>
      <c r="BZ2741" s="177"/>
      <c r="CA2741" s="177"/>
    </row>
    <row r="2742" spans="12:79" customFormat="1" ht="11.25" customHeight="1" thickTop="1" thickBot="1">
      <c r="L2742" s="156"/>
      <c r="M2742" s="639" t="s">
        <v>2430</v>
      </c>
      <c r="N2742" s="547" t="s">
        <v>2429</v>
      </c>
      <c r="O2742" s="171" t="s">
        <v>196</v>
      </c>
      <c r="AC2742" s="268"/>
      <c r="AD2742" s="268"/>
      <c r="AE2742" s="268"/>
      <c r="AF2742" s="574">
        <f>AF2740*AF$242</f>
        <v>0</v>
      </c>
      <c r="AG2742" s="574">
        <f>AG2740*AG$242</f>
        <v>0</v>
      </c>
      <c r="AH2742" s="574">
        <f>AH2740*AH$242</f>
        <v>0</v>
      </c>
      <c r="AI2742" s="177"/>
      <c r="AJ2742" s="177"/>
      <c r="AK2742" s="177"/>
      <c r="AL2742" s="177"/>
      <c r="AM2742" s="177"/>
      <c r="AN2742" s="177"/>
      <c r="AO2742" s="177"/>
      <c r="AP2742" s="177"/>
      <c r="AQ2742" s="177"/>
      <c r="AR2742" s="177"/>
      <c r="AS2742" s="177"/>
      <c r="AT2742" s="177"/>
      <c r="AU2742" s="177"/>
      <c r="AV2742" s="177"/>
      <c r="AW2742" s="177"/>
      <c r="AX2742" s="177"/>
      <c r="AY2742" s="177"/>
      <c r="AZ2742" s="177"/>
      <c r="BA2742" s="177"/>
      <c r="BB2742" s="177"/>
      <c r="BC2742" s="177"/>
      <c r="BD2742" s="177"/>
      <c r="BE2742" s="177"/>
      <c r="BF2742" s="177"/>
      <c r="BG2742" s="177"/>
      <c r="BH2742" s="177"/>
      <c r="BI2742" s="177"/>
      <c r="BJ2742" s="177"/>
      <c r="BK2742" s="177"/>
      <c r="BL2742" s="177"/>
      <c r="BM2742" s="177"/>
      <c r="BN2742" s="177"/>
      <c r="BO2742" s="177"/>
      <c r="BP2742" s="177"/>
      <c r="BQ2742" s="177"/>
      <c r="BR2742" s="177"/>
      <c r="BS2742" s="177"/>
      <c r="BT2742" s="177"/>
      <c r="BU2742" s="177"/>
      <c r="BV2742" s="177"/>
      <c r="BW2742" s="177"/>
      <c r="BX2742" s="177"/>
      <c r="BY2742" s="177"/>
      <c r="BZ2742" s="177"/>
      <c r="CA2742" s="177"/>
    </row>
    <row r="2743" spans="12:79" customFormat="1" ht="11.25" customHeight="1" thickTop="1">
      <c r="L2743" s="156"/>
      <c r="M2743" s="561"/>
      <c r="N2743" s="520"/>
      <c r="O2743" s="174"/>
      <c r="AC2743" s="268"/>
      <c r="AD2743" s="268"/>
      <c r="AE2743" s="268"/>
      <c r="AF2743" s="259"/>
      <c r="AG2743" s="259"/>
      <c r="AH2743" s="259"/>
      <c r="AI2743" s="177"/>
      <c r="AJ2743" s="177"/>
      <c r="AK2743" s="177"/>
      <c r="AL2743" s="177"/>
      <c r="AM2743" s="177"/>
      <c r="AN2743" s="177"/>
      <c r="AO2743" s="177"/>
      <c r="AP2743" s="177"/>
      <c r="AQ2743" s="177"/>
      <c r="AR2743" s="177"/>
      <c r="AS2743" s="177"/>
      <c r="AT2743" s="177"/>
      <c r="AU2743" s="177"/>
      <c r="AV2743" s="177"/>
      <c r="AW2743" s="177"/>
      <c r="AX2743" s="177"/>
      <c r="AY2743" s="177"/>
      <c r="AZ2743" s="177"/>
      <c r="BA2743" s="177"/>
      <c r="BB2743" s="177"/>
      <c r="BC2743" s="177"/>
      <c r="BD2743" s="177"/>
      <c r="BE2743" s="177"/>
      <c r="BF2743" s="177"/>
      <c r="BG2743" s="177"/>
      <c r="BH2743" s="177"/>
      <c r="BI2743" s="177"/>
      <c r="BJ2743" s="177"/>
      <c r="BK2743" s="177"/>
      <c r="BL2743" s="177"/>
      <c r="BM2743" s="177"/>
      <c r="BN2743" s="177"/>
      <c r="BO2743" s="177"/>
      <c r="BP2743" s="177"/>
      <c r="BQ2743" s="177"/>
      <c r="BR2743" s="177"/>
      <c r="BS2743" s="177"/>
      <c r="BT2743" s="177"/>
      <c r="BU2743" s="177"/>
      <c r="BV2743" s="177"/>
      <c r="BW2743" s="177"/>
      <c r="BX2743" s="177"/>
      <c r="BY2743" s="177"/>
      <c r="BZ2743" s="177"/>
      <c r="CA2743" s="177"/>
    </row>
    <row r="2744" spans="12:79" customFormat="1" ht="11.25" customHeight="1">
      <c r="L2744" s="156"/>
      <c r="M2744" s="566" t="s">
        <v>2426</v>
      </c>
      <c r="N2744" s="566" t="s">
        <v>2438</v>
      </c>
      <c r="O2744" s="470" t="s">
        <v>196</v>
      </c>
      <c r="AC2744" s="268"/>
      <c r="AD2744" s="268"/>
      <c r="AE2744" s="268"/>
      <c r="AF2744" s="263">
        <f>AG2744+AH2744</f>
        <v>0</v>
      </c>
      <c r="AG2744" s="261"/>
      <c r="AH2744" s="261"/>
      <c r="AI2744" s="177"/>
      <c r="AJ2744" s="177"/>
      <c r="AK2744" s="177"/>
      <c r="AL2744" s="177"/>
      <c r="AM2744" s="177"/>
      <c r="AN2744" s="177"/>
      <c r="AO2744" s="177"/>
      <c r="AP2744" s="177"/>
      <c r="AQ2744" s="177"/>
      <c r="AR2744" s="177"/>
      <c r="AS2744" s="177"/>
      <c r="AT2744" s="177"/>
      <c r="AU2744" s="177"/>
      <c r="AV2744" s="177"/>
      <c r="AW2744" s="177"/>
      <c r="AX2744" s="177"/>
      <c r="AY2744" s="177"/>
      <c r="AZ2744" s="177"/>
      <c r="BA2744" s="177"/>
      <c r="BB2744" s="177"/>
      <c r="BC2744" s="177"/>
      <c r="BD2744" s="177"/>
      <c r="BE2744" s="177"/>
      <c r="BF2744" s="177"/>
      <c r="BG2744" s="177"/>
      <c r="BH2744" s="177"/>
      <c r="BI2744" s="177"/>
      <c r="BJ2744" s="177"/>
      <c r="BK2744" s="177"/>
      <c r="BL2744" s="177"/>
      <c r="BM2744" s="177"/>
      <c r="BN2744" s="177"/>
      <c r="BO2744" s="177"/>
      <c r="BP2744" s="177"/>
      <c r="BQ2744" s="177"/>
      <c r="BR2744" s="177"/>
      <c r="BS2744" s="177"/>
      <c r="BT2744" s="177"/>
      <c r="BU2744" s="177"/>
      <c r="BV2744" s="177"/>
      <c r="BW2744" s="177"/>
      <c r="BX2744" s="177"/>
      <c r="BY2744" s="177"/>
      <c r="BZ2744" s="177"/>
      <c r="CA2744" s="177"/>
    </row>
    <row r="2745" spans="12:79" customFormat="1" ht="11.25" customHeight="1">
      <c r="L2745" s="156"/>
      <c r="M2745" s="567" t="s">
        <v>740</v>
      </c>
      <c r="N2745" s="568" t="s">
        <v>661</v>
      </c>
      <c r="O2745" s="470" t="s">
        <v>196</v>
      </c>
      <c r="AC2745" s="268"/>
      <c r="AD2745" s="268"/>
      <c r="AE2745" s="268"/>
      <c r="AF2745" s="263">
        <f>AG2745+AH2745</f>
        <v>0</v>
      </c>
      <c r="AG2745" s="263">
        <f>SUM(AG2747:AG2750)</f>
        <v>0</v>
      </c>
      <c r="AH2745" s="263">
        <f>SUM(AH2747:AH2750)</f>
        <v>0</v>
      </c>
      <c r="AI2745" s="177"/>
      <c r="AJ2745" s="177"/>
      <c r="AK2745" s="177"/>
      <c r="AL2745" s="177"/>
      <c r="AM2745" s="177"/>
      <c r="AN2745" s="177"/>
      <c r="AO2745" s="177"/>
      <c r="AP2745" s="177"/>
      <c r="AQ2745" s="177"/>
      <c r="AR2745" s="177"/>
      <c r="AS2745" s="177"/>
      <c r="AT2745" s="177"/>
      <c r="AU2745" s="177"/>
      <c r="AV2745" s="177"/>
      <c r="AW2745" s="177"/>
      <c r="AX2745" s="177"/>
      <c r="AY2745" s="177"/>
      <c r="AZ2745" s="177"/>
      <c r="BA2745" s="177"/>
      <c r="BB2745" s="177"/>
      <c r="BC2745" s="177"/>
      <c r="BD2745" s="177"/>
      <c r="BE2745" s="177"/>
      <c r="BF2745" s="177"/>
      <c r="BG2745" s="177"/>
      <c r="BH2745" s="177"/>
      <c r="BI2745" s="177"/>
      <c r="BJ2745" s="177"/>
      <c r="BK2745" s="177"/>
      <c r="BL2745" s="177"/>
      <c r="BM2745" s="177"/>
      <c r="BN2745" s="177"/>
      <c r="BO2745" s="177"/>
      <c r="BP2745" s="177"/>
      <c r="BQ2745" s="177"/>
      <c r="BR2745" s="177"/>
      <c r="BS2745" s="177"/>
      <c r="BT2745" s="177"/>
      <c r="BU2745" s="177"/>
      <c r="BV2745" s="177"/>
      <c r="BW2745" s="177"/>
      <c r="BX2745" s="177"/>
      <c r="BY2745" s="177"/>
      <c r="BZ2745" s="177"/>
      <c r="CA2745" s="177"/>
    </row>
    <row r="2746" spans="12:79" customFormat="1" ht="11.25" customHeight="1">
      <c r="L2746" s="156"/>
      <c r="M2746" s="561"/>
      <c r="N2746" s="520"/>
      <c r="O2746" s="174"/>
      <c r="AC2746" s="268"/>
      <c r="AD2746" s="268"/>
      <c r="AE2746" s="268"/>
      <c r="AF2746" s="257"/>
      <c r="AG2746" s="257"/>
      <c r="AH2746" s="257"/>
      <c r="AI2746" s="177"/>
      <c r="AJ2746" s="177"/>
      <c r="AK2746" s="177"/>
      <c r="AL2746" s="177"/>
      <c r="AM2746" s="177"/>
      <c r="AN2746" s="177"/>
      <c r="AO2746" s="177"/>
      <c r="AP2746" s="177"/>
      <c r="AQ2746" s="177"/>
      <c r="AR2746" s="177"/>
      <c r="AS2746" s="177"/>
      <c r="AT2746" s="177"/>
      <c r="AU2746" s="177"/>
      <c r="AV2746" s="177"/>
      <c r="AW2746" s="177"/>
      <c r="AX2746" s="177"/>
      <c r="AY2746" s="177"/>
      <c r="AZ2746" s="177"/>
      <c r="BA2746" s="177"/>
      <c r="BB2746" s="177"/>
      <c r="BC2746" s="177"/>
      <c r="BD2746" s="177"/>
      <c r="BE2746" s="177"/>
      <c r="BF2746" s="177"/>
      <c r="BG2746" s="177"/>
      <c r="BH2746" s="177"/>
      <c r="BI2746" s="177"/>
      <c r="BJ2746" s="177"/>
      <c r="BK2746" s="177"/>
      <c r="BL2746" s="177"/>
      <c r="BM2746" s="177"/>
      <c r="BN2746" s="177"/>
      <c r="BO2746" s="177"/>
      <c r="BP2746" s="177"/>
      <c r="BQ2746" s="177"/>
      <c r="BR2746" s="177"/>
      <c r="BS2746" s="177"/>
      <c r="BT2746" s="177"/>
      <c r="BU2746" s="177"/>
      <c r="BV2746" s="177"/>
      <c r="BW2746" s="177"/>
      <c r="BX2746" s="177"/>
      <c r="BY2746" s="177"/>
      <c r="BZ2746" s="177"/>
      <c r="CA2746" s="177"/>
    </row>
    <row r="2747" spans="12:79" customFormat="1" ht="11.25" customHeight="1">
      <c r="L2747" s="156"/>
      <c r="M2747" s="624" t="s">
        <v>2434</v>
      </c>
      <c r="N2747" s="515" t="s">
        <v>591</v>
      </c>
      <c r="O2747" s="472" t="s">
        <v>196</v>
      </c>
      <c r="AC2747" s="268"/>
      <c r="AD2747" s="268"/>
      <c r="AE2747" s="268"/>
      <c r="AF2747" s="263">
        <f>AG2747+AH2747</f>
        <v>0</v>
      </c>
      <c r="AG2747" s="261"/>
      <c r="AH2747" s="261"/>
      <c r="AI2747" s="177"/>
      <c r="AJ2747" s="177"/>
      <c r="AK2747" s="177"/>
      <c r="AL2747" s="177"/>
      <c r="AM2747" s="177"/>
      <c r="AN2747" s="177"/>
      <c r="AO2747" s="177"/>
      <c r="AP2747" s="177"/>
      <c r="AQ2747" s="177"/>
      <c r="AR2747" s="177"/>
      <c r="AS2747" s="177"/>
      <c r="AT2747" s="177"/>
      <c r="AU2747" s="177"/>
      <c r="AV2747" s="177"/>
      <c r="AW2747" s="177"/>
      <c r="AX2747" s="177"/>
      <c r="AY2747" s="177"/>
      <c r="AZ2747" s="177"/>
      <c r="BA2747" s="177"/>
      <c r="BB2747" s="177"/>
      <c r="BC2747" s="177"/>
      <c r="BD2747" s="177"/>
      <c r="BE2747" s="177"/>
      <c r="BF2747" s="177"/>
      <c r="BG2747" s="177"/>
      <c r="BH2747" s="177"/>
      <c r="BI2747" s="177"/>
      <c r="BJ2747" s="177"/>
      <c r="BK2747" s="177"/>
      <c r="BL2747" s="177"/>
      <c r="BM2747" s="177"/>
      <c r="BN2747" s="177"/>
      <c r="BO2747" s="177"/>
      <c r="BP2747" s="177"/>
      <c r="BQ2747" s="177"/>
      <c r="BR2747" s="177"/>
      <c r="BS2747" s="177"/>
      <c r="BT2747" s="177"/>
      <c r="BU2747" s="177"/>
      <c r="BV2747" s="177"/>
      <c r="BW2747" s="177"/>
      <c r="BX2747" s="177"/>
      <c r="BY2747" s="177"/>
      <c r="BZ2747" s="177"/>
      <c r="CA2747" s="177"/>
    </row>
    <row r="2748" spans="12:79" customFormat="1" ht="11.25" customHeight="1">
      <c r="L2748" s="156"/>
      <c r="M2748" s="624" t="s">
        <v>2435</v>
      </c>
      <c r="N2748" s="515" t="s">
        <v>592</v>
      </c>
      <c r="O2748" s="472" t="s">
        <v>196</v>
      </c>
      <c r="AC2748" s="268"/>
      <c r="AD2748" s="268"/>
      <c r="AE2748" s="268"/>
      <c r="AF2748" s="263">
        <f>AG2748+AH2748</f>
        <v>0</v>
      </c>
      <c r="AG2748" s="261"/>
      <c r="AH2748" s="261"/>
      <c r="AI2748" s="177"/>
      <c r="AJ2748" s="177"/>
      <c r="AK2748" s="177"/>
      <c r="AL2748" s="177"/>
      <c r="AM2748" s="177"/>
      <c r="AN2748" s="177"/>
      <c r="AO2748" s="177"/>
      <c r="AP2748" s="177"/>
      <c r="AQ2748" s="177"/>
      <c r="AR2748" s="177"/>
      <c r="AS2748" s="177"/>
      <c r="AT2748" s="177"/>
      <c r="AU2748" s="177"/>
      <c r="AV2748" s="177"/>
      <c r="AW2748" s="177"/>
      <c r="AX2748" s="177"/>
      <c r="AY2748" s="177"/>
      <c r="AZ2748" s="177"/>
      <c r="BA2748" s="177"/>
      <c r="BB2748" s="177"/>
      <c r="BC2748" s="177"/>
      <c r="BD2748" s="177"/>
      <c r="BE2748" s="177"/>
      <c r="BF2748" s="177"/>
      <c r="BG2748" s="177"/>
      <c r="BH2748" s="177"/>
      <c r="BI2748" s="177"/>
      <c r="BJ2748" s="177"/>
      <c r="BK2748" s="177"/>
      <c r="BL2748" s="177"/>
      <c r="BM2748" s="177"/>
      <c r="BN2748" s="177"/>
      <c r="BO2748" s="177"/>
      <c r="BP2748" s="177"/>
      <c r="BQ2748" s="177"/>
      <c r="BR2748" s="177"/>
      <c r="BS2748" s="177"/>
      <c r="BT2748" s="177"/>
      <c r="BU2748" s="177"/>
      <c r="BV2748" s="177"/>
      <c r="BW2748" s="177"/>
      <c r="BX2748" s="177"/>
      <c r="BY2748" s="177"/>
      <c r="BZ2748" s="177"/>
      <c r="CA2748" s="177"/>
    </row>
    <row r="2749" spans="12:79" customFormat="1" ht="11.25" customHeight="1">
      <c r="L2749" s="156"/>
      <c r="M2749" s="624" t="s">
        <v>2436</v>
      </c>
      <c r="N2749" s="515" t="s">
        <v>593</v>
      </c>
      <c r="O2749" s="472" t="s">
        <v>196</v>
      </c>
      <c r="AC2749" s="268"/>
      <c r="AD2749" s="268"/>
      <c r="AE2749" s="268"/>
      <c r="AF2749" s="263">
        <f>AG2749+AH2749</f>
        <v>0</v>
      </c>
      <c r="AG2749" s="261"/>
      <c r="AH2749" s="261"/>
      <c r="AI2749" s="177"/>
      <c r="AJ2749" s="177"/>
      <c r="AK2749" s="177"/>
      <c r="AL2749" s="177"/>
      <c r="AM2749" s="177"/>
      <c r="AN2749" s="177"/>
      <c r="AO2749" s="177"/>
      <c r="AP2749" s="177"/>
      <c r="AQ2749" s="177"/>
      <c r="AR2749" s="177"/>
      <c r="AS2749" s="177"/>
      <c r="AT2749" s="177"/>
      <c r="AU2749" s="177"/>
      <c r="AV2749" s="177"/>
      <c r="AW2749" s="177"/>
      <c r="AX2749" s="177"/>
      <c r="AY2749" s="177"/>
      <c r="AZ2749" s="177"/>
      <c r="BA2749" s="177"/>
      <c r="BB2749" s="177"/>
      <c r="BC2749" s="177"/>
      <c r="BD2749" s="177"/>
      <c r="BE2749" s="177"/>
      <c r="BF2749" s="177"/>
      <c r="BG2749" s="177"/>
      <c r="BH2749" s="177"/>
      <c r="BI2749" s="177"/>
      <c r="BJ2749" s="177"/>
      <c r="BK2749" s="177"/>
      <c r="BL2749" s="177"/>
      <c r="BM2749" s="177"/>
      <c r="BN2749" s="177"/>
      <c r="BO2749" s="177"/>
      <c r="BP2749" s="177"/>
      <c r="BQ2749" s="177"/>
      <c r="BR2749" s="177"/>
      <c r="BS2749" s="177"/>
      <c r="BT2749" s="177"/>
      <c r="BU2749" s="177"/>
      <c r="BV2749" s="177"/>
      <c r="BW2749" s="177"/>
      <c r="BX2749" s="177"/>
      <c r="BY2749" s="177"/>
      <c r="BZ2749" s="177"/>
      <c r="CA2749" s="177"/>
    </row>
    <row r="2750" spans="12:79" customFormat="1" ht="11.25" customHeight="1">
      <c r="L2750" s="156"/>
      <c r="M2750" s="624" t="s">
        <v>2437</v>
      </c>
      <c r="N2750" s="515" t="s">
        <v>594</v>
      </c>
      <c r="O2750" s="472" t="s">
        <v>196</v>
      </c>
      <c r="AC2750" s="268"/>
      <c r="AD2750" s="268"/>
      <c r="AE2750" s="268"/>
      <c r="AF2750" s="263">
        <f>AG2750+AH2750</f>
        <v>0</v>
      </c>
      <c r="AG2750" s="261"/>
      <c r="AH2750" s="261"/>
      <c r="AI2750" s="177"/>
      <c r="AJ2750" s="177"/>
      <c r="AK2750" s="177"/>
      <c r="AL2750" s="177"/>
      <c r="AM2750" s="177"/>
      <c r="AN2750" s="177"/>
      <c r="AO2750" s="177"/>
      <c r="AP2750" s="177"/>
      <c r="AQ2750" s="177"/>
      <c r="AR2750" s="177"/>
      <c r="AS2750" s="177"/>
      <c r="AT2750" s="177"/>
      <c r="AU2750" s="177"/>
      <c r="AV2750" s="177"/>
      <c r="AW2750" s="177"/>
      <c r="AX2750" s="177"/>
      <c r="AY2750" s="177"/>
      <c r="AZ2750" s="177"/>
      <c r="BA2750" s="177"/>
      <c r="BB2750" s="177"/>
      <c r="BC2750" s="177"/>
      <c r="BD2750" s="177"/>
      <c r="BE2750" s="177"/>
      <c r="BF2750" s="177"/>
      <c r="BG2750" s="177"/>
      <c r="BH2750" s="177"/>
      <c r="BI2750" s="177"/>
      <c r="BJ2750" s="177"/>
      <c r="BK2750" s="177"/>
      <c r="BL2750" s="177"/>
      <c r="BM2750" s="177"/>
      <c r="BN2750" s="177"/>
      <c r="BO2750" s="177"/>
      <c r="BP2750" s="177"/>
      <c r="BQ2750" s="177"/>
      <c r="BR2750" s="177"/>
      <c r="BS2750" s="177"/>
      <c r="BT2750" s="177"/>
      <c r="BU2750" s="177"/>
      <c r="BV2750" s="177"/>
      <c r="BW2750" s="177"/>
      <c r="BX2750" s="177"/>
      <c r="BY2750" s="177"/>
      <c r="BZ2750" s="177"/>
      <c r="CA2750" s="177"/>
    </row>
    <row r="2751" spans="12:79" customFormat="1" ht="11.25" customHeight="1">
      <c r="L2751" s="20"/>
      <c r="M2751" s="561"/>
      <c r="N2751" s="575"/>
      <c r="O2751" s="174"/>
      <c r="AC2751" s="268"/>
      <c r="AD2751" s="268"/>
      <c r="AE2751" s="268"/>
      <c r="AF2751" s="257"/>
      <c r="AG2751" s="257"/>
      <c r="AH2751" s="257"/>
      <c r="AI2751" s="177"/>
      <c r="AJ2751" s="177"/>
      <c r="AK2751" s="177"/>
      <c r="AL2751" s="177"/>
      <c r="AM2751" s="177"/>
      <c r="AN2751" s="177"/>
      <c r="AO2751" s="177"/>
      <c r="AP2751" s="177"/>
      <c r="AQ2751" s="177"/>
      <c r="AR2751" s="177"/>
      <c r="AS2751" s="177"/>
      <c r="AT2751" s="177"/>
      <c r="AU2751" s="177"/>
      <c r="AV2751" s="177"/>
      <c r="AW2751" s="177"/>
      <c r="AX2751" s="177"/>
      <c r="AY2751" s="177"/>
      <c r="AZ2751" s="177"/>
      <c r="BA2751" s="177"/>
      <c r="BB2751" s="177"/>
      <c r="BC2751" s="177"/>
      <c r="BD2751" s="177"/>
      <c r="BE2751" s="177"/>
      <c r="BF2751" s="177"/>
      <c r="BG2751" s="177"/>
      <c r="BH2751" s="177"/>
      <c r="BI2751" s="177"/>
      <c r="BJ2751" s="177"/>
      <c r="BK2751" s="177"/>
      <c r="BL2751" s="177"/>
      <c r="BM2751" s="177"/>
      <c r="BN2751" s="177"/>
      <c r="BO2751" s="177"/>
      <c r="BP2751" s="177"/>
      <c r="BQ2751" s="177"/>
      <c r="BR2751" s="177"/>
      <c r="BS2751" s="177"/>
      <c r="BT2751" s="177"/>
      <c r="BU2751" s="177"/>
      <c r="BV2751" s="177"/>
      <c r="BW2751" s="177"/>
      <c r="BX2751" s="177"/>
      <c r="BY2751" s="177"/>
      <c r="BZ2751" s="177"/>
      <c r="CA2751" s="177"/>
    </row>
    <row r="2752" spans="12:79" customFormat="1" ht="11.25" customHeight="1">
      <c r="L2752" s="20"/>
      <c r="M2752" s="561"/>
      <c r="N2752" s="575"/>
      <c r="O2752" s="174"/>
      <c r="AC2752" s="268"/>
      <c r="AD2752" s="268"/>
      <c r="AE2752" s="268"/>
      <c r="AF2752" s="257"/>
      <c r="AG2752" s="257"/>
      <c r="AH2752" s="257"/>
      <c r="AI2752" s="177"/>
      <c r="AJ2752" s="177"/>
      <c r="AK2752" s="177"/>
      <c r="AL2752" s="177"/>
      <c r="AM2752" s="177"/>
      <c r="AN2752" s="177"/>
      <c r="AO2752" s="177"/>
      <c r="AP2752" s="177"/>
      <c r="AQ2752" s="177"/>
      <c r="AR2752" s="177"/>
      <c r="AS2752" s="177"/>
      <c r="AT2752" s="177"/>
      <c r="AU2752" s="177"/>
      <c r="AV2752" s="177"/>
      <c r="AW2752" s="177"/>
      <c r="AX2752" s="177"/>
      <c r="AY2752" s="177"/>
      <c r="AZ2752" s="177"/>
      <c r="BA2752" s="177"/>
      <c r="BB2752" s="177"/>
      <c r="BC2752" s="177"/>
      <c r="BD2752" s="177"/>
      <c r="BE2752" s="177"/>
      <c r="BF2752" s="177"/>
      <c r="BG2752" s="177"/>
      <c r="BH2752" s="177"/>
      <c r="BI2752" s="177"/>
      <c r="BJ2752" s="177"/>
      <c r="BK2752" s="177"/>
      <c r="BL2752" s="177"/>
      <c r="BM2752" s="177"/>
      <c r="BN2752" s="177"/>
      <c r="BO2752" s="177"/>
      <c r="BP2752" s="177"/>
      <c r="BQ2752" s="177"/>
      <c r="BR2752" s="177"/>
      <c r="BS2752" s="177"/>
      <c r="BT2752" s="177"/>
      <c r="BU2752" s="177"/>
      <c r="BV2752" s="177"/>
      <c r="BW2752" s="177"/>
      <c r="BX2752" s="177"/>
      <c r="BY2752" s="177"/>
      <c r="BZ2752" s="177"/>
      <c r="CA2752" s="177"/>
    </row>
    <row r="2753" spans="12:79" customFormat="1" ht="11.25" customHeight="1">
      <c r="L2753" s="20"/>
      <c r="M2753" s="561"/>
      <c r="N2753" s="575"/>
      <c r="O2753" s="174"/>
      <c r="AC2753" s="268"/>
      <c r="AD2753" s="268"/>
      <c r="AE2753" s="268"/>
      <c r="AF2753" s="257"/>
      <c r="AG2753" s="257"/>
      <c r="AH2753" s="257"/>
      <c r="AI2753" s="177"/>
      <c r="AJ2753" s="177"/>
      <c r="AK2753" s="177"/>
      <c r="AL2753" s="177"/>
      <c r="AM2753" s="177"/>
      <c r="AN2753" s="177"/>
      <c r="AO2753" s="177"/>
      <c r="AP2753" s="177"/>
      <c r="AQ2753" s="177"/>
      <c r="AR2753" s="177"/>
      <c r="AS2753" s="177"/>
      <c r="AT2753" s="177"/>
      <c r="AU2753" s="177"/>
      <c r="AV2753" s="177"/>
      <c r="AW2753" s="177"/>
      <c r="AX2753" s="177"/>
      <c r="AY2753" s="177"/>
      <c r="AZ2753" s="177"/>
      <c r="BA2753" s="177"/>
      <c r="BB2753" s="177"/>
      <c r="BC2753" s="177"/>
      <c r="BD2753" s="177"/>
      <c r="BE2753" s="177"/>
      <c r="BF2753" s="177"/>
      <c r="BG2753" s="177"/>
      <c r="BH2753" s="177"/>
      <c r="BI2753" s="177"/>
      <c r="BJ2753" s="177"/>
      <c r="BK2753" s="177"/>
      <c r="BL2753" s="177"/>
      <c r="BM2753" s="177"/>
      <c r="BN2753" s="177"/>
      <c r="BO2753" s="177"/>
      <c r="BP2753" s="177"/>
      <c r="BQ2753" s="177"/>
      <c r="BR2753" s="177"/>
      <c r="BS2753" s="177"/>
      <c r="BT2753" s="177"/>
      <c r="BU2753" s="177"/>
      <c r="BV2753" s="177"/>
      <c r="BW2753" s="177"/>
      <c r="BX2753" s="177"/>
      <c r="BY2753" s="177"/>
      <c r="BZ2753" s="177"/>
      <c r="CA2753" s="177"/>
    </row>
    <row r="2754" spans="12:79" customFormat="1" ht="11.25" customHeight="1">
      <c r="L2754" s="20"/>
      <c r="M2754" s="561"/>
      <c r="N2754" s="575"/>
      <c r="O2754" s="174"/>
      <c r="AC2754" s="268"/>
      <c r="AD2754" s="268"/>
      <c r="AE2754" s="268"/>
      <c r="AF2754" s="257"/>
      <c r="AG2754" s="257"/>
      <c r="AH2754" s="257"/>
      <c r="AI2754" s="177"/>
      <c r="AJ2754" s="177"/>
      <c r="AK2754" s="177"/>
      <c r="AL2754" s="177"/>
      <c r="AM2754" s="177"/>
      <c r="AN2754" s="177"/>
      <c r="AO2754" s="177"/>
      <c r="AP2754" s="177"/>
      <c r="AQ2754" s="177"/>
      <c r="AR2754" s="177"/>
      <c r="AS2754" s="177"/>
      <c r="AT2754" s="177"/>
      <c r="AU2754" s="177"/>
      <c r="AV2754" s="177"/>
      <c r="AW2754" s="177"/>
      <c r="AX2754" s="177"/>
      <c r="AY2754" s="177"/>
      <c r="AZ2754" s="177"/>
      <c r="BA2754" s="177"/>
      <c r="BB2754" s="177"/>
      <c r="BC2754" s="177"/>
      <c r="BD2754" s="177"/>
      <c r="BE2754" s="177"/>
      <c r="BF2754" s="177"/>
      <c r="BG2754" s="177"/>
      <c r="BH2754" s="177"/>
      <c r="BI2754" s="177"/>
      <c r="BJ2754" s="177"/>
      <c r="BK2754" s="177"/>
      <c r="BL2754" s="177"/>
      <c r="BM2754" s="177"/>
      <c r="BN2754" s="177"/>
      <c r="BO2754" s="177"/>
      <c r="BP2754" s="177"/>
      <c r="BQ2754" s="177"/>
      <c r="BR2754" s="177"/>
      <c r="BS2754" s="177"/>
      <c r="BT2754" s="177"/>
      <c r="BU2754" s="177"/>
      <c r="BV2754" s="177"/>
      <c r="BW2754" s="177"/>
      <c r="BX2754" s="177"/>
      <c r="BY2754" s="177"/>
      <c r="BZ2754" s="177"/>
      <c r="CA2754" s="177"/>
    </row>
    <row r="2755" spans="12:79" customFormat="1" ht="11.25" customHeight="1">
      <c r="L2755" s="20"/>
      <c r="M2755" s="561"/>
      <c r="N2755" s="575"/>
      <c r="O2755" s="174"/>
      <c r="AC2755" s="268"/>
      <c r="AD2755" s="268"/>
      <c r="AE2755" s="268"/>
      <c r="AF2755" s="257"/>
      <c r="AG2755" s="257"/>
      <c r="AH2755" s="257"/>
      <c r="AI2755" s="177"/>
      <c r="AJ2755" s="177"/>
      <c r="AK2755" s="177"/>
      <c r="AL2755" s="177"/>
      <c r="AM2755" s="177"/>
      <c r="AN2755" s="177"/>
      <c r="AO2755" s="177"/>
      <c r="AP2755" s="177"/>
      <c r="AQ2755" s="177"/>
      <c r="AR2755" s="177"/>
      <c r="AS2755" s="177"/>
      <c r="AT2755" s="177"/>
      <c r="AU2755" s="177"/>
      <c r="AV2755" s="177"/>
      <c r="AW2755" s="177"/>
      <c r="AX2755" s="177"/>
      <c r="AY2755" s="177"/>
      <c r="AZ2755" s="177"/>
      <c r="BA2755" s="177"/>
      <c r="BB2755" s="177"/>
      <c r="BC2755" s="177"/>
      <c r="BD2755" s="177"/>
      <c r="BE2755" s="177"/>
      <c r="BF2755" s="177"/>
      <c r="BG2755" s="177"/>
      <c r="BH2755" s="177"/>
      <c r="BI2755" s="177"/>
      <c r="BJ2755" s="177"/>
      <c r="BK2755" s="177"/>
      <c r="BL2755" s="177"/>
      <c r="BM2755" s="177"/>
      <c r="BN2755" s="177"/>
      <c r="BO2755" s="177"/>
      <c r="BP2755" s="177"/>
      <c r="BQ2755" s="177"/>
      <c r="BR2755" s="177"/>
      <c r="BS2755" s="177"/>
      <c r="BT2755" s="177"/>
      <c r="BU2755" s="177"/>
      <c r="BV2755" s="177"/>
      <c r="BW2755" s="177"/>
      <c r="BX2755" s="177"/>
      <c r="BY2755" s="177"/>
      <c r="BZ2755" s="177"/>
      <c r="CA2755" s="177"/>
    </row>
    <row r="2756" spans="12:79" customFormat="1" ht="11.25" customHeight="1">
      <c r="L2756" s="20"/>
      <c r="M2756" s="561"/>
      <c r="N2756" s="575"/>
      <c r="O2756" s="174"/>
      <c r="AC2756" s="268"/>
      <c r="AD2756" s="268"/>
      <c r="AE2756" s="268"/>
      <c r="AF2756" s="257"/>
      <c r="AG2756" s="257"/>
      <c r="AH2756" s="257"/>
      <c r="AI2756" s="177"/>
      <c r="AJ2756" s="177"/>
      <c r="AK2756" s="177"/>
      <c r="AL2756" s="177"/>
      <c r="AM2756" s="177"/>
      <c r="AN2756" s="177"/>
      <c r="AO2756" s="177"/>
      <c r="AP2756" s="177"/>
      <c r="AQ2756" s="177"/>
      <c r="AR2756" s="177"/>
      <c r="AS2756" s="177"/>
      <c r="AT2756" s="177"/>
      <c r="AU2756" s="177"/>
      <c r="AV2756" s="177"/>
      <c r="AW2756" s="177"/>
      <c r="AX2756" s="177"/>
      <c r="AY2756" s="177"/>
      <c r="AZ2756" s="177"/>
      <c r="BA2756" s="177"/>
      <c r="BB2756" s="177"/>
      <c r="BC2756" s="177"/>
      <c r="BD2756" s="177"/>
      <c r="BE2756" s="177"/>
      <c r="BF2756" s="177"/>
      <c r="BG2756" s="177"/>
      <c r="BH2756" s="177"/>
      <c r="BI2756" s="177"/>
      <c r="BJ2756" s="177"/>
      <c r="BK2756" s="177"/>
      <c r="BL2756" s="177"/>
      <c r="BM2756" s="177"/>
      <c r="BN2756" s="177"/>
      <c r="BO2756" s="177"/>
      <c r="BP2756" s="177"/>
      <c r="BQ2756" s="177"/>
      <c r="BR2756" s="177"/>
      <c r="BS2756" s="177"/>
      <c r="BT2756" s="177"/>
      <c r="BU2756" s="177"/>
      <c r="BV2756" s="177"/>
      <c r="BW2756" s="177"/>
      <c r="BX2756" s="177"/>
      <c r="BY2756" s="177"/>
      <c r="BZ2756" s="177"/>
      <c r="CA2756" s="177"/>
    </row>
    <row r="2757" spans="12:79" customFormat="1" ht="11.25" customHeight="1">
      <c r="L2757" s="20"/>
      <c r="M2757" s="561"/>
      <c r="N2757" s="575"/>
      <c r="O2757" s="174"/>
      <c r="AC2757" s="268"/>
      <c r="AD2757" s="268"/>
      <c r="AE2757" s="268"/>
      <c r="AF2757" s="257"/>
      <c r="AG2757" s="257"/>
      <c r="AH2757" s="257"/>
      <c r="AI2757" s="177"/>
      <c r="AJ2757" s="177"/>
      <c r="AK2757" s="177"/>
      <c r="AL2757" s="177"/>
      <c r="AM2757" s="177"/>
      <c r="AN2757" s="177"/>
      <c r="AO2757" s="177"/>
      <c r="AP2757" s="177"/>
      <c r="AQ2757" s="177"/>
      <c r="AR2757" s="177"/>
      <c r="AS2757" s="177"/>
      <c r="AT2757" s="177"/>
      <c r="AU2757" s="177"/>
      <c r="AV2757" s="177"/>
      <c r="AW2757" s="177"/>
      <c r="AX2757" s="177"/>
      <c r="AY2757" s="177"/>
      <c r="AZ2757" s="177"/>
      <c r="BA2757" s="177"/>
      <c r="BB2757" s="177"/>
      <c r="BC2757" s="177"/>
      <c r="BD2757" s="177"/>
      <c r="BE2757" s="177"/>
      <c r="BF2757" s="177"/>
      <c r="BG2757" s="177"/>
      <c r="BH2757" s="177"/>
      <c r="BI2757" s="177"/>
      <c r="BJ2757" s="177"/>
      <c r="BK2757" s="177"/>
      <c r="BL2757" s="177"/>
      <c r="BM2757" s="177"/>
      <c r="BN2757" s="177"/>
      <c r="BO2757" s="177"/>
      <c r="BP2757" s="177"/>
      <c r="BQ2757" s="177"/>
      <c r="BR2757" s="177"/>
      <c r="BS2757" s="177"/>
      <c r="BT2757" s="177"/>
      <c r="BU2757" s="177"/>
      <c r="BV2757" s="177"/>
      <c r="BW2757" s="177"/>
      <c r="BX2757" s="177"/>
      <c r="BY2757" s="177"/>
      <c r="BZ2757" s="177"/>
      <c r="CA2757" s="177"/>
    </row>
    <row r="2758" spans="12:79" customFormat="1" ht="11.25" customHeight="1" thickBot="1">
      <c r="L2758" s="20"/>
      <c r="M2758" s="561"/>
      <c r="N2758" s="575"/>
      <c r="O2758" s="174"/>
      <c r="AC2758" s="268"/>
      <c r="AD2758" s="268"/>
      <c r="AE2758" s="268"/>
      <c r="AF2758" s="257"/>
      <c r="AG2758" s="257"/>
      <c r="AH2758" s="257"/>
      <c r="AI2758" s="177"/>
      <c r="AJ2758" s="177"/>
      <c r="AK2758" s="177"/>
      <c r="AL2758" s="177"/>
      <c r="AM2758" s="177"/>
      <c r="AN2758" s="177"/>
      <c r="AO2758" s="177"/>
      <c r="AP2758" s="177"/>
      <c r="AQ2758" s="177"/>
      <c r="AR2758" s="177"/>
      <c r="AS2758" s="177"/>
      <c r="AT2758" s="177"/>
      <c r="AU2758" s="177"/>
      <c r="AV2758" s="177"/>
      <c r="AW2758" s="177"/>
      <c r="AX2758" s="177"/>
      <c r="AY2758" s="177"/>
      <c r="AZ2758" s="177"/>
      <c r="BA2758" s="177"/>
      <c r="BB2758" s="177"/>
      <c r="BC2758" s="177"/>
      <c r="BD2758" s="177"/>
      <c r="BE2758" s="177"/>
      <c r="BF2758" s="177"/>
      <c r="BG2758" s="177"/>
      <c r="BH2758" s="177"/>
      <c r="BI2758" s="177"/>
      <c r="BJ2758" s="177"/>
      <c r="BK2758" s="177"/>
      <c r="BL2758" s="177"/>
      <c r="BM2758" s="177"/>
      <c r="BN2758" s="177"/>
      <c r="BO2758" s="177"/>
      <c r="BP2758" s="177"/>
      <c r="BQ2758" s="177"/>
      <c r="BR2758" s="177"/>
      <c r="BS2758" s="177"/>
      <c r="BT2758" s="177"/>
      <c r="BU2758" s="177"/>
      <c r="BV2758" s="177"/>
      <c r="BW2758" s="177"/>
      <c r="BX2758" s="177"/>
      <c r="BY2758" s="177"/>
      <c r="BZ2758" s="177"/>
      <c r="CA2758" s="177"/>
    </row>
    <row r="2759" spans="12:79" customFormat="1" ht="11.25" customHeight="1" thickTop="1" thickBot="1">
      <c r="L2759" s="156"/>
      <c r="M2759" s="639" t="s">
        <v>2439</v>
      </c>
      <c r="N2759" s="547" t="s">
        <v>2440</v>
      </c>
      <c r="O2759" s="171" t="s">
        <v>196</v>
      </c>
      <c r="AC2759" s="268"/>
      <c r="AD2759" s="268"/>
      <c r="AE2759" s="268"/>
      <c r="AF2759" s="574">
        <f>AG2759+AH2759</f>
        <v>0</v>
      </c>
      <c r="AG2759" s="574">
        <f>AG2740+AG2745</f>
        <v>0</v>
      </c>
      <c r="AH2759" s="574">
        <f>AH2740+AH2745</f>
        <v>0</v>
      </c>
      <c r="AI2759" s="177"/>
      <c r="AJ2759" s="177"/>
      <c r="AK2759" s="177"/>
      <c r="AL2759" s="177"/>
      <c r="AM2759" s="177"/>
      <c r="AN2759" s="177"/>
      <c r="AO2759" s="177"/>
      <c r="AP2759" s="177"/>
      <c r="AQ2759" s="177"/>
      <c r="AR2759" s="177"/>
      <c r="AS2759" s="177"/>
      <c r="AT2759" s="177"/>
      <c r="AU2759" s="177"/>
      <c r="AV2759" s="177"/>
      <c r="AW2759" s="177"/>
      <c r="AX2759" s="177"/>
      <c r="AY2759" s="177"/>
      <c r="AZ2759" s="177"/>
      <c r="BA2759" s="177"/>
      <c r="BB2759" s="177"/>
      <c r="BC2759" s="177"/>
      <c r="BD2759" s="177"/>
      <c r="BE2759" s="177"/>
      <c r="BF2759" s="177"/>
      <c r="BG2759" s="177"/>
      <c r="BH2759" s="177"/>
      <c r="BI2759" s="177"/>
      <c r="BJ2759" s="177"/>
      <c r="BK2759" s="177"/>
      <c r="BL2759" s="177"/>
      <c r="BM2759" s="177"/>
      <c r="BN2759" s="177"/>
      <c r="BO2759" s="177"/>
      <c r="BP2759" s="177"/>
      <c r="BQ2759" s="177"/>
      <c r="BR2759" s="177"/>
      <c r="BS2759" s="177"/>
      <c r="BT2759" s="177"/>
      <c r="BU2759" s="177"/>
      <c r="BV2759" s="177"/>
      <c r="BW2759" s="177"/>
      <c r="BX2759" s="177"/>
      <c r="BY2759" s="177"/>
      <c r="BZ2759" s="177"/>
      <c r="CA2759" s="177"/>
    </row>
    <row r="2760" spans="12:79" customFormat="1" ht="11.25" customHeight="1" thickTop="1">
      <c r="L2760" s="20"/>
      <c r="M2760" s="561"/>
      <c r="N2760" s="575"/>
      <c r="O2760" s="174"/>
      <c r="AC2760" s="268"/>
      <c r="AD2760" s="268"/>
      <c r="AE2760" s="268"/>
      <c r="AF2760" s="257"/>
      <c r="AG2760" s="257"/>
      <c r="AH2760" s="257"/>
      <c r="AI2760" s="177"/>
      <c r="AJ2760" s="177"/>
      <c r="AK2760" s="177"/>
      <c r="AL2760" s="177"/>
      <c r="AM2760" s="177"/>
      <c r="AN2760" s="177"/>
      <c r="AO2760" s="177"/>
      <c r="AP2760" s="177"/>
      <c r="AQ2760" s="177"/>
      <c r="AR2760" s="177"/>
      <c r="AS2760" s="177"/>
      <c r="AT2760" s="177"/>
      <c r="AU2760" s="177"/>
      <c r="AV2760" s="177"/>
      <c r="AW2760" s="177"/>
      <c r="AX2760" s="177"/>
      <c r="AY2760" s="177"/>
      <c r="AZ2760" s="177"/>
      <c r="BA2760" s="177"/>
      <c r="BB2760" s="177"/>
      <c r="BC2760" s="177"/>
      <c r="BD2760" s="177"/>
      <c r="BE2760" s="177"/>
      <c r="BF2760" s="177"/>
      <c r="BG2760" s="177"/>
      <c r="BH2760" s="177"/>
      <c r="BI2760" s="177"/>
      <c r="BJ2760" s="177"/>
      <c r="BK2760" s="177"/>
      <c r="BL2760" s="177"/>
      <c r="BM2760" s="177"/>
      <c r="BN2760" s="177"/>
      <c r="BO2760" s="177"/>
      <c r="BP2760" s="177"/>
      <c r="BQ2760" s="177"/>
      <c r="BR2760" s="177"/>
      <c r="BS2760" s="177"/>
      <c r="BT2760" s="177"/>
      <c r="BU2760" s="177"/>
      <c r="BV2760" s="177"/>
      <c r="BW2760" s="177"/>
      <c r="BX2760" s="177"/>
      <c r="BY2760" s="177"/>
      <c r="BZ2760" s="177"/>
      <c r="CA2760" s="177"/>
    </row>
    <row r="2761" spans="12:79" customFormat="1" ht="11.25" customHeight="1">
      <c r="L2761" s="20"/>
      <c r="M2761" s="561"/>
      <c r="N2761" s="575"/>
      <c r="O2761" s="174"/>
      <c r="AC2761" s="268"/>
      <c r="AD2761" s="268"/>
      <c r="AE2761" s="268"/>
      <c r="AF2761" s="257"/>
      <c r="AG2761" s="257"/>
      <c r="AH2761" s="257"/>
      <c r="AI2761" s="177"/>
      <c r="AJ2761" s="177"/>
      <c r="AK2761" s="177"/>
      <c r="AL2761" s="177"/>
      <c r="AM2761" s="177"/>
      <c r="AN2761" s="177"/>
      <c r="AO2761" s="177"/>
      <c r="AP2761" s="177"/>
      <c r="AQ2761" s="177"/>
      <c r="AR2761" s="177"/>
      <c r="AS2761" s="177"/>
      <c r="AT2761" s="177"/>
      <c r="AU2761" s="177"/>
      <c r="AV2761" s="177"/>
      <c r="AW2761" s="177"/>
      <c r="AX2761" s="177"/>
      <c r="AY2761" s="177"/>
      <c r="AZ2761" s="177"/>
      <c r="BA2761" s="177"/>
      <c r="BB2761" s="177"/>
      <c r="BC2761" s="177"/>
      <c r="BD2761" s="177"/>
      <c r="BE2761" s="177"/>
      <c r="BF2761" s="177"/>
      <c r="BG2761" s="177"/>
      <c r="BH2761" s="177"/>
      <c r="BI2761" s="177"/>
      <c r="BJ2761" s="177"/>
      <c r="BK2761" s="177"/>
      <c r="BL2761" s="177"/>
      <c r="BM2761" s="177"/>
      <c r="BN2761" s="177"/>
      <c r="BO2761" s="177"/>
      <c r="BP2761" s="177"/>
      <c r="BQ2761" s="177"/>
      <c r="BR2761" s="177"/>
      <c r="BS2761" s="177"/>
      <c r="BT2761" s="177"/>
      <c r="BU2761" s="177"/>
      <c r="BV2761" s="177"/>
      <c r="BW2761" s="177"/>
      <c r="BX2761" s="177"/>
      <c r="BY2761" s="177"/>
      <c r="BZ2761" s="177"/>
      <c r="CA2761" s="177"/>
    </row>
    <row r="2762" spans="12:79" customFormat="1" ht="11.25" customHeight="1">
      <c r="L2762" s="20"/>
      <c r="M2762" s="561"/>
      <c r="N2762" s="575"/>
      <c r="O2762" s="174"/>
      <c r="AC2762" s="268"/>
      <c r="AD2762" s="268"/>
      <c r="AE2762" s="268"/>
      <c r="AF2762" s="257"/>
      <c r="AG2762" s="257"/>
      <c r="AH2762" s="257"/>
      <c r="AI2762" s="177"/>
      <c r="AJ2762" s="177"/>
      <c r="AK2762" s="177"/>
      <c r="AL2762" s="177"/>
      <c r="AM2762" s="177"/>
      <c r="AN2762" s="177"/>
      <c r="AO2762" s="177"/>
      <c r="AP2762" s="177"/>
      <c r="AQ2762" s="177"/>
      <c r="AR2762" s="177"/>
      <c r="AS2762" s="177"/>
      <c r="AT2762" s="177"/>
      <c r="AU2762" s="177"/>
      <c r="AV2762" s="177"/>
      <c r="AW2762" s="177"/>
      <c r="AX2762" s="177"/>
      <c r="AY2762" s="177"/>
      <c r="AZ2762" s="177"/>
      <c r="BA2762" s="177"/>
      <c r="BB2762" s="177"/>
      <c r="BC2762" s="177"/>
      <c r="BD2762" s="177"/>
      <c r="BE2762" s="177"/>
      <c r="BF2762" s="177"/>
      <c r="BG2762" s="177"/>
      <c r="BH2762" s="177"/>
      <c r="BI2762" s="177"/>
      <c r="BJ2762" s="177"/>
      <c r="BK2762" s="177"/>
      <c r="BL2762" s="177"/>
      <c r="BM2762" s="177"/>
      <c r="BN2762" s="177"/>
      <c r="BO2762" s="177"/>
      <c r="BP2762" s="177"/>
      <c r="BQ2762" s="177"/>
      <c r="BR2762" s="177"/>
      <c r="BS2762" s="177"/>
      <c r="BT2762" s="177"/>
      <c r="BU2762" s="177"/>
      <c r="BV2762" s="177"/>
      <c r="BW2762" s="177"/>
      <c r="BX2762" s="177"/>
      <c r="BY2762" s="177"/>
      <c r="BZ2762" s="177"/>
      <c r="CA2762" s="177"/>
    </row>
    <row r="2763" spans="12:79" customFormat="1" ht="11.25" customHeight="1">
      <c r="L2763" s="20"/>
      <c r="M2763" s="561"/>
      <c r="N2763" s="575"/>
      <c r="O2763" s="174"/>
      <c r="AC2763" s="268"/>
      <c r="AD2763" s="268"/>
      <c r="AE2763" s="268"/>
      <c r="AF2763" s="257"/>
      <c r="AG2763" s="257"/>
      <c r="AH2763" s="257"/>
      <c r="AI2763" s="177"/>
      <c r="AJ2763" s="177"/>
      <c r="AK2763" s="177"/>
      <c r="AL2763" s="177"/>
      <c r="AM2763" s="177"/>
      <c r="AN2763" s="177"/>
      <c r="AO2763" s="177"/>
      <c r="AP2763" s="177"/>
      <c r="AQ2763" s="177"/>
      <c r="AR2763" s="177"/>
      <c r="AS2763" s="177"/>
      <c r="AT2763" s="177"/>
      <c r="AU2763" s="177"/>
      <c r="AV2763" s="177"/>
      <c r="AW2763" s="177"/>
      <c r="AX2763" s="177"/>
      <c r="AY2763" s="177"/>
      <c r="AZ2763" s="177"/>
      <c r="BA2763" s="177"/>
      <c r="BB2763" s="177"/>
      <c r="BC2763" s="177"/>
      <c r="BD2763" s="177"/>
      <c r="BE2763" s="177"/>
      <c r="BF2763" s="177"/>
      <c r="BG2763" s="177"/>
      <c r="BH2763" s="177"/>
      <c r="BI2763" s="177"/>
      <c r="BJ2763" s="177"/>
      <c r="BK2763" s="177"/>
      <c r="BL2763" s="177"/>
      <c r="BM2763" s="177"/>
      <c r="BN2763" s="177"/>
      <c r="BO2763" s="177"/>
      <c r="BP2763" s="177"/>
      <c r="BQ2763" s="177"/>
      <c r="BR2763" s="177"/>
      <c r="BS2763" s="177"/>
      <c r="BT2763" s="177"/>
      <c r="BU2763" s="177"/>
      <c r="BV2763" s="177"/>
      <c r="BW2763" s="177"/>
      <c r="BX2763" s="177"/>
      <c r="BY2763" s="177"/>
      <c r="BZ2763" s="177"/>
      <c r="CA2763" s="177"/>
    </row>
    <row r="2764" spans="12:79" customFormat="1" ht="11.25" customHeight="1">
      <c r="L2764" s="20"/>
      <c r="M2764" s="561"/>
      <c r="N2764" s="575"/>
      <c r="O2764" s="174"/>
      <c r="AC2764" s="268"/>
      <c r="AD2764" s="268"/>
      <c r="AE2764" s="268"/>
      <c r="AF2764" s="257"/>
      <c r="AG2764" s="257"/>
      <c r="AH2764" s="257"/>
      <c r="AI2764" s="177"/>
      <c r="AJ2764" s="177"/>
      <c r="AK2764" s="177"/>
      <c r="AL2764" s="177"/>
      <c r="AM2764" s="177"/>
      <c r="AN2764" s="177"/>
      <c r="AO2764" s="177"/>
      <c r="AP2764" s="177"/>
      <c r="AQ2764" s="177"/>
      <c r="AR2764" s="177"/>
      <c r="AS2764" s="177"/>
      <c r="AT2764" s="177"/>
      <c r="AU2764" s="177"/>
      <c r="AV2764" s="177"/>
      <c r="AW2764" s="177"/>
      <c r="AX2764" s="177"/>
      <c r="AY2764" s="177"/>
      <c r="AZ2764" s="177"/>
      <c r="BA2764" s="177"/>
      <c r="BB2764" s="177"/>
      <c r="BC2764" s="177"/>
      <c r="BD2764" s="177"/>
      <c r="BE2764" s="177"/>
      <c r="BF2764" s="177"/>
      <c r="BG2764" s="177"/>
      <c r="BH2764" s="177"/>
      <c r="BI2764" s="177"/>
      <c r="BJ2764" s="177"/>
      <c r="BK2764" s="177"/>
      <c r="BL2764" s="177"/>
      <c r="BM2764" s="177"/>
      <c r="BN2764" s="177"/>
      <c r="BO2764" s="177"/>
      <c r="BP2764" s="177"/>
      <c r="BQ2764" s="177"/>
      <c r="BR2764" s="177"/>
      <c r="BS2764" s="177"/>
      <c r="BT2764" s="177"/>
      <c r="BU2764" s="177"/>
      <c r="BV2764" s="177"/>
      <c r="BW2764" s="177"/>
      <c r="BX2764" s="177"/>
      <c r="BY2764" s="177"/>
      <c r="BZ2764" s="177"/>
      <c r="CA2764" s="177"/>
    </row>
    <row r="2765" spans="12:79" customFormat="1" ht="11.25" customHeight="1">
      <c r="L2765" s="20"/>
      <c r="M2765" s="561"/>
      <c r="N2765" s="575"/>
      <c r="O2765" s="174"/>
      <c r="AC2765" s="268"/>
      <c r="AD2765" s="268"/>
      <c r="AE2765" s="268"/>
      <c r="AF2765" s="257"/>
      <c r="AG2765" s="257"/>
      <c r="AH2765" s="257"/>
      <c r="AI2765" s="177"/>
      <c r="AJ2765" s="177"/>
      <c r="AK2765" s="177"/>
      <c r="AL2765" s="177"/>
      <c r="AM2765" s="177"/>
      <c r="AN2765" s="177"/>
      <c r="AO2765" s="177"/>
      <c r="AP2765" s="177"/>
      <c r="AQ2765" s="177"/>
      <c r="AR2765" s="177"/>
      <c r="AS2765" s="177"/>
      <c r="AT2765" s="177"/>
      <c r="AU2765" s="177"/>
      <c r="AV2765" s="177"/>
      <c r="AW2765" s="177"/>
      <c r="AX2765" s="177"/>
      <c r="AY2765" s="177"/>
      <c r="AZ2765" s="177"/>
      <c r="BA2765" s="177"/>
      <c r="BB2765" s="177"/>
      <c r="BC2765" s="177"/>
      <c r="BD2765" s="177"/>
      <c r="BE2765" s="177"/>
      <c r="BF2765" s="177"/>
      <c r="BG2765" s="177"/>
      <c r="BH2765" s="177"/>
      <c r="BI2765" s="177"/>
      <c r="BJ2765" s="177"/>
      <c r="BK2765" s="177"/>
      <c r="BL2765" s="177"/>
      <c r="BM2765" s="177"/>
      <c r="BN2765" s="177"/>
      <c r="BO2765" s="177"/>
      <c r="BP2765" s="177"/>
      <c r="BQ2765" s="177"/>
      <c r="BR2765" s="177"/>
      <c r="BS2765" s="177"/>
      <c r="BT2765" s="177"/>
      <c r="BU2765" s="177"/>
      <c r="BV2765" s="177"/>
      <c r="BW2765" s="177"/>
      <c r="BX2765" s="177"/>
      <c r="BY2765" s="177"/>
      <c r="BZ2765" s="177"/>
      <c r="CA2765" s="177"/>
    </row>
    <row r="2766" spans="12:79" customFormat="1" ht="11.25" customHeight="1">
      <c r="L2766" s="20"/>
      <c r="M2766" s="561"/>
      <c r="N2766" s="575"/>
      <c r="O2766" s="174"/>
      <c r="AC2766" s="268"/>
      <c r="AD2766" s="268"/>
      <c r="AE2766" s="268"/>
      <c r="AF2766" s="257"/>
      <c r="AG2766" s="257"/>
      <c r="AH2766" s="257"/>
      <c r="AI2766" s="177"/>
      <c r="AJ2766" s="177"/>
      <c r="AK2766" s="177"/>
      <c r="AL2766" s="177"/>
      <c r="AM2766" s="177"/>
      <c r="AN2766" s="177"/>
      <c r="AO2766" s="177"/>
      <c r="AP2766" s="177"/>
      <c r="AQ2766" s="177"/>
      <c r="AR2766" s="177"/>
      <c r="AS2766" s="177"/>
      <c r="AT2766" s="177"/>
      <c r="AU2766" s="177"/>
      <c r="AV2766" s="177"/>
      <c r="AW2766" s="177"/>
      <c r="AX2766" s="177"/>
      <c r="AY2766" s="177"/>
      <c r="AZ2766" s="177"/>
      <c r="BA2766" s="177"/>
      <c r="BB2766" s="177"/>
      <c r="BC2766" s="177"/>
      <c r="BD2766" s="177"/>
      <c r="BE2766" s="177"/>
      <c r="BF2766" s="177"/>
      <c r="BG2766" s="177"/>
      <c r="BH2766" s="177"/>
      <c r="BI2766" s="177"/>
      <c r="BJ2766" s="177"/>
      <c r="BK2766" s="177"/>
      <c r="BL2766" s="177"/>
      <c r="BM2766" s="177"/>
      <c r="BN2766" s="177"/>
      <c r="BO2766" s="177"/>
      <c r="BP2766" s="177"/>
      <c r="BQ2766" s="177"/>
      <c r="BR2766" s="177"/>
      <c r="BS2766" s="177"/>
      <c r="BT2766" s="177"/>
      <c r="BU2766" s="177"/>
      <c r="BV2766" s="177"/>
      <c r="BW2766" s="177"/>
      <c r="BX2766" s="177"/>
      <c r="BY2766" s="177"/>
      <c r="BZ2766" s="177"/>
      <c r="CA2766" s="177"/>
    </row>
    <row r="2767" spans="12:79" customFormat="1" ht="11.25" customHeight="1">
      <c r="L2767" s="20"/>
      <c r="M2767" s="561"/>
      <c r="N2767" s="575"/>
      <c r="O2767" s="174"/>
      <c r="AC2767" s="268"/>
      <c r="AD2767" s="268"/>
      <c r="AE2767" s="268"/>
      <c r="AF2767" s="257"/>
      <c r="AG2767" s="257"/>
      <c r="AH2767" s="257"/>
      <c r="AI2767" s="177"/>
      <c r="AJ2767" s="177"/>
      <c r="AK2767" s="177"/>
      <c r="AL2767" s="177"/>
      <c r="AM2767" s="177"/>
      <c r="AN2767" s="177"/>
      <c r="AO2767" s="177"/>
      <c r="AP2767" s="177"/>
      <c r="AQ2767" s="177"/>
      <c r="AR2767" s="177"/>
      <c r="AS2767" s="177"/>
      <c r="AT2767" s="177"/>
      <c r="AU2767" s="177"/>
      <c r="AV2767" s="177"/>
      <c r="AW2767" s="177"/>
      <c r="AX2767" s="177"/>
      <c r="AY2767" s="177"/>
      <c r="AZ2767" s="177"/>
      <c r="BA2767" s="177"/>
      <c r="BB2767" s="177"/>
      <c r="BC2767" s="177"/>
      <c r="BD2767" s="177"/>
      <c r="BE2767" s="177"/>
      <c r="BF2767" s="177"/>
      <c r="BG2767" s="177"/>
      <c r="BH2767" s="177"/>
      <c r="BI2767" s="177"/>
      <c r="BJ2767" s="177"/>
      <c r="BK2767" s="177"/>
      <c r="BL2767" s="177"/>
      <c r="BM2767" s="177"/>
      <c r="BN2767" s="177"/>
      <c r="BO2767" s="177"/>
      <c r="BP2767" s="177"/>
      <c r="BQ2767" s="177"/>
      <c r="BR2767" s="177"/>
      <c r="BS2767" s="177"/>
      <c r="BT2767" s="177"/>
      <c r="BU2767" s="177"/>
      <c r="BV2767" s="177"/>
      <c r="BW2767" s="177"/>
      <c r="BX2767" s="177"/>
      <c r="BY2767" s="177"/>
      <c r="BZ2767" s="177"/>
      <c r="CA2767" s="177"/>
    </row>
    <row r="2768" spans="12:79" customFormat="1" ht="11.25" customHeight="1">
      <c r="L2768" s="20"/>
      <c r="M2768" s="561"/>
      <c r="N2768" s="575"/>
      <c r="O2768" s="174"/>
      <c r="AC2768" s="268"/>
      <c r="AD2768" s="268"/>
      <c r="AE2768" s="268"/>
      <c r="AF2768" s="257"/>
      <c r="AG2768" s="257"/>
      <c r="AH2768" s="257"/>
      <c r="AI2768" s="177"/>
      <c r="AJ2768" s="177"/>
      <c r="AK2768" s="177"/>
      <c r="AL2768" s="177"/>
      <c r="AM2768" s="177"/>
      <c r="AN2768" s="177"/>
      <c r="AO2768" s="177"/>
      <c r="AP2768" s="177"/>
      <c r="AQ2768" s="177"/>
      <c r="AR2768" s="177"/>
      <c r="AS2768" s="177"/>
      <c r="AT2768" s="177"/>
      <c r="AU2768" s="177"/>
      <c r="AV2768" s="177"/>
      <c r="AW2768" s="177"/>
      <c r="AX2768" s="177"/>
      <c r="AY2768" s="177"/>
      <c r="AZ2768" s="177"/>
      <c r="BA2768" s="177"/>
      <c r="BB2768" s="177"/>
      <c r="BC2768" s="177"/>
      <c r="BD2768" s="177"/>
      <c r="BE2768" s="177"/>
      <c r="BF2768" s="177"/>
      <c r="BG2768" s="177"/>
      <c r="BH2768" s="177"/>
      <c r="BI2768" s="177"/>
      <c r="BJ2768" s="177"/>
      <c r="BK2768" s="177"/>
      <c r="BL2768" s="177"/>
      <c r="BM2768" s="177"/>
      <c r="BN2768" s="177"/>
      <c r="BO2768" s="177"/>
      <c r="BP2768" s="177"/>
      <c r="BQ2768" s="177"/>
      <c r="BR2768" s="177"/>
      <c r="BS2768" s="177"/>
      <c r="BT2768" s="177"/>
      <c r="BU2768" s="177"/>
      <c r="BV2768" s="177"/>
      <c r="BW2768" s="177"/>
      <c r="BX2768" s="177"/>
      <c r="BY2768" s="177"/>
      <c r="BZ2768" s="177"/>
      <c r="CA2768" s="177"/>
    </row>
    <row r="2769" spans="12:79" customFormat="1" ht="11.25" customHeight="1">
      <c r="L2769" s="20"/>
      <c r="M2769" s="561"/>
      <c r="N2769" s="575"/>
      <c r="O2769" s="174"/>
      <c r="AC2769" s="268"/>
      <c r="AD2769" s="268"/>
      <c r="AE2769" s="268"/>
      <c r="AF2769" s="257"/>
      <c r="AG2769" s="257"/>
      <c r="AH2769" s="257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</row>
    <row r="2770" spans="12:79" customFormat="1" ht="11.25" customHeight="1">
      <c r="L2770" s="20"/>
      <c r="M2770" s="561"/>
      <c r="N2770" s="575"/>
      <c r="O2770" s="174"/>
      <c r="AC2770" s="268"/>
      <c r="AD2770" s="268"/>
      <c r="AE2770" s="268"/>
      <c r="AF2770" s="257"/>
      <c r="AG2770" s="257"/>
      <c r="AH2770" s="257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</row>
    <row r="2771" spans="12:79" customFormat="1" ht="11.25" customHeight="1">
      <c r="L2771" s="20"/>
      <c r="M2771" s="561"/>
      <c r="N2771" s="575"/>
      <c r="O2771" s="174"/>
      <c r="AC2771" s="268"/>
      <c r="AD2771" s="268"/>
      <c r="AE2771" s="268"/>
      <c r="AF2771" s="257"/>
      <c r="AG2771" s="257"/>
      <c r="AH2771" s="257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</row>
    <row r="2772" spans="12:79" customFormat="1" ht="11.25" customHeight="1">
      <c r="L2772" s="20"/>
      <c r="M2772" s="561"/>
      <c r="N2772" s="575"/>
      <c r="O2772" s="174"/>
      <c r="AC2772" s="268"/>
      <c r="AD2772" s="268"/>
      <c r="AE2772" s="268"/>
      <c r="AF2772" s="257"/>
      <c r="AG2772" s="257"/>
      <c r="AH2772" s="257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</row>
    <row r="2773" spans="12:79" customFormat="1" ht="11.25" customHeight="1">
      <c r="L2773" s="20"/>
      <c r="M2773" s="561"/>
      <c r="N2773" s="575"/>
      <c r="O2773" s="174"/>
      <c r="AC2773" s="268"/>
      <c r="AD2773" s="268"/>
      <c r="AE2773" s="268"/>
      <c r="AF2773" s="257"/>
      <c r="AG2773" s="257"/>
      <c r="AH2773" s="257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</row>
    <row r="2774" spans="12:79" customFormat="1" ht="11.25" customHeight="1">
      <c r="L2774" s="20"/>
      <c r="M2774" s="561"/>
      <c r="N2774" s="575"/>
      <c r="O2774" s="174"/>
      <c r="AC2774" s="268"/>
      <c r="AD2774" s="268"/>
      <c r="AE2774" s="268"/>
      <c r="AF2774" s="257"/>
      <c r="AG2774" s="257"/>
      <c r="AH2774" s="257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</row>
    <row r="2775" spans="12:79" customFormat="1" ht="11.25" customHeight="1">
      <c r="L2775" s="20"/>
      <c r="M2775" s="561"/>
      <c r="N2775" s="575"/>
      <c r="O2775" s="174"/>
      <c r="AC2775" s="268"/>
      <c r="AD2775" s="268"/>
      <c r="AE2775" s="268"/>
      <c r="AF2775" s="257"/>
      <c r="AG2775" s="257"/>
      <c r="AH2775" s="257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177"/>
      <c r="AY2775" s="177"/>
      <c r="AZ2775" s="177"/>
      <c r="BA2775" s="177"/>
      <c r="BB2775" s="177"/>
      <c r="BC2775" s="177"/>
      <c r="BD2775" s="177"/>
      <c r="BE2775" s="177"/>
      <c r="BF2775" s="177"/>
      <c r="BG2775" s="177"/>
      <c r="BH2775" s="177"/>
      <c r="BI2775" s="177"/>
      <c r="BJ2775" s="177"/>
      <c r="BK2775" s="177"/>
      <c r="BL2775" s="177"/>
      <c r="BM2775" s="177"/>
      <c r="BN2775" s="177"/>
      <c r="BO2775" s="177"/>
      <c r="BP2775" s="177"/>
      <c r="BQ2775" s="177"/>
      <c r="BR2775" s="177"/>
      <c r="BS2775" s="177"/>
      <c r="BT2775" s="177"/>
      <c r="BU2775" s="177"/>
      <c r="BV2775" s="177"/>
      <c r="BW2775" s="177"/>
      <c r="BX2775" s="177"/>
      <c r="BY2775" s="177"/>
      <c r="BZ2775" s="177"/>
      <c r="CA2775" s="177"/>
    </row>
    <row r="2776" spans="12:79" customFormat="1" ht="11.25" customHeight="1">
      <c r="L2776" s="20"/>
      <c r="M2776" s="561"/>
      <c r="N2776" s="575"/>
      <c r="O2776" s="174"/>
      <c r="AC2776" s="268"/>
      <c r="AD2776" s="268"/>
      <c r="AE2776" s="268"/>
      <c r="AF2776" s="257"/>
      <c r="AG2776" s="257"/>
      <c r="AH2776" s="257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177"/>
      <c r="BN2776" s="177"/>
      <c r="BO2776" s="177"/>
      <c r="BP2776" s="177"/>
      <c r="BQ2776" s="177"/>
      <c r="BR2776" s="177"/>
      <c r="BS2776" s="177"/>
      <c r="BT2776" s="177"/>
      <c r="BU2776" s="177"/>
      <c r="BV2776" s="177"/>
      <c r="BW2776" s="177"/>
      <c r="BX2776" s="177"/>
      <c r="BY2776" s="177"/>
      <c r="BZ2776" s="177"/>
      <c r="CA2776" s="177"/>
    </row>
    <row r="2777" spans="12:79" customFormat="1" ht="11.25" customHeight="1">
      <c r="L2777" s="20"/>
      <c r="M2777" s="569" t="s">
        <v>1171</v>
      </c>
      <c r="N2777" s="537" t="s">
        <v>2447</v>
      </c>
      <c r="O2777" s="171" t="s">
        <v>1141</v>
      </c>
      <c r="AC2777" s="268"/>
      <c r="AD2777" s="268"/>
      <c r="AE2777" s="268"/>
      <c r="AF2777" s="263">
        <f>AG2777+AH2777</f>
        <v>0</v>
      </c>
      <c r="AG2777" s="279">
        <f>SUMIF(ВО.БПр!$BA$131:$BA$132,AG$17 &amp; ".0-" &amp; AG$9,ВО.БПр!$K$131:$K$132)/1000+SUMIF(ВО.БТр!$BA$131:$BA$132,AG$17 &amp; ".0-" &amp; AG$9,ВО.БТр!$O$131:$O$132)/1000</f>
        <v>0</v>
      </c>
      <c r="AH2777" s="279">
        <f>SUMIF(ВО.БПр!$BA$131:$BA$132,AH$17 &amp; ".0-" &amp; AH$9,ВО.БПр!$K$131:$K$132)/1000+SUMIF(ВО.БТр!$BA$131:$BA$132,AH$17 &amp; ".0-" &amp; AH$9,ВО.БТр!$O$131:$O$132)/1000</f>
        <v>0</v>
      </c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</row>
    <row r="2778" spans="12:79" customFormat="1" ht="11.25" customHeight="1">
      <c r="L2778" s="20"/>
      <c r="M2778" s="569" t="s">
        <v>1172</v>
      </c>
      <c r="N2778" s="608" t="s">
        <v>2448</v>
      </c>
      <c r="O2778" s="171" t="s">
        <v>1141</v>
      </c>
      <c r="AC2778" s="268"/>
      <c r="AD2778" s="268"/>
      <c r="AE2778" s="268"/>
      <c r="AF2778" s="263">
        <f>AG2778+AH2778</f>
        <v>0</v>
      </c>
      <c r="AG2778" s="279">
        <f>SUMIF(ВО.БПр!$BA$131:$BA$132,AG$17 &amp; ".0-" &amp; AG$9,ВО.БПр!$M$131:$M$132)/1000+SUMIF(ВО.БТр!$BA$131:$BA$132,AG$17 &amp; ".0-" &amp; AG$9,ВО.БТр!$Q$131:$Q$132)/1000+SUMIF(ВО.БТр!$BA$131:$BA$132,AG$17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778" s="279">
        <f>SUMIF(ВО.БПр!$BA$131:$BA$132,AH$17 &amp; ".0-" &amp; AH$9,ВО.БПр!$M$131:$M$132)/1000+SUMIF(ВО.БТр!$BA$131:$BA$132,AH$17 &amp; ".0-" &amp; AH$9,ВО.БТр!$Q$131:$Q$132)/1000+SUMIF(ВО.БТр!$BA$131:$BA$132,AH$17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</row>
    <row r="2779" spans="12:79" customFormat="1" ht="11.25" customHeight="1">
      <c r="L2779" s="20"/>
      <c r="M2779" s="569" t="s">
        <v>1173</v>
      </c>
      <c r="N2779" s="608" t="s">
        <v>330</v>
      </c>
      <c r="O2779" s="171"/>
      <c r="AC2779" s="268"/>
      <c r="AD2779" s="268"/>
      <c r="AE2779" s="268"/>
      <c r="AF2779" s="263">
        <f>IF(AF2777=0,0,AF2778/AF2777)</f>
        <v>0</v>
      </c>
      <c r="AG2779" s="263">
        <f>IF(AG2777=0,0,AG2778/AG2777)</f>
        <v>0</v>
      </c>
      <c r="AH2779" s="263">
        <f>IF(AH2777=0,0,AH2778/AH2777)</f>
        <v>0</v>
      </c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</row>
    <row r="2780" spans="12:79" customFormat="1" ht="11.25" customHeight="1">
      <c r="L2780" s="20"/>
      <c r="M2780" s="569" t="s">
        <v>1174</v>
      </c>
      <c r="N2780" s="608" t="s">
        <v>2449</v>
      </c>
      <c r="O2780" s="171" t="s">
        <v>1141</v>
      </c>
      <c r="AC2780" s="268"/>
      <c r="AD2780" s="268"/>
      <c r="AE2780" s="268"/>
      <c r="AF2780" s="263">
        <f>AG2780+AH2780</f>
        <v>0</v>
      </c>
      <c r="AG2780" s="279">
        <f>SUMIF(ВО.БПр!$BA$131:$BA$132,AG$17 &amp; ".0-" &amp; AG$9,ВО.БПр!$N$131:$N$132)/1000+SUMIF(ВО.БПр!$BA$131:$BA$132,AG$17 &amp; ".0-" &amp; AG$9,ВО.БПр!$Q$131:$Q$132)/1000+SUMIF(ВО.БПр!$BA$131:$BA$132,AG$17 &amp; ".0-" &amp; AG$9,ВО.БПр!$T$131:$T$132)/1000+SUMIF(ВО.БТр!$BA$131:$BA$132,AG$17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780" s="279">
        <f>SUMIF(ВО.БПр!$BA$131:$BA$132,AH$17 &amp; ".0-" &amp; AH$9,ВО.БПр!$N$131:$N$132)/1000+SUMIF(ВО.БПр!$BA$131:$BA$132,AH$17 &amp; ".0-" &amp; AH$9,ВО.БПр!$Q$131:$Q$132)/1000+SUMIF(ВО.БПр!$BA$131:$BA$132,AH$17 &amp; ".0-" &amp; AH$9,ВО.БПр!$T$131:$T$132)/1000+SUMIF(ВО.БТр!$BA$131:$BA$132,AH$17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</row>
    <row r="2781" spans="12:79" customFormat="1" ht="11.25" customHeight="1">
      <c r="L2781" s="20"/>
      <c r="M2781" s="586"/>
      <c r="N2781" s="587"/>
      <c r="O2781" s="448"/>
      <c r="AC2781" s="268"/>
      <c r="AD2781" s="268"/>
      <c r="AE2781" s="268"/>
      <c r="AF2781" s="278"/>
      <c r="AG2781" s="278"/>
      <c r="AH2781" s="278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</row>
    <row r="2782" spans="12:79" customFormat="1" ht="11.25" customHeight="1">
      <c r="L2782" s="20"/>
      <c r="M2782" s="569" t="s">
        <v>1258</v>
      </c>
      <c r="N2782" s="556" t="str">
        <f>IF(TEMPLATE_SPHERE_CODE="VSNA","Объём отпуска воды",IF(TEMPLATE_SPHERE_CODE="VOTV","Объём сточных вод",""))</f>
        <v/>
      </c>
      <c r="O2782" s="171" t="s">
        <v>1141</v>
      </c>
      <c r="AC2782" s="268"/>
      <c r="AD2782" s="268"/>
      <c r="AE2782" s="268"/>
      <c r="AF2782" s="281"/>
      <c r="AG2782" s="282">
        <f>AG2777</f>
        <v>0</v>
      </c>
      <c r="AH2782" s="282">
        <f>AH2777</f>
        <v>0</v>
      </c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</row>
    <row r="2783" spans="12:79" customFormat="1" ht="11.25" customHeight="1">
      <c r="L2783" s="20"/>
      <c r="M2783" s="586"/>
      <c r="N2783" s="587"/>
      <c r="O2783" s="448"/>
      <c r="AC2783" s="268"/>
      <c r="AD2783" s="268"/>
      <c r="AE2783" s="268"/>
      <c r="AF2783" s="278"/>
      <c r="AG2783" s="278"/>
      <c r="AH2783" s="278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</row>
    <row r="2784" spans="12:79" customFormat="1" ht="11.25" customHeight="1">
      <c r="L2784" s="20"/>
      <c r="M2784" s="569" t="s">
        <v>1259</v>
      </c>
      <c r="N2784" s="538" t="s">
        <v>694</v>
      </c>
      <c r="O2784" s="171" t="s">
        <v>861</v>
      </c>
      <c r="AC2784" s="268"/>
      <c r="AD2784" s="268"/>
      <c r="AE2784" s="268"/>
      <c r="AF2784" s="440">
        <f>IF(AF2740=0,0,(AF2745-AF2744)/AF2740*100)</f>
        <v>0</v>
      </c>
      <c r="AG2784" s="440">
        <f>IF(AG2740=0,0,(AG2745-AG2744)/AG2740*100)</f>
        <v>0</v>
      </c>
      <c r="AH2784" s="440">
        <f>IF(AH2740=0,0,(AH2745-AH2744)/AH2740*100)</f>
        <v>0</v>
      </c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</row>
    <row r="2785" spans="12:79" customFormat="1" ht="11.25" customHeight="1">
      <c r="L2785" s="20"/>
      <c r="M2785" s="586"/>
      <c r="N2785" s="587"/>
      <c r="O2785" s="448"/>
      <c r="AC2785" s="268"/>
      <c r="AD2785" s="268"/>
      <c r="AE2785" s="268"/>
      <c r="AF2785" s="278"/>
      <c r="AG2785" s="278"/>
      <c r="AH2785" s="278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</row>
    <row r="2786" spans="12:79" customFormat="1" ht="11.25" customHeight="1">
      <c r="L2786" s="20"/>
      <c r="M2786" s="514" t="s">
        <v>1260</v>
      </c>
      <c r="N2786" s="538" t="s">
        <v>2432</v>
      </c>
      <c r="O2786" s="171" t="s">
        <v>196</v>
      </c>
      <c r="AC2786" s="268"/>
      <c r="AD2786" s="268"/>
      <c r="AE2786" s="268"/>
      <c r="AF2786" s="280">
        <f>AF2787-(AF2742+AF2745-AF2744)</f>
        <v>0</v>
      </c>
      <c r="AG2786" s="280">
        <f>AG2787-(AG2742+AG2745-AG2744)</f>
        <v>0</v>
      </c>
      <c r="AH2786" s="280">
        <f>AH2787-(AH2742+AH2745-AH2744)</f>
        <v>0</v>
      </c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</row>
    <row r="2787" spans="12:79" customFormat="1" ht="11.25" customHeight="1">
      <c r="L2787" s="20"/>
      <c r="M2787" s="609" t="str">
        <f>M2786 &amp; ".0.1"</f>
        <v>D.0.1</v>
      </c>
      <c r="N2787" s="538" t="s">
        <v>2427</v>
      </c>
      <c r="O2787" s="171" t="s">
        <v>196</v>
      </c>
      <c r="AC2787" s="268"/>
      <c r="AD2787" s="268"/>
      <c r="AE2787" s="268"/>
      <c r="AF2787" s="263">
        <f>AG2787+AH2787</f>
        <v>0</v>
      </c>
      <c r="AG2787" s="263">
        <f>AG2789+AG2792+AG2795+AG2798+AG2801</f>
        <v>0</v>
      </c>
      <c r="AH2787" s="263">
        <f>AH2789+AH2792+AH2795+AH2798+AH2801</f>
        <v>0</v>
      </c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</row>
    <row r="2788" spans="12:79" customFormat="1" ht="11.25" customHeight="1">
      <c r="L2788" s="20"/>
      <c r="M2788" s="609" t="str">
        <f>M2786 &amp; ".0.2"</f>
        <v>D.0.2</v>
      </c>
      <c r="N2788" s="664" t="s">
        <v>45</v>
      </c>
      <c r="O2788" s="169" t="s">
        <v>1141</v>
      </c>
      <c r="AC2788" s="268"/>
      <c r="AD2788" s="268"/>
      <c r="AE2788" s="268"/>
      <c r="AF2788" s="263">
        <f>AG2788+AH2788</f>
        <v>0</v>
      </c>
      <c r="AG2788" s="263">
        <f>AG2791+AG2794+AG2797+AG2800</f>
        <v>0</v>
      </c>
      <c r="AH2788" s="263">
        <f>AH2791+AH2794+AH2797+AH2800</f>
        <v>0</v>
      </c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</row>
    <row r="2789" spans="12:79" customFormat="1" ht="11.25" customHeight="1">
      <c r="L2789" s="20"/>
      <c r="M2789" s="609" t="str">
        <f>M2786 &amp; ".1"</f>
        <v>D.1</v>
      </c>
      <c r="N2789" s="610" t="s">
        <v>667</v>
      </c>
      <c r="O2789" s="171" t="s">
        <v>196</v>
      </c>
      <c r="AC2789" s="268"/>
      <c r="AD2789" s="268"/>
      <c r="AE2789" s="268"/>
      <c r="AF2789" s="263">
        <f>AG2789+AH2789</f>
        <v>0</v>
      </c>
      <c r="AG2789" s="191">
        <f>AG2790*AG2791</f>
        <v>0</v>
      </c>
      <c r="AH2789" s="191">
        <f>AH2790*AH2791</f>
        <v>0</v>
      </c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</row>
    <row r="2790" spans="12:79" customFormat="1" ht="11.25" customHeight="1">
      <c r="L2790" s="20"/>
      <c r="M2790" s="514" t="str">
        <f>M2789 &amp; ".1"</f>
        <v>D.1.1</v>
      </c>
      <c r="N2790" s="611" t="s">
        <v>420</v>
      </c>
      <c r="O2790" s="169" t="s">
        <v>418</v>
      </c>
      <c r="AC2790" s="268"/>
      <c r="AD2790" s="268"/>
      <c r="AE2790" s="268"/>
      <c r="AF2790" s="260">
        <f>IF(AF2791=0,0,AF2789/AF2791)</f>
        <v>0</v>
      </c>
      <c r="AG2790" s="661"/>
      <c r="AH2790" s="661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</row>
    <row r="2791" spans="12:79" customFormat="1" ht="11.25" customHeight="1">
      <c r="L2791" s="20"/>
      <c r="M2791" s="514" t="str">
        <f>M2789 &amp; ".2"</f>
        <v>D.1.2</v>
      </c>
      <c r="N2791" s="611" t="s">
        <v>288</v>
      </c>
      <c r="O2791" s="169" t="s">
        <v>1141</v>
      </c>
      <c r="AC2791" s="268"/>
      <c r="AD2791" s="268"/>
      <c r="AE2791" s="268"/>
      <c r="AF2791" s="263">
        <f>AG2791+AH2791</f>
        <v>0</v>
      </c>
      <c r="AG2791" s="279">
        <f>SUMIF(ВО.БПр!$BA$131:$BA$132,AG$17 &amp; ".0-" &amp; AG$9,ВО.БПр!$W$131:$W$132)/1000+SUMIF(ВО.БТр!$BA$131:$BA$132,AG$17 &amp; ".0-" &amp; AG$9,ВО.БТр!$Q$131:$Q$132)/1000</f>
        <v>0</v>
      </c>
      <c r="AH2791" s="279">
        <f>SUMIF(ВО.БПр!$BA$131:$BA$132,AH$17 &amp; ".0-" &amp; AH$9,ВО.БПр!$W$131:$W$132)/1000+SUMIF(ВО.БТр!$BA$131:$BA$132,AH$17 &amp; ".0-" &amp; AH$9,ВО.БТр!$Q$131:$Q$132)/1000</f>
        <v>0</v>
      </c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</row>
    <row r="2792" spans="12:79" customFormat="1" ht="11.25" customHeight="1">
      <c r="L2792" s="20"/>
      <c r="M2792" s="609" t="str">
        <f>M2786 &amp; ".2"</f>
        <v>D.2</v>
      </c>
      <c r="N2792" s="610" t="s">
        <v>162</v>
      </c>
      <c r="O2792" s="171" t="s">
        <v>196</v>
      </c>
      <c r="AC2792" s="268"/>
      <c r="AD2792" s="268"/>
      <c r="AE2792" s="268"/>
      <c r="AF2792" s="263">
        <f>AG2792+AH2792</f>
        <v>0</v>
      </c>
      <c r="AG2792" s="191">
        <f>AG2793*AG2794</f>
        <v>0</v>
      </c>
      <c r="AH2792" s="191">
        <f>AH2793*AH2794</f>
        <v>0</v>
      </c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</row>
    <row r="2793" spans="12:79" customFormat="1" ht="11.25" customHeight="1">
      <c r="L2793" s="20"/>
      <c r="M2793" s="514" t="str">
        <f>M2792 &amp; ".1"</f>
        <v>D.2.1</v>
      </c>
      <c r="N2793" s="611" t="s">
        <v>420</v>
      </c>
      <c r="O2793" s="169" t="s">
        <v>418</v>
      </c>
      <c r="AC2793" s="268"/>
      <c r="AD2793" s="268"/>
      <c r="AE2793" s="268"/>
      <c r="AF2793" s="260">
        <f>IF(AF2794=0,0,AF2792/AF2794)</f>
        <v>0</v>
      </c>
      <c r="AG2793" s="661"/>
      <c r="AH2793" s="661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</row>
    <row r="2794" spans="12:79" customFormat="1" ht="11.25" customHeight="1">
      <c r="L2794" s="20"/>
      <c r="M2794" s="514" t="str">
        <f>M2792 &amp; ".2"</f>
        <v>D.2.2</v>
      </c>
      <c r="N2794" s="611" t="s">
        <v>288</v>
      </c>
      <c r="O2794" s="169" t="s">
        <v>1141</v>
      </c>
      <c r="AC2794" s="268"/>
      <c r="AD2794" s="268"/>
      <c r="AE2794" s="268"/>
      <c r="AF2794" s="263">
        <f>AG2794+AH2794</f>
        <v>0</v>
      </c>
      <c r="AG2794" s="279">
        <f>SUMIF(ВО.БПр!$BA$131:$BA$132,AG$17 &amp; ".0-" &amp; AG$9,ВО.БПр!$N$131:$N$132)/1000+SUMIF(ВО.БТр!$BA$131:$BA$132,AG$17 &amp; ".0-" &amp; AG$9,ВО.БТр!$T$131:$T$132)/1000</f>
        <v>0</v>
      </c>
      <c r="AH2794" s="279">
        <f>SUMIF(ВО.БПр!$BA$131:$BA$132,AH$17 &amp; ".0-" &amp; AH$9,ВО.БПр!$N$131:$N$132)/1000+SUMIF(ВО.БТр!$BA$131:$BA$132,AH$17 &amp; ".0-" &amp; AH$9,ВО.БТр!$T$131:$T$132)/1000</f>
        <v>0</v>
      </c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</row>
    <row r="2795" spans="12:79" customFormat="1" ht="11.25" customHeight="1">
      <c r="L2795" s="20"/>
      <c r="M2795" s="609" t="str">
        <f>M2786 &amp; ".3"</f>
        <v>D.3</v>
      </c>
      <c r="N2795" s="610" t="s">
        <v>163</v>
      </c>
      <c r="O2795" s="171" t="s">
        <v>196</v>
      </c>
      <c r="AC2795" s="268"/>
      <c r="AD2795" s="268"/>
      <c r="AE2795" s="268"/>
      <c r="AF2795" s="263">
        <f>AG2795+AH2795</f>
        <v>0</v>
      </c>
      <c r="AG2795" s="191">
        <f>AG2796*AG2797</f>
        <v>0</v>
      </c>
      <c r="AH2795" s="191">
        <f>AH2796*AH2797</f>
        <v>0</v>
      </c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</row>
    <row r="2796" spans="12:79" customFormat="1" ht="11.25" customHeight="1">
      <c r="L2796" s="20"/>
      <c r="M2796" s="514" t="str">
        <f>M2795 &amp; ".1"</f>
        <v>D.3.1</v>
      </c>
      <c r="N2796" s="611" t="s">
        <v>420</v>
      </c>
      <c r="O2796" s="169" t="s">
        <v>418</v>
      </c>
      <c r="AC2796" s="268"/>
      <c r="AD2796" s="268"/>
      <c r="AE2796" s="268"/>
      <c r="AF2796" s="260">
        <f>IF(AF2797=0,0,AF2795/AF2797)</f>
        <v>0</v>
      </c>
      <c r="AG2796" s="661"/>
      <c r="AH2796" s="661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</row>
    <row r="2797" spans="12:79" customFormat="1" ht="11.25" customHeight="1">
      <c r="L2797" s="20"/>
      <c r="M2797" s="514" t="str">
        <f>M2795 &amp; ".2"</f>
        <v>D.3.2</v>
      </c>
      <c r="N2797" s="611" t="s">
        <v>288</v>
      </c>
      <c r="O2797" s="169" t="s">
        <v>1141</v>
      </c>
      <c r="AC2797" s="268"/>
      <c r="AD2797" s="268"/>
      <c r="AE2797" s="268"/>
      <c r="AF2797" s="263">
        <f>AG2797+AH2797</f>
        <v>0</v>
      </c>
      <c r="AG2797" s="279">
        <f>SUMIF(ВО.БПр!$BA$131:$BA$132,AG$17 &amp; ".0-" &amp; AG$9,ВО.БПр!$Q$131:$Q$132)/1000+SUMIF(ВО.БТр!$BA$131:$BA$132,AG$17 &amp; ".0-" &amp; AG$9,ВО.БТр!$W$131:$W$132)/1000</f>
        <v>0</v>
      </c>
      <c r="AH2797" s="279">
        <f>SUMIF(ВО.БПр!$BA$131:$BA$132,AH$17 &amp; ".0-" &amp; AH$9,ВО.БПр!$Q$131:$Q$132)/1000+SUMIF(ВО.БТр!$BA$131:$BA$132,AH$17 &amp; ".0-" &amp; AH$9,ВО.БТр!$W$131:$W$132)/1000</f>
        <v>0</v>
      </c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</row>
    <row r="2798" spans="12:79" customFormat="1" ht="11.25" customHeight="1">
      <c r="L2798" s="20"/>
      <c r="M2798" s="609" t="str">
        <f>M2786 &amp; ".4"</f>
        <v>D.4</v>
      </c>
      <c r="N2798" s="610" t="s">
        <v>170</v>
      </c>
      <c r="O2798" s="171" t="s">
        <v>196</v>
      </c>
      <c r="AC2798" s="268"/>
      <c r="AD2798" s="268"/>
      <c r="AE2798" s="268"/>
      <c r="AF2798" s="263">
        <f>AG2798+AH2798</f>
        <v>0</v>
      </c>
      <c r="AG2798" s="191">
        <f>AG2799*AG2800</f>
        <v>0</v>
      </c>
      <c r="AH2798" s="191">
        <f>AH2799*AH2800</f>
        <v>0</v>
      </c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</row>
    <row r="2799" spans="12:79" customFormat="1" ht="11.25" customHeight="1">
      <c r="L2799" s="20"/>
      <c r="M2799" s="514" t="str">
        <f>M2798 &amp; ".1"</f>
        <v>D.4.1</v>
      </c>
      <c r="N2799" s="611" t="s">
        <v>420</v>
      </c>
      <c r="O2799" s="169" t="s">
        <v>418</v>
      </c>
      <c r="AC2799" s="268"/>
      <c r="AD2799" s="268"/>
      <c r="AE2799" s="268"/>
      <c r="AF2799" s="260">
        <f>IF(AF2800=0,0,AF2798/AF2800)</f>
        <v>0</v>
      </c>
      <c r="AG2799" s="661"/>
      <c r="AH2799" s="661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</row>
    <row r="2800" spans="12:79" customFormat="1" ht="11.25" customHeight="1">
      <c r="L2800" s="20"/>
      <c r="M2800" s="514" t="str">
        <f>M2798 &amp; ".2"</f>
        <v>D.4.2</v>
      </c>
      <c r="N2800" s="611" t="s">
        <v>288</v>
      </c>
      <c r="O2800" s="169" t="s">
        <v>1141</v>
      </c>
      <c r="AC2800" s="268"/>
      <c r="AD2800" s="268"/>
      <c r="AE2800" s="268"/>
      <c r="AF2800" s="263">
        <f>AG2800+AH2800</f>
        <v>0</v>
      </c>
      <c r="AG2800" s="279">
        <f>SUMIF(ВО.БПр!$BA$131:$BA$132,AG$17 &amp; ".0-" &amp; AG$9,ВО.БПр!$T$131:$T$132)/1000+SUMIF(ВО.БТр!$BA$131:$BA$132,AG$17 &amp; ".0-" &amp; AG$9,ВО.БТр!$Z$131:$Z$132)/1000</f>
        <v>0</v>
      </c>
      <c r="AH2800" s="279">
        <f>SUMIF(ВО.БПр!$BA$131:$BA$132,AH$17 &amp; ".0-" &amp; AH$9,ВО.БПр!$T$131:$T$132)/1000+SUMIF(ВО.БТр!$BA$131:$BA$132,AH$17 &amp; ".0-" &amp; AH$9,ВО.БТр!$Z$131:$Z$132)/1000</f>
        <v>0</v>
      </c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</row>
    <row r="2801" spans="12:91" customFormat="1" ht="11.25" customHeight="1">
      <c r="L2801" s="156"/>
      <c r="M2801" s="556" t="str">
        <f>M2786 &amp; ".5"</f>
        <v>D.5</v>
      </c>
      <c r="N2801" s="550" t="s">
        <v>2428</v>
      </c>
      <c r="O2801" s="171" t="s">
        <v>196</v>
      </c>
      <c r="AC2801" s="268"/>
      <c r="AD2801" s="268"/>
      <c r="AE2801" s="268"/>
      <c r="AF2801" s="263">
        <f>AG2801+AH2801</f>
        <v>0</v>
      </c>
      <c r="AG2801" s="261"/>
      <c r="AH2801" s="261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</row>
    <row r="2802" spans="12:91" customFormat="1" ht="11.25" customHeight="1">
      <c r="L2802" s="20"/>
      <c r="M2802" s="586"/>
      <c r="N2802" s="587"/>
      <c r="O2802" s="448"/>
      <c r="AC2802" s="268"/>
      <c r="AD2802" s="268"/>
      <c r="AE2802" s="268"/>
      <c r="AF2802" s="278"/>
      <c r="AG2802" s="278"/>
      <c r="AH2802" s="278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</row>
    <row r="2803" spans="12:91">
      <c r="M2803" s="46"/>
      <c r="N2803" s="46"/>
      <c r="O2803" s="46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</row>
    <row r="2808" spans="12:91" ht="11.25" customHeight="1">
      <c r="AC2808" s="763" t="s">
        <v>2385</v>
      </c>
      <c r="AD2808" s="763"/>
      <c r="AE2808" s="763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</row>
    <row r="2809" spans="12:91" customFormat="1" ht="11.25" customHeight="1"/>
    <row r="2810" spans="12:91" customFormat="1" ht="11.25" customHeight="1"/>
    <row r="2811" spans="12:91" ht="11.25" customHeight="1">
      <c r="AC2811" s="163"/>
      <c r="AD2811" s="163"/>
      <c r="AE2811" s="163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</row>
    <row r="2812" spans="12:91" ht="11.25" customHeight="1">
      <c r="AC2812" s="163">
        <v>12</v>
      </c>
      <c r="AD2812" s="163">
        <v>6</v>
      </c>
      <c r="AE2812" s="163">
        <v>6</v>
      </c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</row>
    <row r="2813" spans="12:91" ht="11.25" customHeight="1">
      <c r="AC2813" s="152"/>
      <c r="AD2813" s="152"/>
      <c r="AE2813" s="152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</row>
    <row r="2814" spans="12:91" customFormat="1" ht="11.25" customHeight="1">
      <c r="AC2814" s="180"/>
      <c r="AD2814" s="180"/>
      <c r="AE2814" s="180"/>
      <c r="AU2814" s="80"/>
      <c r="AV2814" s="80"/>
      <c r="AW2814" s="80"/>
      <c r="AX2814" s="80"/>
      <c r="AY2814" s="80"/>
      <c r="AZ2814" s="80"/>
      <c r="BA2814" s="80"/>
      <c r="BB2814" s="80"/>
      <c r="BC2814" s="80"/>
      <c r="BD2814" s="80"/>
      <c r="BE2814" s="80"/>
      <c r="BF2814" s="80"/>
      <c r="BG2814" s="80"/>
      <c r="BH2814" s="80"/>
      <c r="BI2814" s="80"/>
      <c r="BJ2814" s="80"/>
      <c r="BK2814" s="80"/>
      <c r="BL2814" s="80"/>
      <c r="BM2814" s="80"/>
      <c r="BN2814" s="80"/>
      <c r="BO2814" s="80"/>
      <c r="BP2814" s="80"/>
      <c r="BQ2814" s="80"/>
      <c r="BR2814" s="80"/>
      <c r="BS2814" s="80"/>
      <c r="BT2814" s="80"/>
      <c r="BU2814" s="80"/>
      <c r="BV2814" s="80"/>
      <c r="BW2814" s="80"/>
      <c r="BX2814" s="80"/>
      <c r="BY2814" s="80"/>
      <c r="BZ2814" s="80"/>
      <c r="CA2814" s="80"/>
      <c r="CB2814" s="80"/>
      <c r="CC2814" s="80"/>
      <c r="CD2814" s="80"/>
      <c r="CE2814" s="80"/>
      <c r="CF2814" s="80"/>
      <c r="CG2814" s="80"/>
      <c r="CH2814" s="80"/>
      <c r="CI2814" s="80"/>
      <c r="CJ2814" s="80"/>
      <c r="CK2814" s="80"/>
      <c r="CL2814" s="80"/>
      <c r="CM2814" s="80"/>
    </row>
    <row r="2815" spans="12:91" customFormat="1" ht="11.25" customHeight="1">
      <c r="AC2815" s="147" t="s">
        <v>280</v>
      </c>
      <c r="AD2815" s="147" t="s">
        <v>195</v>
      </c>
      <c r="AE2815" s="147" t="s">
        <v>674</v>
      </c>
      <c r="AU2815" s="80"/>
      <c r="AV2815" s="80"/>
      <c r="AW2815" s="80"/>
      <c r="AX2815" s="80"/>
      <c r="AY2815" s="80"/>
      <c r="AZ2815" s="80"/>
      <c r="BA2815" s="80"/>
      <c r="BB2815" s="80"/>
      <c r="BC2815" s="80"/>
      <c r="BD2815" s="80"/>
      <c r="BE2815" s="80"/>
      <c r="BF2815" s="80"/>
      <c r="BG2815" s="80"/>
      <c r="BH2815" s="80"/>
      <c r="BI2815" s="80"/>
      <c r="BJ2815" s="80"/>
      <c r="BK2815" s="80"/>
      <c r="BL2815" s="80"/>
      <c r="BM2815" s="80"/>
      <c r="BN2815" s="80"/>
      <c r="BO2815" s="80"/>
      <c r="BP2815" s="80"/>
      <c r="BQ2815" s="80"/>
      <c r="BR2815" s="80"/>
      <c r="BS2815" s="80"/>
      <c r="BT2815" s="80"/>
      <c r="BU2815" s="80"/>
      <c r="BV2815" s="80"/>
      <c r="BW2815" s="80"/>
      <c r="BX2815" s="80"/>
      <c r="BY2815" s="80"/>
      <c r="BZ2815" s="80"/>
      <c r="CA2815" s="80"/>
      <c r="CB2815" s="80"/>
      <c r="CC2815" s="80"/>
      <c r="CD2815" s="80"/>
      <c r="CE2815" s="80"/>
      <c r="CF2815" s="80"/>
      <c r="CG2815" s="80"/>
      <c r="CH2815" s="80"/>
      <c r="CI2815" s="80"/>
      <c r="CJ2815" s="80"/>
      <c r="CK2815" s="80"/>
      <c r="CL2815" s="80"/>
      <c r="CM2815" s="80"/>
    </row>
    <row r="2816" spans="12:91" customFormat="1" ht="11.25" customHeight="1">
      <c r="AC2816" s="224"/>
      <c r="AD2816" s="224"/>
      <c r="AE2816" s="224"/>
      <c r="AU2816" s="80"/>
      <c r="AV2816" s="80"/>
      <c r="AW2816" s="80"/>
      <c r="AX2816" s="80"/>
      <c r="AY2816" s="80"/>
      <c r="AZ2816" s="80"/>
      <c r="BA2816" s="80"/>
      <c r="BB2816" s="80"/>
      <c r="BC2816" s="80"/>
      <c r="BD2816" s="80"/>
      <c r="BE2816" s="80"/>
      <c r="BF2816" s="80"/>
      <c r="BG2816" s="80"/>
      <c r="BH2816" s="80"/>
      <c r="BI2816" s="80"/>
      <c r="BJ2816" s="80"/>
      <c r="BK2816" s="80"/>
      <c r="BL2816" s="80"/>
      <c r="BM2816" s="80"/>
      <c r="BN2816" s="80"/>
      <c r="BO2816" s="80"/>
      <c r="BP2816" s="80"/>
      <c r="BQ2816" s="80"/>
      <c r="BR2816" s="80"/>
      <c r="BS2816" s="80"/>
      <c r="BT2816" s="80"/>
      <c r="BU2816" s="80"/>
      <c r="BV2816" s="80"/>
      <c r="BW2816" s="80"/>
      <c r="BX2816" s="80"/>
      <c r="BY2816" s="80"/>
      <c r="BZ2816" s="80"/>
      <c r="CA2816" s="80"/>
      <c r="CB2816" s="80"/>
      <c r="CC2816" s="80"/>
      <c r="CD2816" s="80"/>
      <c r="CE2816" s="80"/>
      <c r="CF2816" s="80"/>
      <c r="CG2816" s="80"/>
      <c r="CH2816" s="80"/>
      <c r="CI2816" s="80"/>
      <c r="CJ2816" s="80"/>
      <c r="CK2816" s="80"/>
      <c r="CL2816" s="80"/>
      <c r="CM2816" s="80"/>
    </row>
    <row r="2817" spans="12:93" customFormat="1" ht="11.25" customHeight="1">
      <c r="AC2817" s="147"/>
      <c r="AD2817" s="147"/>
      <c r="AE2817" s="147"/>
      <c r="AU2817" s="80"/>
      <c r="AV2817" s="80"/>
      <c r="AW2817" s="80"/>
      <c r="AX2817" s="80"/>
      <c r="AY2817" s="80"/>
      <c r="AZ2817" s="80"/>
      <c r="BA2817" s="80"/>
      <c r="BB2817" s="80"/>
      <c r="BC2817" s="80"/>
      <c r="BD2817" s="80"/>
      <c r="BE2817" s="80"/>
      <c r="BF2817" s="80"/>
      <c r="BG2817" s="80"/>
      <c r="BH2817" s="80"/>
      <c r="BI2817" s="80"/>
      <c r="BJ2817" s="80"/>
      <c r="BK2817" s="80"/>
      <c r="BL2817" s="80"/>
      <c r="BM2817" s="80"/>
      <c r="BN2817" s="80"/>
      <c r="BO2817" s="80"/>
      <c r="BP2817" s="80"/>
      <c r="BQ2817" s="80"/>
      <c r="BR2817" s="80"/>
      <c r="BS2817" s="80"/>
      <c r="BT2817" s="80"/>
      <c r="BU2817" s="80"/>
      <c r="BV2817" s="80"/>
      <c r="BW2817" s="80"/>
      <c r="BX2817" s="80"/>
      <c r="BY2817" s="80"/>
      <c r="BZ2817" s="80"/>
      <c r="CA2817" s="80"/>
      <c r="CB2817" s="80"/>
      <c r="CC2817" s="80"/>
      <c r="CD2817" s="80"/>
      <c r="CE2817" s="80"/>
      <c r="CF2817" s="80"/>
      <c r="CG2817" s="80"/>
      <c r="CH2817" s="80"/>
      <c r="CI2817" s="80"/>
      <c r="CJ2817" s="80"/>
      <c r="CK2817" s="80"/>
      <c r="CL2817" s="80"/>
      <c r="CM2817" s="80"/>
    </row>
    <row r="2818" spans="12:93" customFormat="1" ht="11.25" customHeight="1">
      <c r="AC2818" s="152"/>
      <c r="AD2818" s="152"/>
      <c r="AE2818" s="152"/>
      <c r="AU2818" s="80"/>
      <c r="AV2818" s="80"/>
      <c r="AW2818" s="80"/>
      <c r="AX2818" s="80"/>
      <c r="AY2818" s="80"/>
      <c r="AZ2818" s="80"/>
      <c r="BA2818" s="80"/>
      <c r="BB2818" s="80"/>
      <c r="BC2818" s="80"/>
      <c r="BD2818" s="80"/>
      <c r="BE2818" s="80"/>
      <c r="BF2818" s="80"/>
      <c r="BG2818" s="80"/>
      <c r="BH2818" s="80"/>
      <c r="BI2818" s="80"/>
      <c r="BJ2818" s="80"/>
      <c r="BK2818" s="80"/>
      <c r="BL2818" s="80"/>
      <c r="BM2818" s="80"/>
      <c r="BN2818" s="80"/>
      <c r="BO2818" s="80"/>
      <c r="BP2818" s="80"/>
      <c r="BQ2818" s="80"/>
      <c r="BR2818" s="80"/>
      <c r="BS2818" s="80"/>
      <c r="BT2818" s="80"/>
      <c r="BU2818" s="80"/>
      <c r="BV2818" s="80"/>
      <c r="BW2818" s="80"/>
      <c r="BX2818" s="80"/>
      <c r="BY2818" s="80"/>
      <c r="BZ2818" s="80"/>
      <c r="CA2818" s="80"/>
      <c r="CB2818" s="80"/>
      <c r="CC2818" s="80"/>
      <c r="CD2818" s="80"/>
      <c r="CE2818" s="80"/>
      <c r="CF2818" s="80"/>
      <c r="CG2818" s="80"/>
      <c r="CH2818" s="80"/>
      <c r="CI2818" s="80"/>
      <c r="CJ2818" s="80"/>
      <c r="CK2818" s="80"/>
      <c r="CL2818" s="80"/>
      <c r="CM2818" s="80"/>
    </row>
    <row r="2819" spans="12:93" customFormat="1" ht="11.25" customHeight="1">
      <c r="AC2819" s="223" t="s">
        <v>21</v>
      </c>
      <c r="AD2819" s="223" t="s">
        <v>278</v>
      </c>
      <c r="AE2819" s="223" t="s">
        <v>279</v>
      </c>
      <c r="AU2819" s="80"/>
      <c r="AV2819" s="80"/>
      <c r="AW2819" s="80"/>
      <c r="AX2819" s="80"/>
      <c r="AY2819" s="80"/>
      <c r="AZ2819" s="80"/>
      <c r="BA2819" s="80"/>
      <c r="BB2819" s="80"/>
      <c r="BC2819" s="80"/>
      <c r="BD2819" s="80"/>
      <c r="BE2819" s="80"/>
      <c r="BF2819" s="80"/>
      <c r="BG2819" s="80"/>
      <c r="BH2819" s="80"/>
      <c r="BI2819" s="80"/>
      <c r="BJ2819" s="80"/>
      <c r="BK2819" s="80"/>
      <c r="BL2819" s="80"/>
      <c r="BM2819" s="80"/>
      <c r="BN2819" s="80"/>
      <c r="BO2819" s="80"/>
      <c r="BP2819" s="80"/>
      <c r="BQ2819" s="80"/>
      <c r="BR2819" s="80"/>
      <c r="BS2819" s="80"/>
      <c r="BT2819" s="80"/>
      <c r="BU2819" s="80"/>
      <c r="BV2819" s="80"/>
      <c r="BW2819" s="80"/>
      <c r="BX2819" s="80"/>
      <c r="BY2819" s="80"/>
      <c r="BZ2819" s="80"/>
      <c r="CA2819" s="80"/>
      <c r="CB2819" s="80"/>
      <c r="CC2819" s="80"/>
      <c r="CD2819" s="80"/>
      <c r="CE2819" s="80"/>
      <c r="CF2819" s="80"/>
      <c r="CG2819" s="80"/>
      <c r="CH2819" s="80"/>
      <c r="CI2819" s="80"/>
      <c r="CJ2819" s="80"/>
      <c r="CK2819" s="80"/>
      <c r="CL2819" s="80"/>
      <c r="CM2819" s="80"/>
    </row>
    <row r="2820" spans="12:93" ht="11.25" customHeight="1">
      <c r="AC2820" s="769"/>
      <c r="AD2820" s="770"/>
      <c r="AE2820" s="771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 s="81"/>
      <c r="AV2820" s="81"/>
      <c r="AW2820" s="81"/>
      <c r="AX2820" s="81"/>
      <c r="AY2820" s="81"/>
      <c r="AZ2820" s="81"/>
      <c r="BA2820" s="81"/>
      <c r="BB2820" s="81"/>
      <c r="BC2820" s="81"/>
      <c r="BD2820" s="81"/>
      <c r="BE2820" s="81"/>
      <c r="BF2820" s="81"/>
      <c r="BG2820" s="81"/>
      <c r="BH2820" s="81"/>
      <c r="BI2820" s="81"/>
      <c r="BJ2820" s="81"/>
      <c r="BK2820" s="81"/>
      <c r="BL2820" s="81"/>
      <c r="BM2820" s="81"/>
      <c r="BN2820" s="81"/>
      <c r="BO2820" s="81"/>
      <c r="BP2820" s="81"/>
      <c r="BQ2820" s="81"/>
      <c r="BR2820" s="81"/>
      <c r="BS2820" s="81"/>
      <c r="BT2820" s="81"/>
      <c r="BU2820" s="81"/>
      <c r="BV2820" s="81"/>
      <c r="BW2820" s="81"/>
      <c r="BX2820" s="81"/>
      <c r="BY2820" s="81"/>
      <c r="BZ2820" s="81"/>
      <c r="CA2820" s="81"/>
      <c r="CB2820" s="81"/>
      <c r="CC2820" s="81"/>
      <c r="CD2820" s="81"/>
      <c r="CE2820" s="81"/>
      <c r="CF2820" s="81"/>
      <c r="CG2820" s="81"/>
      <c r="CH2820" s="81"/>
      <c r="CI2820" s="81"/>
      <c r="CJ2820" s="81"/>
      <c r="CK2820" s="81"/>
      <c r="CL2820" s="81"/>
      <c r="CM2820" s="81"/>
    </row>
    <row r="2821" spans="12:93" ht="11.25" customHeight="1">
      <c r="AC2821" s="175" t="str">
        <f>AC2823 &amp; "_" &amp; AC2815</f>
        <v>0_Y</v>
      </c>
      <c r="AD2821" s="175" t="str">
        <f>AD2823 &amp; "_" &amp; AD2815</f>
        <v>0_I</v>
      </c>
      <c r="AE2821" s="175" t="str">
        <f>AE2823 &amp; "_" &amp; AE2815</f>
        <v>0_II</v>
      </c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 s="82"/>
      <c r="AV2821" s="82"/>
      <c r="AW2821" s="82"/>
      <c r="AX2821" s="82"/>
      <c r="AY2821" s="82"/>
      <c r="AZ2821" s="82"/>
      <c r="BA2821" s="82"/>
      <c r="BB2821" s="82"/>
      <c r="BC2821" s="82"/>
      <c r="BD2821" s="82"/>
      <c r="BE2821" s="82"/>
      <c r="BF2821" s="82"/>
      <c r="BG2821" s="82"/>
      <c r="BH2821" s="82"/>
      <c r="BI2821" s="82"/>
      <c r="BJ2821" s="82"/>
      <c r="BK2821" s="82"/>
      <c r="BL2821" s="82"/>
      <c r="BM2821" s="82"/>
      <c r="BN2821" s="82"/>
      <c r="BO2821" s="82"/>
      <c r="BP2821" s="82"/>
      <c r="BQ2821" s="82"/>
      <c r="BR2821" s="82"/>
      <c r="BS2821" s="82"/>
      <c r="BT2821" s="82"/>
      <c r="BU2821" s="82"/>
      <c r="BV2821" s="82"/>
      <c r="BW2821" s="82"/>
      <c r="BX2821" s="82"/>
      <c r="BY2821" s="82"/>
      <c r="BZ2821" s="82"/>
      <c r="CA2821" s="82"/>
      <c r="CB2821" s="82"/>
      <c r="CC2821" s="82"/>
      <c r="CD2821" s="82"/>
      <c r="CE2821" s="82"/>
      <c r="CF2821" s="82"/>
      <c r="CG2821" s="82"/>
      <c r="CH2821" s="82"/>
      <c r="CI2821" s="82"/>
      <c r="CJ2821" s="82"/>
      <c r="CK2821" s="82"/>
      <c r="CL2821" s="82"/>
      <c r="CM2821" s="82"/>
      <c r="CN2821" s="20"/>
    </row>
    <row r="2822" spans="12:93" customFormat="1" ht="11.25" customHeight="1">
      <c r="AC2822" s="164"/>
      <c r="AD2822" s="164"/>
      <c r="AE2822" s="164"/>
    </row>
    <row r="2823" spans="12:93" customFormat="1" ht="11.25" customHeight="1">
      <c r="AC2823" s="175">
        <f>AC2825</f>
        <v>0</v>
      </c>
      <c r="AD2823" s="175">
        <f>AC2825</f>
        <v>0</v>
      </c>
      <c r="AE2823" s="175">
        <f>AC2825</f>
        <v>0</v>
      </c>
    </row>
    <row r="2824" spans="12:93" customFormat="1" ht="11.25" customHeight="1">
      <c r="AC2824" s="779" t="s">
        <v>135</v>
      </c>
      <c r="AD2824" s="779"/>
      <c r="AE2824" s="779"/>
    </row>
    <row r="2825" spans="12:93" ht="11.25" customHeight="1">
      <c r="L2825" s="122"/>
      <c r="M2825" s="780" t="s">
        <v>105</v>
      </c>
      <c r="N2825" s="782" t="s">
        <v>197</v>
      </c>
      <c r="O2825" s="784" t="s">
        <v>782</v>
      </c>
      <c r="AC2825" s="769"/>
      <c r="AD2825" s="770"/>
      <c r="AE2825" s="771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 s="763" t="s">
        <v>2400</v>
      </c>
      <c r="BZ2825" s="763"/>
      <c r="CA2825" s="763"/>
      <c r="CB2825" s="763"/>
      <c r="CC2825" s="763"/>
      <c r="CD2825" s="763"/>
      <c r="CE2825" s="763"/>
      <c r="CF2825" s="763"/>
      <c r="CG2825" s="763"/>
      <c r="CH2825" s="763"/>
      <c r="CI2825" s="763"/>
      <c r="CJ2825" s="763"/>
      <c r="CK2825" s="763"/>
      <c r="CL2825" s="763"/>
      <c r="CM2825" s="763"/>
      <c r="CN2825"/>
      <c r="CO2825"/>
    </row>
    <row r="2826" spans="12:93" ht="11.25" customHeight="1">
      <c r="L2826" s="122"/>
      <c r="M2826" s="781"/>
      <c r="N2826" s="783"/>
      <c r="O2826" s="785"/>
      <c r="AC2826" s="773"/>
      <c r="AD2826" s="774"/>
      <c r="AE2826" s="775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 s="763" t="s">
        <v>2386</v>
      </c>
      <c r="AV2826" s="763"/>
      <c r="AW2826" s="763"/>
      <c r="AX2826" s="763"/>
      <c r="AY2826" s="763"/>
      <c r="AZ2826" s="763"/>
      <c r="BA2826" s="763"/>
      <c r="BB2826" s="763"/>
      <c r="BC2826" s="763"/>
      <c r="BD2826" s="763"/>
      <c r="BE2826" s="763"/>
      <c r="BF2826" s="763"/>
      <c r="BG2826" s="763"/>
      <c r="BH2826" s="763"/>
      <c r="BI2826" s="763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 s="763" t="s">
        <v>2401</v>
      </c>
      <c r="BZ2826" s="763"/>
      <c r="CA2826" s="763"/>
      <c r="CB2826" s="763"/>
      <c r="CC2826" s="763"/>
      <c r="CD2826" s="763"/>
      <c r="CE2826" s="763"/>
      <c r="CF2826" s="763"/>
      <c r="CG2826" s="763"/>
      <c r="CH2826" s="763"/>
      <c r="CI2826" s="763"/>
      <c r="CJ2826" s="763"/>
      <c r="CK2826" s="763"/>
      <c r="CL2826" s="763"/>
      <c r="CM2826" s="763"/>
      <c r="CN2826"/>
      <c r="CO2826"/>
    </row>
    <row r="2827" spans="12:93" ht="11.25" customHeight="1">
      <c r="L2827" s="9"/>
      <c r="M2827" s="183"/>
      <c r="N2827" s="184" t="s">
        <v>198</v>
      </c>
      <c r="O2827" s="185"/>
      <c r="AC2827" s="773"/>
      <c r="AD2827" s="774"/>
      <c r="AE2827" s="775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 s="763" t="s">
        <v>2387</v>
      </c>
      <c r="AV2827" s="763"/>
      <c r="AW2827" s="763"/>
      <c r="AX2827" s="763"/>
      <c r="AY2827" s="763"/>
      <c r="AZ2827" s="763"/>
      <c r="BA2827" s="763"/>
      <c r="BB2827" s="763"/>
      <c r="BC2827" s="763"/>
      <c r="BD2827" s="763"/>
      <c r="BE2827" s="763"/>
      <c r="BF2827" s="763"/>
      <c r="BG2827" s="763"/>
      <c r="BH2827" s="763"/>
      <c r="BI2827" s="763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 s="763" t="s">
        <v>2402</v>
      </c>
      <c r="BZ2827" s="763"/>
      <c r="CA2827" s="763"/>
      <c r="CB2827" s="763"/>
      <c r="CC2827" s="763"/>
      <c r="CD2827" s="763"/>
      <c r="CE2827" s="763"/>
      <c r="CF2827" s="763"/>
      <c r="CG2827" s="763"/>
      <c r="CH2827" s="763"/>
      <c r="CI2827" s="763"/>
      <c r="CJ2827" s="763"/>
      <c r="CK2827" s="763"/>
      <c r="CL2827" s="763"/>
      <c r="CM2827" s="763"/>
      <c r="CN2827"/>
      <c r="CO2827"/>
    </row>
    <row r="2828" spans="12:93">
      <c r="L2828" s="9"/>
      <c r="M2828" s="183"/>
      <c r="N2828" s="188" t="str">
        <f>IF(CALC_IDENTIFIER="","",CALC_IDENTIFIER)</f>
        <v/>
      </c>
      <c r="O2828" s="201"/>
      <c r="AC2828" s="776"/>
      <c r="AD2828" s="777"/>
      <c r="AE2828" s="77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 s="763" t="s">
        <v>2388</v>
      </c>
      <c r="AV2828" s="763"/>
      <c r="AW2828" s="763"/>
      <c r="AX2828" s="763"/>
      <c r="AY2828" s="763"/>
      <c r="AZ2828" s="763"/>
      <c r="BA2828" s="763"/>
      <c r="BB2828" s="763"/>
      <c r="BC2828" s="763"/>
      <c r="BD2828" s="763"/>
      <c r="BE2828" s="763"/>
      <c r="BF2828" s="763"/>
      <c r="BG2828" s="763"/>
      <c r="BH2828" s="763"/>
      <c r="BI2828" s="763"/>
      <c r="BJ2828" s="763" t="s">
        <v>2389</v>
      </c>
      <c r="BK2828" s="763"/>
      <c r="BL2828" s="763"/>
      <c r="BM2828" s="763"/>
      <c r="BN2828" s="763"/>
      <c r="BO2828" s="763"/>
      <c r="BP2828" s="763"/>
      <c r="BQ2828" s="763"/>
      <c r="BR2828" s="763"/>
      <c r="BS2828" s="763"/>
      <c r="BT2828" s="763"/>
      <c r="BU2828" s="763"/>
      <c r="BV2828" s="763"/>
      <c r="BW2828" s="763"/>
      <c r="BX2828" s="763"/>
      <c r="BY2828" s="763" t="s">
        <v>2403</v>
      </c>
      <c r="BZ2828" s="763"/>
      <c r="CA2828" s="763"/>
      <c r="CB2828" s="763"/>
      <c r="CC2828" s="763"/>
      <c r="CD2828" s="763"/>
      <c r="CE2828" s="763"/>
      <c r="CF2828" s="763"/>
      <c r="CG2828" s="763"/>
      <c r="CH2828" s="763"/>
      <c r="CI2828" s="763"/>
      <c r="CJ2828" s="763"/>
      <c r="CK2828" s="763"/>
      <c r="CL2828" s="763"/>
      <c r="CM2828" s="763"/>
      <c r="CN2828"/>
      <c r="CO2828"/>
    </row>
    <row r="2829" spans="12:93" customFormat="1">
      <c r="M2829" s="626"/>
      <c r="N2829" s="587"/>
      <c r="O2829" s="448"/>
      <c r="AC2829" s="268"/>
      <c r="AD2829" s="268"/>
      <c r="AE2829" s="268"/>
      <c r="AF2829" s="278"/>
      <c r="AG2829" s="278"/>
      <c r="AH2829" s="278"/>
      <c r="AI2829" s="268"/>
      <c r="AJ2829" s="268"/>
      <c r="AK2829" s="268"/>
      <c r="AL2829" s="278"/>
      <c r="AM2829" s="278"/>
      <c r="AN2829" s="278"/>
      <c r="AO2829" s="268"/>
      <c r="AP2829" s="268"/>
      <c r="AQ2829" s="268"/>
      <c r="AR2829" s="278"/>
      <c r="AS2829" s="278"/>
      <c r="AT2829" s="278"/>
    </row>
    <row r="2830" spans="12:93" customFormat="1">
      <c r="M2830" s="626"/>
      <c r="N2830" s="587"/>
      <c r="O2830" s="448"/>
      <c r="AC2830" s="268"/>
      <c r="AD2830" s="268"/>
      <c r="AE2830" s="268"/>
      <c r="AF2830" s="278"/>
      <c r="AG2830" s="278"/>
      <c r="AH2830" s="278"/>
      <c r="AI2830" s="268"/>
      <c r="AJ2830" s="268"/>
      <c r="AK2830" s="268"/>
      <c r="AL2830" s="278"/>
      <c r="AM2830" s="278"/>
      <c r="AN2830" s="278"/>
      <c r="AO2830" s="268"/>
      <c r="AP2830" s="268"/>
      <c r="AQ2830" s="268"/>
      <c r="AR2830" s="278"/>
      <c r="AS2830" s="278"/>
      <c r="AT2830" s="278"/>
    </row>
    <row r="2831" spans="12:93" customFormat="1">
      <c r="M2831" s="569" t="s">
        <v>675</v>
      </c>
      <c r="N2831" s="511" t="s">
        <v>2210</v>
      </c>
      <c r="O2831" s="446" t="s">
        <v>196</v>
      </c>
      <c r="AC2831" s="268"/>
      <c r="AD2831" s="268"/>
      <c r="AE2831" s="268"/>
      <c r="AF2831" s="263">
        <f>AG2831+AH2831</f>
        <v>0</v>
      </c>
      <c r="AG2831" s="260">
        <f>SUM(AG2833,AG2852,AG2862,AG3107)</f>
        <v>0</v>
      </c>
      <c r="AH2831" s="260">
        <f>SUM(AH2833,AH2852,AH2862,AH3107)</f>
        <v>0</v>
      </c>
      <c r="AI2831" s="268"/>
      <c r="AJ2831" s="268"/>
      <c r="AK2831" s="268"/>
      <c r="AL2831" s="263">
        <f>AM2831+AN2831</f>
        <v>0</v>
      </c>
      <c r="AM2831" s="260">
        <f>SUM(AM2833,AM2852,AM2862,AM3107)</f>
        <v>0</v>
      </c>
      <c r="AN2831" s="260">
        <f>SUM(AN2833,AN2852,AN2862,AN3107)</f>
        <v>0</v>
      </c>
      <c r="AO2831" s="268"/>
      <c r="AP2831" s="268"/>
      <c r="AQ2831" s="268"/>
      <c r="AR2831" s="263" t="e">
        <f>AS2831+AT2831</f>
        <v>#REF!</v>
      </c>
      <c r="AS2831" s="260">
        <f>SUM(AS2833,AS2852,AS2862,AS3107)</f>
        <v>0</v>
      </c>
      <c r="AT2831" s="260" t="e">
        <f>SUM(AT2833,AT2852,AT2862,AT3107)</f>
        <v>#REF!</v>
      </c>
    </row>
    <row r="2832" spans="12:93" customFormat="1">
      <c r="M2832" s="626"/>
      <c r="N2832" s="587"/>
      <c r="O2832" s="448"/>
      <c r="AC2832" s="268"/>
      <c r="AD2832" s="268"/>
      <c r="AE2832" s="268"/>
      <c r="AF2832" s="278"/>
      <c r="AG2832" s="278"/>
      <c r="AH2832" s="278"/>
      <c r="AI2832" s="268"/>
      <c r="AJ2832" s="268"/>
      <c r="AK2832" s="268"/>
      <c r="AL2832" s="278"/>
      <c r="AM2832" s="278"/>
      <c r="AN2832" s="278"/>
      <c r="AO2832" s="268"/>
      <c r="AP2832" s="268"/>
      <c r="AQ2832" s="268"/>
      <c r="AR2832" s="278"/>
      <c r="AS2832" s="278"/>
      <c r="AT2832" s="278"/>
    </row>
    <row r="2833" spans="13:99" customFormat="1">
      <c r="M2833" s="627" t="s">
        <v>1475</v>
      </c>
      <c r="N2833" s="633" t="s">
        <v>2201</v>
      </c>
      <c r="O2833" s="446" t="s">
        <v>196</v>
      </c>
      <c r="AC2833" s="268"/>
      <c r="AD2833" s="268"/>
      <c r="AE2833" s="268"/>
      <c r="AF2833" s="263">
        <f>AG2833+AH2833</f>
        <v>0</v>
      </c>
      <c r="AG2833" s="260">
        <f>SUM(AG2835,AG2838,AG2841,AG2844,AG2847,AG2850)</f>
        <v>0</v>
      </c>
      <c r="AH2833" s="260">
        <f>SUM(AH2835,AH2838,AH2841,AH2844,AH2847,AH2850)</f>
        <v>0</v>
      </c>
      <c r="AI2833" s="268"/>
      <c r="AJ2833" s="268"/>
      <c r="AK2833" s="268"/>
      <c r="AL2833" s="263">
        <f>AM2833+AN2833</f>
        <v>0</v>
      </c>
      <c r="AM2833" s="260">
        <f>SUM(AM2835,AM2838,AM2841,AM2844,AM2847,AM2850)</f>
        <v>0</v>
      </c>
      <c r="AN2833" s="260">
        <f>SUM(AN2835,AN2838,AN2841,AN2844,AN2847,AN2850)</f>
        <v>0</v>
      </c>
      <c r="AO2833" s="268"/>
      <c r="AP2833" s="268"/>
      <c r="AQ2833" s="268"/>
      <c r="AR2833" s="263">
        <f>AS2833+AT2833</f>
        <v>0</v>
      </c>
      <c r="AS2833" s="260">
        <f>SUM(AS2835,AS2838,AS2841,AS2844,AS2847,AS2850)</f>
        <v>0</v>
      </c>
      <c r="AT2833" s="260">
        <f>SUM(AT2835,AT2838,AT2841,AT2844,AT2847,AT2850)</f>
        <v>0</v>
      </c>
    </row>
    <row r="2834" spans="13:99" customFormat="1">
      <c r="M2834" s="626"/>
      <c r="N2834" s="587"/>
      <c r="O2834" s="448"/>
      <c r="AC2834" s="268"/>
      <c r="AD2834" s="268"/>
      <c r="AE2834" s="268"/>
      <c r="AF2834" s="278"/>
      <c r="AG2834" s="278"/>
      <c r="AH2834" s="278"/>
      <c r="AI2834" s="268"/>
      <c r="AJ2834" s="268"/>
      <c r="AK2834" s="268"/>
      <c r="AL2834" s="278"/>
      <c r="AM2834" s="278"/>
      <c r="AN2834" s="278"/>
      <c r="AO2834" s="268"/>
      <c r="AP2834" s="268"/>
      <c r="AQ2834" s="268"/>
      <c r="AR2834" s="278"/>
      <c r="AS2834" s="278"/>
      <c r="AT2834" s="278"/>
    </row>
    <row r="2835" spans="13:99" customFormat="1" ht="21">
      <c r="M2835" s="627" t="s">
        <v>2375</v>
      </c>
      <c r="N2835" s="625" t="s">
        <v>2202</v>
      </c>
      <c r="O2835" s="446" t="s">
        <v>196</v>
      </c>
      <c r="AC2835" s="268"/>
      <c r="AD2835" s="268"/>
      <c r="AE2835" s="268"/>
      <c r="AF2835" s="269"/>
      <c r="AG2835" s="578"/>
      <c r="AH2835" s="578"/>
      <c r="AI2835" s="268"/>
      <c r="AJ2835" s="268"/>
      <c r="AK2835" s="268"/>
      <c r="AL2835" s="263">
        <f>AM2835+AN2835</f>
        <v>0</v>
      </c>
      <c r="AM2835" s="260">
        <f>AM2836*AM2837/1000</f>
        <v>0</v>
      </c>
      <c r="AN2835" s="260">
        <f>AN2836*AN2837/1000</f>
        <v>0</v>
      </c>
      <c r="AO2835" s="268"/>
      <c r="AP2835" s="268"/>
      <c r="AQ2835" s="268"/>
      <c r="AR2835" s="269"/>
      <c r="AS2835" s="578"/>
      <c r="AT2835" s="578"/>
    </row>
    <row r="2836" spans="13:99" customFormat="1">
      <c r="M2836" s="628" t="str">
        <f>M2835 &amp; ".P"</f>
        <v>HDSFAL.P</v>
      </c>
      <c r="N2836" s="585" t="s">
        <v>957</v>
      </c>
      <c r="O2836" s="446" t="s">
        <v>24</v>
      </c>
      <c r="AC2836" s="268"/>
      <c r="AD2836" s="268"/>
      <c r="AE2836" s="268"/>
      <c r="AF2836" s="269"/>
      <c r="AG2836" s="578"/>
      <c r="AH2836" s="578"/>
      <c r="AI2836" s="268"/>
      <c r="AJ2836" s="268"/>
      <c r="AK2836" s="268"/>
      <c r="AL2836" s="263">
        <f>IF(AL2837=0,0,AL2835*1000/AL2837)</f>
        <v>0</v>
      </c>
      <c r="AM2836" s="230"/>
      <c r="AN2836" s="230"/>
      <c r="AO2836" s="268"/>
      <c r="AP2836" s="268"/>
      <c r="AQ2836" s="268"/>
      <c r="AR2836" s="269"/>
      <c r="AS2836" s="578"/>
      <c r="AT2836" s="578"/>
    </row>
    <row r="2837" spans="13:99" customFormat="1">
      <c r="M2837" s="628" t="str">
        <f>M2835 &amp; ".V"</f>
        <v>HDSFAL.V</v>
      </c>
      <c r="N2837" s="585" t="s">
        <v>246</v>
      </c>
      <c r="O2837" s="446" t="s">
        <v>294</v>
      </c>
      <c r="AC2837" s="268"/>
      <c r="AD2837" s="268"/>
      <c r="AE2837" s="268"/>
      <c r="AF2837" s="578"/>
      <c r="AG2837" s="578"/>
      <c r="AH2837" s="578"/>
      <c r="AI2837" s="268"/>
      <c r="AJ2837" s="268"/>
      <c r="AK2837" s="268"/>
      <c r="AL2837" s="263">
        <f>AM2837+AN2837</f>
        <v>0</v>
      </c>
      <c r="AM2837" s="230"/>
      <c r="AN2837" s="230"/>
      <c r="AO2837" s="268"/>
      <c r="AP2837" s="268"/>
      <c r="AQ2837" s="268"/>
      <c r="AR2837" s="578"/>
      <c r="AS2837" s="578"/>
      <c r="AT2837" s="578"/>
    </row>
    <row r="2838" spans="13:99" customFormat="1">
      <c r="M2838" s="627" t="s">
        <v>2292</v>
      </c>
      <c r="N2838" s="625" t="s">
        <v>2203</v>
      </c>
      <c r="O2838" s="446" t="s">
        <v>196</v>
      </c>
      <c r="AC2838" s="268"/>
      <c r="AD2838" s="268"/>
      <c r="AE2838" s="268"/>
      <c r="AF2838" s="269"/>
      <c r="AG2838" s="578"/>
      <c r="AH2838" s="578"/>
      <c r="AI2838" s="268"/>
      <c r="AJ2838" s="268"/>
      <c r="AK2838" s="268"/>
      <c r="AL2838" s="263">
        <f>AM2838+AN2838</f>
        <v>0</v>
      </c>
      <c r="AM2838" s="260">
        <f>AM2839*AM2840/1000</f>
        <v>0</v>
      </c>
      <c r="AN2838" s="260">
        <f>AN2839*AN2840/1000</f>
        <v>0</v>
      </c>
      <c r="AO2838" s="268"/>
      <c r="AP2838" s="268"/>
      <c r="AQ2838" s="268"/>
      <c r="AR2838" s="269"/>
      <c r="AS2838" s="578"/>
      <c r="AT2838" s="578"/>
    </row>
    <row r="2839" spans="13:99" customFormat="1">
      <c r="M2839" s="628" t="str">
        <f>M2838 &amp; ".P"</f>
        <v>FES.P</v>
      </c>
      <c r="N2839" s="585" t="s">
        <v>957</v>
      </c>
      <c r="O2839" s="446" t="s">
        <v>24</v>
      </c>
      <c r="AC2839" s="268"/>
      <c r="AD2839" s="268"/>
      <c r="AE2839" s="268"/>
      <c r="AF2839" s="269"/>
      <c r="AG2839" s="578"/>
      <c r="AH2839" s="578"/>
      <c r="AI2839" s="268"/>
      <c r="AJ2839" s="268"/>
      <c r="AK2839" s="268"/>
      <c r="AL2839" s="263">
        <f>IF(AL2840=0,0,AL2838*1000/AL2840)</f>
        <v>0</v>
      </c>
      <c r="AM2839" s="230"/>
      <c r="AN2839" s="230"/>
      <c r="AO2839" s="268"/>
      <c r="AP2839" s="268"/>
      <c r="AQ2839" s="268"/>
      <c r="AR2839" s="269"/>
      <c r="AS2839" s="578"/>
      <c r="AT2839" s="578"/>
    </row>
    <row r="2840" spans="13:99" customFormat="1">
      <c r="M2840" s="628" t="str">
        <f>M2838 &amp; ".V"</f>
        <v>FES.V</v>
      </c>
      <c r="N2840" s="585" t="s">
        <v>246</v>
      </c>
      <c r="O2840" s="446" t="s">
        <v>294</v>
      </c>
      <c r="AC2840" s="268"/>
      <c r="AD2840" s="268"/>
      <c r="AE2840" s="268"/>
      <c r="AF2840" s="578"/>
      <c r="AG2840" s="578"/>
      <c r="AH2840" s="578"/>
      <c r="AI2840" s="268"/>
      <c r="AJ2840" s="268"/>
      <c r="AK2840" s="268"/>
      <c r="AL2840" s="263">
        <f>AM2840+AN2840</f>
        <v>0</v>
      </c>
      <c r="AM2840" s="230"/>
      <c r="AN2840" s="230"/>
      <c r="AO2840" s="268"/>
      <c r="AP2840" s="268"/>
      <c r="AQ2840" s="268"/>
      <c r="AR2840" s="578"/>
      <c r="AS2840" s="578"/>
      <c r="AT2840" s="578"/>
    </row>
    <row r="2841" spans="13:99" customFormat="1">
      <c r="M2841" s="627" t="s">
        <v>2376</v>
      </c>
      <c r="N2841" s="625" t="s">
        <v>2204</v>
      </c>
      <c r="O2841" s="446" t="s">
        <v>196</v>
      </c>
      <c r="AC2841" s="268"/>
      <c r="AD2841" s="268"/>
      <c r="AE2841" s="268"/>
      <c r="AF2841" s="269"/>
      <c r="AG2841" s="578"/>
      <c r="AH2841" s="578"/>
      <c r="AI2841" s="268"/>
      <c r="AJ2841" s="268"/>
      <c r="AK2841" s="268"/>
      <c r="AL2841" s="263">
        <f>AM2841+AN2841</f>
        <v>0</v>
      </c>
      <c r="AM2841" s="260">
        <f>AM2842*AM2843/1000</f>
        <v>0</v>
      </c>
      <c r="AN2841" s="260">
        <f>AN2842*AN2843/1000</f>
        <v>0</v>
      </c>
      <c r="AO2841" s="268"/>
      <c r="AP2841" s="268"/>
      <c r="AQ2841" s="268"/>
      <c r="AR2841" s="269"/>
      <c r="AS2841" s="578"/>
      <c r="AT2841" s="578"/>
    </row>
    <row r="2842" spans="13:99" customFormat="1">
      <c r="M2842" s="628" t="str">
        <f>M2841 &amp; ".P"</f>
        <v>OXCLAL.P</v>
      </c>
      <c r="N2842" s="585" t="s">
        <v>957</v>
      </c>
      <c r="O2842" s="446" t="s">
        <v>24</v>
      </c>
      <c r="AC2842" s="268"/>
      <c r="AD2842" s="268"/>
      <c r="AE2842" s="268"/>
      <c r="AF2842" s="269"/>
      <c r="AG2842" s="578"/>
      <c r="AH2842" s="578"/>
      <c r="AI2842" s="268"/>
      <c r="AJ2842" s="268"/>
      <c r="AK2842" s="268"/>
      <c r="AL2842" s="263">
        <f>IF(AL2843=0,0,AL2841*1000/AL2843)</f>
        <v>0</v>
      </c>
      <c r="AM2842" s="230"/>
      <c r="AN2842" s="230"/>
      <c r="AO2842" s="268"/>
      <c r="AP2842" s="268"/>
      <c r="AQ2842" s="268"/>
      <c r="AR2842" s="269"/>
      <c r="AS2842" s="578"/>
      <c r="AT2842" s="578"/>
    </row>
    <row r="2843" spans="13:99" customFormat="1" ht="11.25" customHeight="1">
      <c r="M2843" s="628" t="str">
        <f>M2841 &amp; ".V"</f>
        <v>OXCLAL.V</v>
      </c>
      <c r="N2843" s="585" t="s">
        <v>246</v>
      </c>
      <c r="O2843" s="446" t="s">
        <v>294</v>
      </c>
      <c r="AC2843" s="268"/>
      <c r="AD2843" s="268"/>
      <c r="AE2843" s="268"/>
      <c r="AF2843" s="578"/>
      <c r="AG2843" s="578"/>
      <c r="AH2843" s="578"/>
      <c r="AI2843" s="268"/>
      <c r="AJ2843" s="268"/>
      <c r="AK2843" s="268"/>
      <c r="AL2843" s="263">
        <f>AM2843+AN2843</f>
        <v>0</v>
      </c>
      <c r="AM2843" s="230"/>
      <c r="AN2843" s="230"/>
      <c r="AO2843" s="268"/>
      <c r="AP2843" s="268"/>
      <c r="AQ2843" s="268"/>
      <c r="AR2843" s="578"/>
      <c r="AS2843" s="578"/>
      <c r="AT2843" s="578"/>
    </row>
    <row r="2844" spans="13:99">
      <c r="M2844" s="627" t="s">
        <v>2377</v>
      </c>
      <c r="N2844" s="625" t="s">
        <v>2205</v>
      </c>
      <c r="O2844" s="446" t="s">
        <v>196</v>
      </c>
      <c r="AC2844" s="268"/>
      <c r="AD2844" s="268"/>
      <c r="AE2844" s="268"/>
      <c r="AF2844" s="269"/>
      <c r="AG2844" s="578"/>
      <c r="AH2844" s="578"/>
      <c r="AI2844" s="268"/>
      <c r="AJ2844" s="268"/>
      <c r="AK2844" s="268"/>
      <c r="AL2844" s="263">
        <f>AM2844+AN2844</f>
        <v>0</v>
      </c>
      <c r="AM2844" s="260">
        <f>AM2845*AM2846/1000</f>
        <v>0</v>
      </c>
      <c r="AN2844" s="260">
        <f>AN2845*AN2846/1000</f>
        <v>0</v>
      </c>
      <c r="AO2844" s="268"/>
      <c r="AP2844" s="268"/>
      <c r="AQ2844" s="268"/>
      <c r="AR2844" s="269"/>
      <c r="AS2844" s="578"/>
      <c r="AT2844" s="578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</row>
    <row r="2845" spans="13:99">
      <c r="M2845" s="628" t="str">
        <f>M2844 &amp; ".P"</f>
        <v>PLOXCLAL.P</v>
      </c>
      <c r="N2845" s="585" t="s">
        <v>957</v>
      </c>
      <c r="O2845" s="446" t="s">
        <v>24</v>
      </c>
      <c r="AC2845" s="268"/>
      <c r="AD2845" s="268"/>
      <c r="AE2845" s="268"/>
      <c r="AF2845" s="269"/>
      <c r="AG2845" s="578"/>
      <c r="AH2845" s="578"/>
      <c r="AI2845" s="268"/>
      <c r="AJ2845" s="268"/>
      <c r="AK2845" s="268"/>
      <c r="AL2845" s="263">
        <f>IF(AL2846=0,0,AL2844*1000/AL2846)</f>
        <v>0</v>
      </c>
      <c r="AM2845" s="230"/>
      <c r="AN2845" s="230"/>
      <c r="AO2845" s="268"/>
      <c r="AP2845" s="268"/>
      <c r="AQ2845" s="268"/>
      <c r="AR2845" s="269"/>
      <c r="AS2845" s="578"/>
      <c r="AT2845" s="578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</row>
    <row r="2846" spans="13:99">
      <c r="M2846" s="628" t="str">
        <f>M2844 &amp; ".V"</f>
        <v>PLOXCLAL.V</v>
      </c>
      <c r="N2846" s="585" t="s">
        <v>246</v>
      </c>
      <c r="O2846" s="446" t="s">
        <v>294</v>
      </c>
      <c r="AC2846" s="268"/>
      <c r="AD2846" s="268"/>
      <c r="AE2846" s="268"/>
      <c r="AF2846" s="578"/>
      <c r="AG2846" s="578"/>
      <c r="AH2846" s="578"/>
      <c r="AI2846" s="268"/>
      <c r="AJ2846" s="268"/>
      <c r="AK2846" s="268"/>
      <c r="AL2846" s="263">
        <f>AM2846+AN2846</f>
        <v>0</v>
      </c>
      <c r="AM2846" s="230"/>
      <c r="AN2846" s="230"/>
      <c r="AO2846" s="268"/>
      <c r="AP2846" s="268"/>
      <c r="AQ2846" s="268"/>
      <c r="AR2846" s="578"/>
      <c r="AS2846" s="578"/>
      <c r="AT2846" s="578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</row>
    <row r="2847" spans="13:99">
      <c r="M2847" s="627" t="s">
        <v>2330</v>
      </c>
      <c r="N2847" s="625" t="s">
        <v>2206</v>
      </c>
      <c r="O2847" s="446" t="s">
        <v>196</v>
      </c>
      <c r="AC2847" s="268"/>
      <c r="AD2847" s="268"/>
      <c r="AE2847" s="268"/>
      <c r="AF2847" s="269"/>
      <c r="AG2847" s="578"/>
      <c r="AH2847" s="578"/>
      <c r="AI2847" s="268"/>
      <c r="AJ2847" s="268"/>
      <c r="AK2847" s="268"/>
      <c r="AL2847" s="263">
        <f>AM2847+AN2847</f>
        <v>0</v>
      </c>
      <c r="AM2847" s="260">
        <f>AM2848*AM2849/1000</f>
        <v>0</v>
      </c>
      <c r="AN2847" s="260">
        <f>AN2848*AN2849/1000</f>
        <v>0</v>
      </c>
      <c r="AO2847" s="268"/>
      <c r="AP2847" s="268"/>
      <c r="AQ2847" s="268"/>
      <c r="AR2847" s="269"/>
      <c r="AS2847" s="578"/>
      <c r="AT2847" s="578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</row>
    <row r="2848" spans="13:99">
      <c r="M2848" s="628" t="str">
        <f>M2847 &amp; ".P"</f>
        <v>SFAL.P</v>
      </c>
      <c r="N2848" s="585" t="s">
        <v>957</v>
      </c>
      <c r="O2848" s="446" t="s">
        <v>24</v>
      </c>
      <c r="AC2848" s="268"/>
      <c r="AD2848" s="268"/>
      <c r="AE2848" s="268"/>
      <c r="AF2848" s="269"/>
      <c r="AG2848" s="578"/>
      <c r="AH2848" s="578"/>
      <c r="AI2848" s="268"/>
      <c r="AJ2848" s="268"/>
      <c r="AK2848" s="268"/>
      <c r="AL2848" s="263">
        <f>IF(AL2849=0,0,AL2847*1000/AL2849)</f>
        <v>0</v>
      </c>
      <c r="AM2848" s="230"/>
      <c r="AN2848" s="230"/>
      <c r="AO2848" s="268"/>
      <c r="AP2848" s="268"/>
      <c r="AQ2848" s="268"/>
      <c r="AR2848" s="269"/>
      <c r="AS2848" s="578"/>
      <c r="AT2848" s="57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</row>
    <row r="2849" spans="13:99">
      <c r="M2849" s="628" t="str">
        <f>M2847 &amp; ".V"</f>
        <v>SFAL.V</v>
      </c>
      <c r="N2849" s="585" t="s">
        <v>246</v>
      </c>
      <c r="O2849" s="446" t="s">
        <v>294</v>
      </c>
      <c r="AC2849" s="268"/>
      <c r="AD2849" s="268"/>
      <c r="AE2849" s="268"/>
      <c r="AF2849" s="578"/>
      <c r="AG2849" s="578"/>
      <c r="AH2849" s="578"/>
      <c r="AI2849" s="268"/>
      <c r="AJ2849" s="268"/>
      <c r="AK2849" s="268"/>
      <c r="AL2849" s="263">
        <f>AM2849+AN2849</f>
        <v>0</v>
      </c>
      <c r="AM2849" s="230"/>
      <c r="AN2849" s="230"/>
      <c r="AO2849" s="268"/>
      <c r="AP2849" s="268"/>
      <c r="AQ2849" s="268"/>
      <c r="AR2849" s="578"/>
      <c r="AS2849" s="578"/>
      <c r="AT2849" s="578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</row>
    <row r="2850" spans="13:99">
      <c r="M2850" s="627" t="s">
        <v>1482</v>
      </c>
      <c r="N2850" s="625" t="s">
        <v>312</v>
      </c>
      <c r="O2850" s="446" t="s">
        <v>196</v>
      </c>
      <c r="AC2850" s="268"/>
      <c r="AD2850" s="268"/>
      <c r="AE2850" s="268"/>
      <c r="AF2850" s="269"/>
      <c r="AG2850" s="578"/>
      <c r="AH2850" s="578"/>
      <c r="AI2850" s="268"/>
      <c r="AJ2850" s="268"/>
      <c r="AK2850" s="268"/>
      <c r="AL2850" s="263">
        <f>AM2850+AN2850</f>
        <v>0</v>
      </c>
      <c r="AM2850" s="230"/>
      <c r="AN2850" s="230"/>
      <c r="AO2850" s="268"/>
      <c r="AP2850" s="268"/>
      <c r="AQ2850" s="268"/>
      <c r="AR2850" s="269"/>
      <c r="AS2850" s="578"/>
      <c r="AT2850" s="578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</row>
    <row r="2851" spans="13:99">
      <c r="M2851" s="626"/>
      <c r="N2851" s="587"/>
      <c r="O2851" s="448"/>
      <c r="AC2851" s="268"/>
      <c r="AD2851" s="268"/>
      <c r="AE2851" s="268"/>
      <c r="AF2851" s="278"/>
      <c r="AG2851" s="278"/>
      <c r="AH2851" s="278"/>
      <c r="AI2851" s="268"/>
      <c r="AJ2851" s="268"/>
      <c r="AK2851" s="268"/>
      <c r="AL2851" s="278"/>
      <c r="AM2851" s="278"/>
      <c r="AN2851" s="278"/>
      <c r="AO2851" s="268"/>
      <c r="AP2851" s="268"/>
      <c r="AQ2851" s="268"/>
      <c r="AR2851" s="278"/>
      <c r="AS2851" s="278"/>
      <c r="AT2851" s="278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</row>
    <row r="2852" spans="13:99">
      <c r="M2852" s="627" t="s">
        <v>2290</v>
      </c>
      <c r="N2852" s="633" t="s">
        <v>2207</v>
      </c>
      <c r="O2852" s="446" t="s">
        <v>196</v>
      </c>
      <c r="AC2852" s="268"/>
      <c r="AD2852" s="268"/>
      <c r="AE2852" s="268"/>
      <c r="AF2852" s="263">
        <f>AG2852+AH2852</f>
        <v>0</v>
      </c>
      <c r="AG2852" s="260">
        <f>SUM(AG2854,AG2857,AG2860)</f>
        <v>0</v>
      </c>
      <c r="AH2852" s="260">
        <f>SUM(AH2854,AH2857,AH2860)</f>
        <v>0</v>
      </c>
      <c r="AI2852" s="268"/>
      <c r="AJ2852" s="268"/>
      <c r="AK2852" s="268"/>
      <c r="AL2852" s="263">
        <f>AM2852+AN2852</f>
        <v>0</v>
      </c>
      <c r="AM2852" s="260">
        <f>SUM(AM2854,AM2857,AM2860)</f>
        <v>0</v>
      </c>
      <c r="AN2852" s="260">
        <f>SUM(AN2854,AN2857,AN2860)</f>
        <v>0</v>
      </c>
      <c r="AO2852" s="268"/>
      <c r="AP2852" s="268"/>
      <c r="AQ2852" s="268"/>
      <c r="AR2852" s="263">
        <f>AS2852+AT2852</f>
        <v>0</v>
      </c>
      <c r="AS2852" s="260">
        <f>SUM(AS2854,AS2857,AS2860)</f>
        <v>0</v>
      </c>
      <c r="AT2852" s="260">
        <f>SUM(AT2854,AT2857,AT2860)</f>
        <v>0</v>
      </c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</row>
    <row r="2853" spans="13:99">
      <c r="M2853" s="626"/>
      <c r="N2853" s="587"/>
      <c r="O2853" s="448"/>
      <c r="AC2853" s="268"/>
      <c r="AD2853" s="268"/>
      <c r="AE2853" s="268"/>
      <c r="AF2853" s="278"/>
      <c r="AG2853" s="278"/>
      <c r="AH2853" s="278"/>
      <c r="AI2853" s="268"/>
      <c r="AJ2853" s="268"/>
      <c r="AK2853" s="268"/>
      <c r="AL2853" s="278"/>
      <c r="AM2853" s="278"/>
      <c r="AN2853" s="278"/>
      <c r="AO2853" s="268"/>
      <c r="AP2853" s="268"/>
      <c r="AQ2853" s="268"/>
      <c r="AR2853" s="278"/>
      <c r="AS2853" s="278"/>
      <c r="AT2853" s="278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</row>
    <row r="2854" spans="13:99">
      <c r="M2854" s="627" t="s">
        <v>2293</v>
      </c>
      <c r="N2854" s="625" t="s">
        <v>2208</v>
      </c>
      <c r="O2854" s="446" t="s">
        <v>196</v>
      </c>
      <c r="AC2854" s="268"/>
      <c r="AD2854" s="268"/>
      <c r="AE2854" s="268"/>
      <c r="AF2854" s="269"/>
      <c r="AG2854" s="578"/>
      <c r="AH2854" s="578"/>
      <c r="AI2854" s="268"/>
      <c r="AJ2854" s="268"/>
      <c r="AK2854" s="268"/>
      <c r="AL2854" s="263">
        <f>AM2854+AN2854</f>
        <v>0</v>
      </c>
      <c r="AM2854" s="260">
        <f>AM2855*AM2856/1000</f>
        <v>0</v>
      </c>
      <c r="AN2854" s="260">
        <f>AN2855*AN2856/1000</f>
        <v>0</v>
      </c>
      <c r="AO2854" s="268"/>
      <c r="AP2854" s="268"/>
      <c r="AQ2854" s="268"/>
      <c r="AR2854" s="269"/>
      <c r="AS2854" s="578"/>
      <c r="AT2854" s="578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</row>
    <row r="2855" spans="13:99">
      <c r="M2855" s="628" t="str">
        <f>M2854 &amp; ".P"</f>
        <v>MGFLK.P</v>
      </c>
      <c r="N2855" s="585" t="s">
        <v>957</v>
      </c>
      <c r="O2855" s="446" t="s">
        <v>24</v>
      </c>
      <c r="AC2855" s="268"/>
      <c r="AD2855" s="268"/>
      <c r="AE2855" s="268"/>
      <c r="AF2855" s="269"/>
      <c r="AG2855" s="578"/>
      <c r="AH2855" s="578"/>
      <c r="AI2855" s="268"/>
      <c r="AJ2855" s="268"/>
      <c r="AK2855" s="268"/>
      <c r="AL2855" s="263">
        <f>IF(AL2856=0,0,AL2854*1000/AL2856)</f>
        <v>0</v>
      </c>
      <c r="AM2855" s="230"/>
      <c r="AN2855" s="230"/>
      <c r="AO2855" s="268"/>
      <c r="AP2855" s="268"/>
      <c r="AQ2855" s="268"/>
      <c r="AR2855" s="269"/>
      <c r="AS2855" s="578"/>
      <c r="AT2855" s="578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</row>
    <row r="2856" spans="13:99">
      <c r="M2856" s="628" t="str">
        <f>M2854 &amp; ".V"</f>
        <v>MGFLK.V</v>
      </c>
      <c r="N2856" s="585" t="s">
        <v>246</v>
      </c>
      <c r="O2856" s="446" t="s">
        <v>294</v>
      </c>
      <c r="AC2856" s="268"/>
      <c r="AD2856" s="268"/>
      <c r="AE2856" s="268"/>
      <c r="AF2856" s="578"/>
      <c r="AG2856" s="578"/>
      <c r="AH2856" s="578"/>
      <c r="AI2856" s="268"/>
      <c r="AJ2856" s="268"/>
      <c r="AK2856" s="268"/>
      <c r="AL2856" s="263">
        <f>AM2856+AN2856</f>
        <v>0</v>
      </c>
      <c r="AM2856" s="230"/>
      <c r="AN2856" s="230"/>
      <c r="AO2856" s="268"/>
      <c r="AP2856" s="268"/>
      <c r="AQ2856" s="268"/>
      <c r="AR2856" s="578"/>
      <c r="AS2856" s="578"/>
      <c r="AT2856" s="578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</row>
    <row r="2857" spans="13:99">
      <c r="M2857" s="627" t="s">
        <v>2294</v>
      </c>
      <c r="N2857" s="625" t="s">
        <v>2209</v>
      </c>
      <c r="O2857" s="446" t="s">
        <v>196</v>
      </c>
      <c r="AC2857" s="268"/>
      <c r="AD2857" s="268"/>
      <c r="AE2857" s="268"/>
      <c r="AF2857" s="269"/>
      <c r="AG2857" s="578"/>
      <c r="AH2857" s="578"/>
      <c r="AI2857" s="268"/>
      <c r="AJ2857" s="268"/>
      <c r="AK2857" s="268"/>
      <c r="AL2857" s="263">
        <f>AM2857+AN2857</f>
        <v>0</v>
      </c>
      <c r="AM2857" s="260">
        <f>AM2858*AM2859/1000</f>
        <v>0</v>
      </c>
      <c r="AN2857" s="260">
        <f>AN2858*AN2859/1000</f>
        <v>0</v>
      </c>
      <c r="AO2857" s="268"/>
      <c r="AP2857" s="268"/>
      <c r="AQ2857" s="268"/>
      <c r="AR2857" s="269"/>
      <c r="AS2857" s="578"/>
      <c r="AT2857" s="578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</row>
    <row r="2858" spans="13:99">
      <c r="M2858" s="628" t="str">
        <f>M2857 &amp; ".P"</f>
        <v>PRSTL.P</v>
      </c>
      <c r="N2858" s="585" t="s">
        <v>957</v>
      </c>
      <c r="O2858" s="446" t="s">
        <v>24</v>
      </c>
      <c r="AC2858" s="268"/>
      <c r="AD2858" s="268"/>
      <c r="AE2858" s="268"/>
      <c r="AF2858" s="269"/>
      <c r="AG2858" s="578"/>
      <c r="AH2858" s="578"/>
      <c r="AI2858" s="268"/>
      <c r="AJ2858" s="268"/>
      <c r="AK2858" s="268"/>
      <c r="AL2858" s="263">
        <f>IF(AL2859=0,0,AL2857*1000/AL2859)</f>
        <v>0</v>
      </c>
      <c r="AM2858" s="230"/>
      <c r="AN2858" s="230"/>
      <c r="AO2858" s="268"/>
      <c r="AP2858" s="268"/>
      <c r="AQ2858" s="268"/>
      <c r="AR2858" s="269"/>
      <c r="AS2858" s="578"/>
      <c r="AT2858" s="57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</row>
    <row r="2859" spans="13:99">
      <c r="M2859" s="628" t="str">
        <f>M2857 &amp; ".V"</f>
        <v>PRSTL.V</v>
      </c>
      <c r="N2859" s="585" t="s">
        <v>246</v>
      </c>
      <c r="O2859" s="446" t="s">
        <v>294</v>
      </c>
      <c r="AC2859" s="268"/>
      <c r="AD2859" s="268"/>
      <c r="AE2859" s="268"/>
      <c r="AF2859" s="578"/>
      <c r="AG2859" s="578"/>
      <c r="AH2859" s="578"/>
      <c r="AI2859" s="268"/>
      <c r="AJ2859" s="268"/>
      <c r="AK2859" s="268"/>
      <c r="AL2859" s="263">
        <f>AM2859+AN2859</f>
        <v>0</v>
      </c>
      <c r="AM2859" s="230"/>
      <c r="AN2859" s="230"/>
      <c r="AO2859" s="268"/>
      <c r="AP2859" s="268"/>
      <c r="AQ2859" s="268"/>
      <c r="AR2859" s="578"/>
      <c r="AS2859" s="578"/>
      <c r="AT2859" s="578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</row>
    <row r="2860" spans="13:99">
      <c r="M2860" s="627" t="s">
        <v>1482</v>
      </c>
      <c r="N2860" s="625" t="s">
        <v>312</v>
      </c>
      <c r="O2860" s="446" t="s">
        <v>196</v>
      </c>
      <c r="AC2860" s="268"/>
      <c r="AD2860" s="268"/>
      <c r="AE2860" s="268"/>
      <c r="AF2860" s="269"/>
      <c r="AG2860" s="578"/>
      <c r="AH2860" s="578"/>
      <c r="AI2860" s="268"/>
      <c r="AJ2860" s="268"/>
      <c r="AK2860" s="268"/>
      <c r="AL2860" s="263">
        <f>AM2860+AN2860</f>
        <v>0</v>
      </c>
      <c r="AM2860" s="230"/>
      <c r="AN2860" s="230"/>
      <c r="AO2860" s="268"/>
      <c r="AP2860" s="268"/>
      <c r="AQ2860" s="268"/>
      <c r="AR2860" s="269"/>
      <c r="AS2860" s="578"/>
      <c r="AT2860" s="578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</row>
    <row r="2861" spans="13:99">
      <c r="M2861" s="626"/>
      <c r="N2861" s="587"/>
      <c r="O2861" s="448"/>
      <c r="AC2861" s="268"/>
      <c r="AD2861" s="268"/>
      <c r="AE2861" s="268"/>
      <c r="AF2861" s="278"/>
      <c r="AG2861" s="278"/>
      <c r="AH2861" s="278"/>
      <c r="AI2861" s="268"/>
      <c r="AJ2861" s="268"/>
      <c r="AK2861" s="268"/>
      <c r="AL2861" s="278"/>
      <c r="AM2861" s="278"/>
      <c r="AN2861" s="278"/>
      <c r="AO2861" s="268"/>
      <c r="AP2861" s="268"/>
      <c r="AQ2861" s="268"/>
      <c r="AR2861" s="278"/>
      <c r="AS2861" s="278"/>
      <c r="AT2861" s="278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</row>
    <row r="2862" spans="13:99">
      <c r="M2862" s="627" t="s">
        <v>2291</v>
      </c>
      <c r="N2862" s="633" t="s">
        <v>2200</v>
      </c>
      <c r="O2862" s="446" t="s">
        <v>196</v>
      </c>
      <c r="AC2862" s="268"/>
      <c r="AD2862" s="268"/>
      <c r="AE2862" s="268"/>
      <c r="AF2862" s="263">
        <f>AG2862+AH2862</f>
        <v>0</v>
      </c>
      <c r="AG2862" s="260">
        <f>SUMIF(ВО.Р!$AO$57:$AO$299,ВО.Р!$AO$56,ВО.Р!AG$57:AG$299)</f>
        <v>0</v>
      </c>
      <c r="AH2862" s="260">
        <f>SUMIF(ВО.Р!$AO$57:$AO$299,ВО.Р!$AO$56,ВО.Р!AH$57:AH$299)</f>
        <v>0</v>
      </c>
      <c r="AI2862" s="268"/>
      <c r="AJ2862" s="268"/>
      <c r="AK2862" s="268"/>
      <c r="AL2862" s="263">
        <f>AM2862+AN2862</f>
        <v>0</v>
      </c>
      <c r="AM2862" s="260">
        <f>SUMIF(ВО.Р!$AO$57:$AO$299,ВО.Р!$AO$56,ВО.Р!AM$57:AM$299)</f>
        <v>0</v>
      </c>
      <c r="AN2862" s="260">
        <f>SUMIF(ВО.Р!$AO$57:$AO$299,ВО.Р!$AO$56,ВО.Р!AN$57:AN$299)</f>
        <v>0</v>
      </c>
      <c r="AO2862" s="268"/>
      <c r="AP2862" s="268"/>
      <c r="AQ2862" s="268"/>
      <c r="AR2862" s="263" t="e">
        <f>AS2862+AT2862</f>
        <v>#REF!</v>
      </c>
      <c r="AS2862" s="260">
        <f>SUMIF(ВО.Р!$AO$57:$AO$299,ВО.Р!$AO$56,ВО.Р!AS$57:AS$299)</f>
        <v>0</v>
      </c>
      <c r="AT2862" s="260" t="e">
        <f>SUMIF(ВО.Р!$AO$57:$AO$299,ВО.Р!$AO$56,ВО.Р!#REF!)</f>
        <v>#REF!</v>
      </c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</row>
    <row r="2863" spans="13:99">
      <c r="M2863" s="626"/>
      <c r="N2863" s="587"/>
      <c r="O2863" s="448"/>
      <c r="AC2863" s="268"/>
      <c r="AD2863" s="268"/>
      <c r="AE2863" s="268"/>
      <c r="AF2863" s="278"/>
      <c r="AG2863" s="278"/>
      <c r="AH2863" s="278"/>
      <c r="AI2863" s="268"/>
      <c r="AJ2863" s="268"/>
      <c r="AK2863" s="268"/>
      <c r="AL2863" s="278"/>
      <c r="AM2863" s="278"/>
      <c r="AN2863" s="278"/>
      <c r="AO2863" s="268"/>
      <c r="AP2863" s="268"/>
      <c r="AQ2863" s="268"/>
      <c r="AR2863" s="278"/>
      <c r="AS2863" s="278"/>
      <c r="AT2863" s="278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</row>
    <row r="2864" spans="13:99">
      <c r="M2864" s="627" t="s">
        <v>2295</v>
      </c>
      <c r="N2864" s="625" t="s">
        <v>2211</v>
      </c>
      <c r="O2864" s="446" t="s">
        <v>196</v>
      </c>
      <c r="AC2864" s="268"/>
      <c r="AD2864" s="268"/>
      <c r="AE2864" s="268"/>
      <c r="AF2864" s="269"/>
      <c r="AG2864" s="578"/>
      <c r="AH2864" s="578"/>
      <c r="AI2864" s="268"/>
      <c r="AJ2864" s="268"/>
      <c r="AK2864" s="268"/>
      <c r="AL2864" s="263">
        <f>AM2864+AN2864</f>
        <v>0</v>
      </c>
      <c r="AM2864" s="260">
        <f>AM2865*AM2866/1000</f>
        <v>0</v>
      </c>
      <c r="AN2864" s="260">
        <f>AN2865*AN2866/1000</f>
        <v>0</v>
      </c>
      <c r="AO2864" s="268"/>
      <c r="AP2864" s="268"/>
      <c r="AQ2864" s="268"/>
      <c r="AR2864" s="269"/>
      <c r="AS2864" s="578"/>
      <c r="AT2864" s="578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</row>
    <row r="2865" spans="13:99">
      <c r="M2865" s="628" t="str">
        <f>M2864 &amp; ".P"</f>
        <v>AGRP.P</v>
      </c>
      <c r="N2865" s="585" t="s">
        <v>957</v>
      </c>
      <c r="O2865" s="446" t="s">
        <v>24</v>
      </c>
      <c r="AC2865" s="268"/>
      <c r="AD2865" s="268"/>
      <c r="AE2865" s="268"/>
      <c r="AF2865" s="269"/>
      <c r="AG2865" s="578"/>
      <c r="AH2865" s="578"/>
      <c r="AI2865" s="268"/>
      <c r="AJ2865" s="268"/>
      <c r="AK2865" s="268"/>
      <c r="AL2865" s="263">
        <f>IF(AL2866=0,0,AL2864*1000/AL2866)</f>
        <v>0</v>
      </c>
      <c r="AM2865" s="230"/>
      <c r="AN2865" s="230"/>
      <c r="AO2865" s="268"/>
      <c r="AP2865" s="268"/>
      <c r="AQ2865" s="268"/>
      <c r="AR2865" s="269"/>
      <c r="AS2865" s="578"/>
      <c r="AT2865" s="578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</row>
    <row r="2866" spans="13:99">
      <c r="M2866" s="628" t="str">
        <f>M2864 &amp; ".V"</f>
        <v>AGRP.V</v>
      </c>
      <c r="N2866" s="585" t="s">
        <v>246</v>
      </c>
      <c r="O2866" s="446" t="s">
        <v>294</v>
      </c>
      <c r="AC2866" s="268"/>
      <c r="AD2866" s="268"/>
      <c r="AE2866" s="268"/>
      <c r="AF2866" s="578"/>
      <c r="AG2866" s="578"/>
      <c r="AH2866" s="578"/>
      <c r="AI2866" s="268"/>
      <c r="AJ2866" s="268"/>
      <c r="AK2866" s="268"/>
      <c r="AL2866" s="263">
        <f>AM2866+AN2866</f>
        <v>0</v>
      </c>
      <c r="AM2866" s="230"/>
      <c r="AN2866" s="230"/>
      <c r="AO2866" s="268"/>
      <c r="AP2866" s="268"/>
      <c r="AQ2866" s="268"/>
      <c r="AR2866" s="578"/>
      <c r="AS2866" s="578"/>
      <c r="AT2866" s="578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</row>
    <row r="2867" spans="13:99">
      <c r="M2867" s="627" t="s">
        <v>2296</v>
      </c>
      <c r="N2867" s="625" t="s">
        <v>2212</v>
      </c>
      <c r="O2867" s="446" t="s">
        <v>196</v>
      </c>
      <c r="AC2867" s="268"/>
      <c r="AD2867" s="268"/>
      <c r="AE2867" s="268"/>
      <c r="AF2867" s="269"/>
      <c r="AG2867" s="578"/>
      <c r="AH2867" s="578"/>
      <c r="AI2867" s="268"/>
      <c r="AJ2867" s="268"/>
      <c r="AK2867" s="268"/>
      <c r="AL2867" s="263">
        <f>AM2867+AN2867</f>
        <v>0</v>
      </c>
      <c r="AM2867" s="260">
        <f>AM2868*AM2869/1000</f>
        <v>0</v>
      </c>
      <c r="AN2867" s="260">
        <f>AN2868*AN2869/1000</f>
        <v>0</v>
      </c>
      <c r="AO2867" s="268"/>
      <c r="AP2867" s="268"/>
      <c r="AQ2867" s="268"/>
      <c r="AR2867" s="269"/>
      <c r="AS2867" s="578"/>
      <c r="AT2867" s="578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</row>
    <row r="2868" spans="13:99">
      <c r="M2868" s="628" t="str">
        <f>M2867 &amp; ".P"</f>
        <v>AGRE.P</v>
      </c>
      <c r="N2868" s="585" t="s">
        <v>957</v>
      </c>
      <c r="O2868" s="446" t="s">
        <v>24</v>
      </c>
      <c r="AC2868" s="268"/>
      <c r="AD2868" s="268"/>
      <c r="AE2868" s="268"/>
      <c r="AF2868" s="269"/>
      <c r="AG2868" s="578"/>
      <c r="AH2868" s="578"/>
      <c r="AI2868" s="268"/>
      <c r="AJ2868" s="268"/>
      <c r="AK2868" s="268"/>
      <c r="AL2868" s="263">
        <f>IF(AL2869=0,0,AL2867*1000/AL2869)</f>
        <v>0</v>
      </c>
      <c r="AM2868" s="230"/>
      <c r="AN2868" s="230"/>
      <c r="AO2868" s="268"/>
      <c r="AP2868" s="268"/>
      <c r="AQ2868" s="268"/>
      <c r="AR2868" s="269"/>
      <c r="AS2868" s="578"/>
      <c r="AT2868" s="57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</row>
    <row r="2869" spans="13:99">
      <c r="M2869" s="628" t="str">
        <f>M2867 &amp; ".V"</f>
        <v>AGRE.V</v>
      </c>
      <c r="N2869" s="585" t="s">
        <v>246</v>
      </c>
      <c r="O2869" s="446" t="s">
        <v>294</v>
      </c>
      <c r="AC2869" s="268"/>
      <c r="AD2869" s="268"/>
      <c r="AE2869" s="268"/>
      <c r="AF2869" s="578"/>
      <c r="AG2869" s="578"/>
      <c r="AH2869" s="578"/>
      <c r="AI2869" s="268"/>
      <c r="AJ2869" s="268"/>
      <c r="AK2869" s="268"/>
      <c r="AL2869" s="263">
        <f>AM2869+AN2869</f>
        <v>0</v>
      </c>
      <c r="AM2869" s="230"/>
      <c r="AN2869" s="230"/>
      <c r="AO2869" s="268"/>
      <c r="AP2869" s="268"/>
      <c r="AQ2869" s="268"/>
      <c r="AR2869" s="578"/>
      <c r="AS2869" s="578"/>
      <c r="AT2869" s="578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</row>
    <row r="2870" spans="13:99">
      <c r="M2870" s="627" t="s">
        <v>2331</v>
      </c>
      <c r="N2870" s="625" t="s">
        <v>2213</v>
      </c>
      <c r="O2870" s="446" t="s">
        <v>196</v>
      </c>
      <c r="AC2870" s="268"/>
      <c r="AD2870" s="268"/>
      <c r="AE2870" s="268"/>
      <c r="AF2870" s="269"/>
      <c r="AG2870" s="578"/>
      <c r="AH2870" s="578"/>
      <c r="AI2870" s="268"/>
      <c r="AJ2870" s="268"/>
      <c r="AK2870" s="268"/>
      <c r="AL2870" s="263">
        <f>AM2870+AN2870</f>
        <v>0</v>
      </c>
      <c r="AM2870" s="260">
        <f>AM2871*AM2872/1000</f>
        <v>0</v>
      </c>
      <c r="AN2870" s="260">
        <f>AN2871*AN2872/1000</f>
        <v>0</v>
      </c>
      <c r="AO2870" s="268"/>
      <c r="AP2870" s="268"/>
      <c r="AQ2870" s="268"/>
      <c r="AR2870" s="269"/>
      <c r="AS2870" s="578"/>
      <c r="AT2870" s="578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</row>
    <row r="2871" spans="13:99">
      <c r="M2871" s="628" t="str">
        <f>M2870 &amp; ".P"</f>
        <v>ALOX.P</v>
      </c>
      <c r="N2871" s="585" t="s">
        <v>957</v>
      </c>
      <c r="O2871" s="446" t="s">
        <v>24</v>
      </c>
      <c r="AC2871" s="268"/>
      <c r="AD2871" s="268"/>
      <c r="AE2871" s="268"/>
      <c r="AF2871" s="269"/>
      <c r="AG2871" s="578"/>
      <c r="AH2871" s="578"/>
      <c r="AI2871" s="268"/>
      <c r="AJ2871" s="268"/>
      <c r="AK2871" s="268"/>
      <c r="AL2871" s="263">
        <f>IF(AL2872=0,0,AL2870*1000/AL2872)</f>
        <v>0</v>
      </c>
      <c r="AM2871" s="230"/>
      <c r="AN2871" s="230"/>
      <c r="AO2871" s="268"/>
      <c r="AP2871" s="268"/>
      <c r="AQ2871" s="268"/>
      <c r="AR2871" s="269"/>
      <c r="AS2871" s="578"/>
      <c r="AT2871" s="578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</row>
    <row r="2872" spans="13:99">
      <c r="M2872" s="628" t="str">
        <f>M2870 &amp; ".V"</f>
        <v>ALOX.V</v>
      </c>
      <c r="N2872" s="585" t="s">
        <v>246</v>
      </c>
      <c r="O2872" s="446" t="s">
        <v>294</v>
      </c>
      <c r="AC2872" s="268"/>
      <c r="AD2872" s="268"/>
      <c r="AE2872" s="268"/>
      <c r="AF2872" s="578"/>
      <c r="AG2872" s="578"/>
      <c r="AH2872" s="578"/>
      <c r="AI2872" s="268"/>
      <c r="AJ2872" s="268"/>
      <c r="AK2872" s="268"/>
      <c r="AL2872" s="263">
        <f>AM2872+AN2872</f>
        <v>0</v>
      </c>
      <c r="AM2872" s="230"/>
      <c r="AN2872" s="230"/>
      <c r="AO2872" s="268"/>
      <c r="AP2872" s="268"/>
      <c r="AQ2872" s="268"/>
      <c r="AR2872" s="578"/>
      <c r="AS2872" s="578"/>
      <c r="AT2872" s="578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</row>
    <row r="2873" spans="13:99">
      <c r="M2873" s="627" t="s">
        <v>2332</v>
      </c>
      <c r="N2873" s="625" t="s">
        <v>2214</v>
      </c>
      <c r="O2873" s="446" t="s">
        <v>196</v>
      </c>
      <c r="AC2873" s="268"/>
      <c r="AD2873" s="268"/>
      <c r="AE2873" s="268"/>
      <c r="AF2873" s="269"/>
      <c r="AG2873" s="578"/>
      <c r="AH2873" s="578"/>
      <c r="AI2873" s="268"/>
      <c r="AJ2873" s="268"/>
      <c r="AK2873" s="268"/>
      <c r="AL2873" s="263">
        <f>AM2873+AN2873</f>
        <v>0</v>
      </c>
      <c r="AM2873" s="260">
        <f>AM2874*AM2875/1000</f>
        <v>0</v>
      </c>
      <c r="AN2873" s="260">
        <f>AN2874*AN2875/1000</f>
        <v>0</v>
      </c>
      <c r="AO2873" s="268"/>
      <c r="AP2873" s="268"/>
      <c r="AQ2873" s="268"/>
      <c r="AR2873" s="269"/>
      <c r="AS2873" s="578"/>
      <c r="AT2873" s="578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</row>
    <row r="2874" spans="13:99">
      <c r="M2874" s="628" t="str">
        <f>M2873 &amp; ".P"</f>
        <v>ALS.P</v>
      </c>
      <c r="N2874" s="585" t="s">
        <v>957</v>
      </c>
      <c r="O2874" s="446" t="s">
        <v>24</v>
      </c>
      <c r="AC2874" s="268"/>
      <c r="AD2874" s="268"/>
      <c r="AE2874" s="268"/>
      <c r="AF2874" s="269"/>
      <c r="AG2874" s="578"/>
      <c r="AH2874" s="578"/>
      <c r="AI2874" s="268"/>
      <c r="AJ2874" s="268"/>
      <c r="AK2874" s="268"/>
      <c r="AL2874" s="263">
        <f>IF(AL2875=0,0,AL2873*1000/AL2875)</f>
        <v>0</v>
      </c>
      <c r="AM2874" s="230"/>
      <c r="AN2874" s="230"/>
      <c r="AO2874" s="268"/>
      <c r="AP2874" s="268"/>
      <c r="AQ2874" s="268"/>
      <c r="AR2874" s="269"/>
      <c r="AS2874" s="578"/>
      <c r="AT2874" s="578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</row>
    <row r="2875" spans="13:99">
      <c r="M2875" s="628" t="str">
        <f>M2873 &amp; ".V"</f>
        <v>ALS.V</v>
      </c>
      <c r="N2875" s="585" t="s">
        <v>246</v>
      </c>
      <c r="O2875" s="446" t="s">
        <v>294</v>
      </c>
      <c r="AC2875" s="268"/>
      <c r="AD2875" s="268"/>
      <c r="AE2875" s="268"/>
      <c r="AF2875" s="578"/>
      <c r="AG2875" s="578"/>
      <c r="AH2875" s="578"/>
      <c r="AI2875" s="268"/>
      <c r="AJ2875" s="268"/>
      <c r="AK2875" s="268"/>
      <c r="AL2875" s="263">
        <f>AM2875+AN2875</f>
        <v>0</v>
      </c>
      <c r="AM2875" s="230"/>
      <c r="AN2875" s="230"/>
      <c r="AO2875" s="268"/>
      <c r="AP2875" s="268"/>
      <c r="AQ2875" s="268"/>
      <c r="AR2875" s="578"/>
      <c r="AS2875" s="578"/>
      <c r="AT2875" s="578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</row>
    <row r="2876" spans="13:99">
      <c r="M2876" s="627" t="s">
        <v>2297</v>
      </c>
      <c r="N2876" s="625" t="s">
        <v>2215</v>
      </c>
      <c r="O2876" s="446" t="s">
        <v>196</v>
      </c>
      <c r="AC2876" s="268"/>
      <c r="AD2876" s="268"/>
      <c r="AE2876" s="268"/>
      <c r="AF2876" s="269"/>
      <c r="AG2876" s="578"/>
      <c r="AH2876" s="578"/>
      <c r="AI2876" s="268"/>
      <c r="AJ2876" s="268"/>
      <c r="AK2876" s="268"/>
      <c r="AL2876" s="263">
        <f>AM2876+AN2876</f>
        <v>0</v>
      </c>
      <c r="AM2876" s="260">
        <f>AM2877*AM2878/1000</f>
        <v>0</v>
      </c>
      <c r="AN2876" s="260">
        <f>AN2877*AN2878/1000</f>
        <v>0</v>
      </c>
      <c r="AO2876" s="268"/>
      <c r="AP2876" s="268"/>
      <c r="AQ2876" s="268"/>
      <c r="AR2876" s="269"/>
      <c r="AS2876" s="578"/>
      <c r="AT2876" s="578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</row>
    <row r="2877" spans="13:99">
      <c r="M2877" s="628" t="str">
        <f>M2876 &amp; ".P"</f>
        <v>AM.P</v>
      </c>
      <c r="N2877" s="585" t="s">
        <v>957</v>
      </c>
      <c r="O2877" s="446" t="s">
        <v>24</v>
      </c>
      <c r="AC2877" s="268"/>
      <c r="AD2877" s="268"/>
      <c r="AE2877" s="268"/>
      <c r="AF2877" s="269"/>
      <c r="AG2877" s="578"/>
      <c r="AH2877" s="578"/>
      <c r="AI2877" s="268"/>
      <c r="AJ2877" s="268"/>
      <c r="AK2877" s="268"/>
      <c r="AL2877" s="263">
        <f>IF(AL2878=0,0,AL2876*1000/AL2878)</f>
        <v>0</v>
      </c>
      <c r="AM2877" s="230"/>
      <c r="AN2877" s="230"/>
      <c r="AO2877" s="268"/>
      <c r="AP2877" s="268"/>
      <c r="AQ2877" s="268"/>
      <c r="AR2877" s="269"/>
      <c r="AS2877" s="578"/>
      <c r="AT2877" s="578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</row>
    <row r="2878" spans="13:99">
      <c r="M2878" s="628" t="str">
        <f>M2876 &amp; ".V"</f>
        <v>AM.V</v>
      </c>
      <c r="N2878" s="585" t="s">
        <v>246</v>
      </c>
      <c r="O2878" s="446" t="s">
        <v>294</v>
      </c>
      <c r="AC2878" s="268"/>
      <c r="AD2878" s="268"/>
      <c r="AE2878" s="268"/>
      <c r="AF2878" s="578"/>
      <c r="AG2878" s="578"/>
      <c r="AH2878" s="578"/>
      <c r="AI2878" s="268"/>
      <c r="AJ2878" s="268"/>
      <c r="AK2878" s="268"/>
      <c r="AL2878" s="263">
        <f>AM2878+AN2878</f>
        <v>0</v>
      </c>
      <c r="AM2878" s="230"/>
      <c r="AN2878" s="230"/>
      <c r="AO2878" s="268"/>
      <c r="AP2878" s="268"/>
      <c r="AQ2878" s="268"/>
      <c r="AR2878" s="578"/>
      <c r="AS2878" s="578"/>
      <c r="AT2878" s="5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</row>
    <row r="2879" spans="13:99">
      <c r="M2879" s="627" t="s">
        <v>2298</v>
      </c>
      <c r="N2879" s="625" t="s">
        <v>2216</v>
      </c>
      <c r="O2879" s="446" t="s">
        <v>196</v>
      </c>
      <c r="AC2879" s="268"/>
      <c r="AD2879" s="268"/>
      <c r="AE2879" s="268"/>
      <c r="AF2879" s="269"/>
      <c r="AG2879" s="578"/>
      <c r="AH2879" s="578"/>
      <c r="AI2879" s="268"/>
      <c r="AJ2879" s="268"/>
      <c r="AK2879" s="268"/>
      <c r="AL2879" s="263">
        <f>AM2879+AN2879</f>
        <v>0</v>
      </c>
      <c r="AM2879" s="260">
        <f>AM2880*AM2881/1000</f>
        <v>0</v>
      </c>
      <c r="AN2879" s="260">
        <f>AN2880*AN2881/1000</f>
        <v>0</v>
      </c>
      <c r="AO2879" s="268"/>
      <c r="AP2879" s="268"/>
      <c r="AQ2879" s="268"/>
      <c r="AR2879" s="269"/>
      <c r="AS2879" s="578"/>
      <c r="AT2879" s="578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</row>
    <row r="2880" spans="13:99">
      <c r="M2880" s="628" t="str">
        <f>M2879 &amp; ".P"</f>
        <v>AMW.P</v>
      </c>
      <c r="N2880" s="585" t="s">
        <v>957</v>
      </c>
      <c r="O2880" s="446" t="s">
        <v>24</v>
      </c>
      <c r="AC2880" s="268"/>
      <c r="AD2880" s="268"/>
      <c r="AE2880" s="268"/>
      <c r="AF2880" s="269"/>
      <c r="AG2880" s="578"/>
      <c r="AH2880" s="578"/>
      <c r="AI2880" s="268"/>
      <c r="AJ2880" s="268"/>
      <c r="AK2880" s="268"/>
      <c r="AL2880" s="263">
        <f>IF(AL2881=0,0,AL2879*1000/AL2881)</f>
        <v>0</v>
      </c>
      <c r="AM2880" s="230"/>
      <c r="AN2880" s="230"/>
      <c r="AO2880" s="268"/>
      <c r="AP2880" s="268"/>
      <c r="AQ2880" s="268"/>
      <c r="AR2880" s="269"/>
      <c r="AS2880" s="578"/>
      <c r="AT2880" s="578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</row>
    <row r="2881" spans="13:99">
      <c r="M2881" s="628" t="str">
        <f>M2879 &amp; ".V"</f>
        <v>AMW.V</v>
      </c>
      <c r="N2881" s="585" t="s">
        <v>246</v>
      </c>
      <c r="O2881" s="446" t="s">
        <v>294</v>
      </c>
      <c r="AC2881" s="268"/>
      <c r="AD2881" s="268"/>
      <c r="AE2881" s="268"/>
      <c r="AF2881" s="578"/>
      <c r="AG2881" s="578"/>
      <c r="AH2881" s="578"/>
      <c r="AI2881" s="268"/>
      <c r="AJ2881" s="268"/>
      <c r="AK2881" s="268"/>
      <c r="AL2881" s="263">
        <f>AM2881+AN2881</f>
        <v>0</v>
      </c>
      <c r="AM2881" s="230"/>
      <c r="AN2881" s="230"/>
      <c r="AO2881" s="268"/>
      <c r="AP2881" s="268"/>
      <c r="AQ2881" s="268"/>
      <c r="AR2881" s="578"/>
      <c r="AS2881" s="578"/>
      <c r="AT2881" s="578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</row>
    <row r="2882" spans="13:99">
      <c r="M2882" s="627" t="s">
        <v>2299</v>
      </c>
      <c r="N2882" s="625" t="s">
        <v>2217</v>
      </c>
      <c r="O2882" s="446" t="s">
        <v>196</v>
      </c>
      <c r="AC2882" s="268"/>
      <c r="AD2882" s="268"/>
      <c r="AE2882" s="268"/>
      <c r="AF2882" s="269"/>
      <c r="AG2882" s="578"/>
      <c r="AH2882" s="578"/>
      <c r="AI2882" s="268"/>
      <c r="AJ2882" s="268"/>
      <c r="AK2882" s="268"/>
      <c r="AL2882" s="263">
        <f>AM2882+AN2882</f>
        <v>0</v>
      </c>
      <c r="AM2882" s="260">
        <f>AM2883*AM2884/1000</f>
        <v>0</v>
      </c>
      <c r="AN2882" s="260">
        <f>AN2883*AN2884/1000</f>
        <v>0</v>
      </c>
      <c r="AO2882" s="268"/>
      <c r="AP2882" s="268"/>
      <c r="AQ2882" s="268"/>
      <c r="AR2882" s="269"/>
      <c r="AS2882" s="578"/>
      <c r="AT2882" s="578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</row>
    <row r="2883" spans="13:99">
      <c r="M2883" s="628" t="str">
        <f>M2882 &amp; ".P"</f>
        <v>AMN.P</v>
      </c>
      <c r="N2883" s="585" t="s">
        <v>957</v>
      </c>
      <c r="O2883" s="446" t="s">
        <v>24</v>
      </c>
      <c r="AC2883" s="268"/>
      <c r="AD2883" s="268"/>
      <c r="AE2883" s="268"/>
      <c r="AF2883" s="269"/>
      <c r="AG2883" s="578"/>
      <c r="AH2883" s="578"/>
      <c r="AI2883" s="268"/>
      <c r="AJ2883" s="268"/>
      <c r="AK2883" s="268"/>
      <c r="AL2883" s="263">
        <f>IF(AL2884=0,0,AL2882*1000/AL2884)</f>
        <v>0</v>
      </c>
      <c r="AM2883" s="230"/>
      <c r="AN2883" s="230"/>
      <c r="AO2883" s="268"/>
      <c r="AP2883" s="268"/>
      <c r="AQ2883" s="268"/>
      <c r="AR2883" s="269"/>
      <c r="AS2883" s="578"/>
      <c r="AT2883" s="578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</row>
    <row r="2884" spans="13:99">
      <c r="M2884" s="628" t="str">
        <f>M2882 &amp; ".V"</f>
        <v>AMN.V</v>
      </c>
      <c r="N2884" s="585" t="s">
        <v>246</v>
      </c>
      <c r="O2884" s="446" t="s">
        <v>294</v>
      </c>
      <c r="AC2884" s="268"/>
      <c r="AD2884" s="268"/>
      <c r="AE2884" s="268"/>
      <c r="AF2884" s="578"/>
      <c r="AG2884" s="578"/>
      <c r="AH2884" s="578"/>
      <c r="AI2884" s="268"/>
      <c r="AJ2884" s="268"/>
      <c r="AK2884" s="268"/>
      <c r="AL2884" s="263">
        <f>AM2884+AN2884</f>
        <v>0</v>
      </c>
      <c r="AM2884" s="230"/>
      <c r="AN2884" s="230"/>
      <c r="AO2884" s="268"/>
      <c r="AP2884" s="268"/>
      <c r="AQ2884" s="268"/>
      <c r="AR2884" s="578"/>
      <c r="AS2884" s="578"/>
      <c r="AT2884" s="578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</row>
    <row r="2885" spans="13:99">
      <c r="M2885" s="627" t="s">
        <v>2333</v>
      </c>
      <c r="N2885" s="625" t="s">
        <v>2218</v>
      </c>
      <c r="O2885" s="446" t="s">
        <v>196</v>
      </c>
      <c r="AC2885" s="268"/>
      <c r="AD2885" s="268"/>
      <c r="AE2885" s="268"/>
      <c r="AF2885" s="269"/>
      <c r="AG2885" s="578"/>
      <c r="AH2885" s="578"/>
      <c r="AI2885" s="268"/>
      <c r="AJ2885" s="268"/>
      <c r="AK2885" s="268"/>
      <c r="AL2885" s="263">
        <f>AM2885+AN2885</f>
        <v>0</v>
      </c>
      <c r="AM2885" s="260">
        <f>AM2886*AM2887/1000</f>
        <v>0</v>
      </c>
      <c r="AN2885" s="260">
        <f>AN2886*AN2887/1000</f>
        <v>0</v>
      </c>
      <c r="AO2885" s="268"/>
      <c r="AP2885" s="268"/>
      <c r="AQ2885" s="268"/>
      <c r="AR2885" s="269"/>
      <c r="AS2885" s="578"/>
      <c r="AT2885" s="578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</row>
    <row r="2886" spans="13:99">
      <c r="M2886" s="628" t="str">
        <f>M2885 &amp; ".P"</f>
        <v>AMNCL.P</v>
      </c>
      <c r="N2886" s="585" t="s">
        <v>957</v>
      </c>
      <c r="O2886" s="446" t="s">
        <v>24</v>
      </c>
      <c r="AC2886" s="268"/>
      <c r="AD2886" s="268"/>
      <c r="AE2886" s="268"/>
      <c r="AF2886" s="269"/>
      <c r="AG2886" s="578"/>
      <c r="AH2886" s="578"/>
      <c r="AI2886" s="268"/>
      <c r="AJ2886" s="268"/>
      <c r="AK2886" s="268"/>
      <c r="AL2886" s="263">
        <f>IF(AL2887=0,0,AL2885*1000/AL2887)</f>
        <v>0</v>
      </c>
      <c r="AM2886" s="230"/>
      <c r="AN2886" s="230"/>
      <c r="AO2886" s="268"/>
      <c r="AP2886" s="268"/>
      <c r="AQ2886" s="268"/>
      <c r="AR2886" s="269"/>
      <c r="AS2886" s="578"/>
      <c r="AT2886" s="578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</row>
    <row r="2887" spans="13:99">
      <c r="M2887" s="628" t="str">
        <f>M2885 &amp; ".V"</f>
        <v>AMNCL.V</v>
      </c>
      <c r="N2887" s="585" t="s">
        <v>246</v>
      </c>
      <c r="O2887" s="446" t="s">
        <v>294</v>
      </c>
      <c r="AC2887" s="268"/>
      <c r="AD2887" s="268"/>
      <c r="AE2887" s="268"/>
      <c r="AF2887" s="578"/>
      <c r="AG2887" s="578"/>
      <c r="AH2887" s="578"/>
      <c r="AI2887" s="268"/>
      <c r="AJ2887" s="268"/>
      <c r="AK2887" s="268"/>
      <c r="AL2887" s="263">
        <f>AM2887+AN2887</f>
        <v>0</v>
      </c>
      <c r="AM2887" s="230"/>
      <c r="AN2887" s="230"/>
      <c r="AO2887" s="268"/>
      <c r="AP2887" s="268"/>
      <c r="AQ2887" s="268"/>
      <c r="AR2887" s="578"/>
      <c r="AS2887" s="578"/>
      <c r="AT2887" s="578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</row>
    <row r="2888" spans="13:99">
      <c r="M2888" s="627" t="s">
        <v>2334</v>
      </c>
      <c r="N2888" s="625" t="s">
        <v>2219</v>
      </c>
      <c r="O2888" s="446" t="s">
        <v>196</v>
      </c>
      <c r="AC2888" s="268"/>
      <c r="AD2888" s="268"/>
      <c r="AE2888" s="268"/>
      <c r="AF2888" s="269"/>
      <c r="AG2888" s="578"/>
      <c r="AH2888" s="578"/>
      <c r="AI2888" s="268"/>
      <c r="AJ2888" s="268"/>
      <c r="AK2888" s="268"/>
      <c r="AL2888" s="263">
        <f>AM2888+AN2888</f>
        <v>0</v>
      </c>
      <c r="AM2888" s="260">
        <f>AM2889*AM2890/1000</f>
        <v>0</v>
      </c>
      <c r="AN2888" s="260">
        <f>AN2889*AN2890/1000</f>
        <v>0</v>
      </c>
      <c r="AO2888" s="268"/>
      <c r="AP2888" s="268"/>
      <c r="AQ2888" s="268"/>
      <c r="AR2888" s="269"/>
      <c r="AS2888" s="578"/>
      <c r="AT2888" s="57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</row>
    <row r="2889" spans="13:99">
      <c r="M2889" s="628" t="str">
        <f>M2888 &amp; ".P"</f>
        <v>BACL.P</v>
      </c>
      <c r="N2889" s="585" t="s">
        <v>957</v>
      </c>
      <c r="O2889" s="446" t="s">
        <v>24</v>
      </c>
      <c r="AC2889" s="268"/>
      <c r="AD2889" s="268"/>
      <c r="AE2889" s="268"/>
      <c r="AF2889" s="269"/>
      <c r="AG2889" s="578"/>
      <c r="AH2889" s="578"/>
      <c r="AI2889" s="268"/>
      <c r="AJ2889" s="268"/>
      <c r="AK2889" s="268"/>
      <c r="AL2889" s="263">
        <f>IF(AL2890=0,0,AL2888*1000/AL2890)</f>
        <v>0</v>
      </c>
      <c r="AM2889" s="230"/>
      <c r="AN2889" s="230"/>
      <c r="AO2889" s="268"/>
      <c r="AP2889" s="268"/>
      <c r="AQ2889" s="268"/>
      <c r="AR2889" s="269"/>
      <c r="AS2889" s="578"/>
      <c r="AT2889" s="578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</row>
    <row r="2890" spans="13:99">
      <c r="M2890" s="628" t="str">
        <f>M2888 &amp; ".V"</f>
        <v>BACL.V</v>
      </c>
      <c r="N2890" s="585" t="s">
        <v>246</v>
      </c>
      <c r="O2890" s="446" t="s">
        <v>294</v>
      </c>
      <c r="AC2890" s="268"/>
      <c r="AD2890" s="268"/>
      <c r="AE2890" s="268"/>
      <c r="AF2890" s="578"/>
      <c r="AG2890" s="578"/>
      <c r="AH2890" s="578"/>
      <c r="AI2890" s="268"/>
      <c r="AJ2890" s="268"/>
      <c r="AK2890" s="268"/>
      <c r="AL2890" s="263">
        <f>AM2890+AN2890</f>
        <v>0</v>
      </c>
      <c r="AM2890" s="230"/>
      <c r="AN2890" s="230"/>
      <c r="AO2890" s="268"/>
      <c r="AP2890" s="268"/>
      <c r="AQ2890" s="268"/>
      <c r="AR2890" s="578"/>
      <c r="AS2890" s="578"/>
      <c r="AT2890" s="578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</row>
    <row r="2891" spans="13:99">
      <c r="M2891" s="627" t="s">
        <v>2300</v>
      </c>
      <c r="N2891" s="625" t="s">
        <v>2220</v>
      </c>
      <c r="O2891" s="446" t="s">
        <v>196</v>
      </c>
      <c r="AC2891" s="268"/>
      <c r="AD2891" s="268"/>
      <c r="AE2891" s="268"/>
      <c r="AF2891" s="269"/>
      <c r="AG2891" s="578"/>
      <c r="AH2891" s="578"/>
      <c r="AI2891" s="268"/>
      <c r="AJ2891" s="268"/>
      <c r="AK2891" s="268"/>
      <c r="AL2891" s="263">
        <f>AM2891+AN2891</f>
        <v>0</v>
      </c>
      <c r="AM2891" s="260">
        <f>AM2892*AM2893/1000</f>
        <v>0</v>
      </c>
      <c r="AN2891" s="260">
        <f>AN2892*AN2893/1000</f>
        <v>0</v>
      </c>
      <c r="AO2891" s="268"/>
      <c r="AP2891" s="268"/>
      <c r="AQ2891" s="268"/>
      <c r="AR2891" s="269"/>
      <c r="AS2891" s="578"/>
      <c r="AT2891" s="578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</row>
    <row r="2892" spans="13:99">
      <c r="M2892" s="628" t="str">
        <f>M2891 &amp; ".P"</f>
        <v>BIOX.P</v>
      </c>
      <c r="N2892" s="585" t="s">
        <v>957</v>
      </c>
      <c r="O2892" s="446" t="s">
        <v>24</v>
      </c>
      <c r="AC2892" s="268"/>
      <c r="AD2892" s="268"/>
      <c r="AE2892" s="268"/>
      <c r="AF2892" s="269"/>
      <c r="AG2892" s="578"/>
      <c r="AH2892" s="578"/>
      <c r="AI2892" s="268"/>
      <c r="AJ2892" s="268"/>
      <c r="AK2892" s="268"/>
      <c r="AL2892" s="263">
        <f>IF(AL2893=0,0,AL2891*1000/AL2893)</f>
        <v>0</v>
      </c>
      <c r="AM2892" s="230"/>
      <c r="AN2892" s="230"/>
      <c r="AO2892" s="268"/>
      <c r="AP2892" s="268"/>
      <c r="AQ2892" s="268"/>
      <c r="AR2892" s="269"/>
      <c r="AS2892" s="578"/>
      <c r="AT2892" s="578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</row>
    <row r="2893" spans="13:99">
      <c r="M2893" s="628" t="str">
        <f>M2891 &amp; ".V"</f>
        <v>BIOX.V</v>
      </c>
      <c r="N2893" s="585" t="s">
        <v>246</v>
      </c>
      <c r="O2893" s="446" t="s">
        <v>294</v>
      </c>
      <c r="AC2893" s="268"/>
      <c r="AD2893" s="268"/>
      <c r="AE2893" s="268"/>
      <c r="AF2893" s="578"/>
      <c r="AG2893" s="578"/>
      <c r="AH2893" s="578"/>
      <c r="AI2893" s="268"/>
      <c r="AJ2893" s="268"/>
      <c r="AK2893" s="268"/>
      <c r="AL2893" s="263">
        <f>AM2893+AN2893</f>
        <v>0</v>
      </c>
      <c r="AM2893" s="230"/>
      <c r="AN2893" s="230"/>
      <c r="AO2893" s="268"/>
      <c r="AP2893" s="268"/>
      <c r="AQ2893" s="268"/>
      <c r="AR2893" s="578"/>
      <c r="AS2893" s="578"/>
      <c r="AT2893" s="578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</row>
    <row r="2894" spans="13:99">
      <c r="M2894" s="627" t="s">
        <v>2301</v>
      </c>
      <c r="N2894" s="625" t="s">
        <v>2221</v>
      </c>
      <c r="O2894" s="446" t="s">
        <v>196</v>
      </c>
      <c r="AC2894" s="268"/>
      <c r="AD2894" s="268"/>
      <c r="AE2894" s="268"/>
      <c r="AF2894" s="269"/>
      <c r="AG2894" s="578"/>
      <c r="AH2894" s="578"/>
      <c r="AI2894" s="268"/>
      <c r="AJ2894" s="268"/>
      <c r="AK2894" s="268"/>
      <c r="AL2894" s="263">
        <f>AM2894+AN2894</f>
        <v>0</v>
      </c>
      <c r="AM2894" s="260">
        <f>AM2895*AM2896/1000</f>
        <v>0</v>
      </c>
      <c r="AN2894" s="260">
        <f>AN2895*AN2896/1000</f>
        <v>0</v>
      </c>
      <c r="AO2894" s="268"/>
      <c r="AP2894" s="268"/>
      <c r="AQ2894" s="268"/>
      <c r="AR2894" s="269"/>
      <c r="AS2894" s="578"/>
      <c r="AT2894" s="578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</row>
    <row r="2895" spans="13:99">
      <c r="M2895" s="628" t="str">
        <f>M2894 &amp; ".P"</f>
        <v>BRFNL.P</v>
      </c>
      <c r="N2895" s="585" t="s">
        <v>957</v>
      </c>
      <c r="O2895" s="446" t="s">
        <v>24</v>
      </c>
      <c r="AC2895" s="268"/>
      <c r="AD2895" s="268"/>
      <c r="AE2895" s="268"/>
      <c r="AF2895" s="269"/>
      <c r="AG2895" s="578"/>
      <c r="AH2895" s="578"/>
      <c r="AI2895" s="268"/>
      <c r="AJ2895" s="268"/>
      <c r="AK2895" s="268"/>
      <c r="AL2895" s="263">
        <f>IF(AL2896=0,0,AL2894*1000/AL2896)</f>
        <v>0</v>
      </c>
      <c r="AM2895" s="230"/>
      <c r="AN2895" s="230"/>
      <c r="AO2895" s="268"/>
      <c r="AP2895" s="268"/>
      <c r="AQ2895" s="268"/>
      <c r="AR2895" s="269"/>
      <c r="AS2895" s="578"/>
      <c r="AT2895" s="578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</row>
    <row r="2896" spans="13:99">
      <c r="M2896" s="628" t="str">
        <f>M2894 &amp; ".V"</f>
        <v>BRFNL.V</v>
      </c>
      <c r="N2896" s="585" t="s">
        <v>246</v>
      </c>
      <c r="O2896" s="446" t="s">
        <v>294</v>
      </c>
      <c r="AC2896" s="268"/>
      <c r="AD2896" s="268"/>
      <c r="AE2896" s="268"/>
      <c r="AF2896" s="578"/>
      <c r="AG2896" s="578"/>
      <c r="AH2896" s="578"/>
      <c r="AI2896" s="268"/>
      <c r="AJ2896" s="268"/>
      <c r="AK2896" s="268"/>
      <c r="AL2896" s="263">
        <f>AM2896+AN2896</f>
        <v>0</v>
      </c>
      <c r="AM2896" s="230"/>
      <c r="AN2896" s="230"/>
      <c r="AO2896" s="268"/>
      <c r="AP2896" s="268"/>
      <c r="AQ2896" s="268"/>
      <c r="AR2896" s="578"/>
      <c r="AS2896" s="578"/>
      <c r="AT2896" s="578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</row>
    <row r="2897" spans="13:99">
      <c r="M2897" s="627" t="s">
        <v>2302</v>
      </c>
      <c r="N2897" s="625" t="s">
        <v>2222</v>
      </c>
      <c r="O2897" s="446" t="s">
        <v>196</v>
      </c>
      <c r="AC2897" s="268"/>
      <c r="AD2897" s="268"/>
      <c r="AE2897" s="268"/>
      <c r="AF2897" s="269"/>
      <c r="AG2897" s="578"/>
      <c r="AH2897" s="578"/>
      <c r="AI2897" s="268"/>
      <c r="AJ2897" s="268"/>
      <c r="AK2897" s="268"/>
      <c r="AL2897" s="263">
        <f>AM2897+AN2897</f>
        <v>0</v>
      </c>
      <c r="AM2897" s="260">
        <f>AM2898*AM2899/1000</f>
        <v>0</v>
      </c>
      <c r="AN2897" s="260">
        <f>AN2898*AN2899/1000</f>
        <v>0</v>
      </c>
      <c r="AO2897" s="268"/>
      <c r="AP2897" s="268"/>
      <c r="AQ2897" s="268"/>
      <c r="AR2897" s="269"/>
      <c r="AS2897" s="578"/>
      <c r="AT2897" s="578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</row>
    <row r="2898" spans="13:99">
      <c r="M2898" s="628" t="str">
        <f>M2897 &amp; ".P"</f>
        <v>HDOX.P</v>
      </c>
      <c r="N2898" s="585" t="s">
        <v>957</v>
      </c>
      <c r="O2898" s="446" t="s">
        <v>24</v>
      </c>
      <c r="AC2898" s="268"/>
      <c r="AD2898" s="268"/>
      <c r="AE2898" s="268"/>
      <c r="AF2898" s="269"/>
      <c r="AG2898" s="578"/>
      <c r="AH2898" s="578"/>
      <c r="AI2898" s="268"/>
      <c r="AJ2898" s="268"/>
      <c r="AK2898" s="268"/>
      <c r="AL2898" s="263">
        <f>IF(AL2899=0,0,AL2897*1000/AL2899)</f>
        <v>0</v>
      </c>
      <c r="AM2898" s="230"/>
      <c r="AN2898" s="230"/>
      <c r="AO2898" s="268"/>
      <c r="AP2898" s="268"/>
      <c r="AQ2898" s="268"/>
      <c r="AR2898" s="269"/>
      <c r="AS2898" s="578"/>
      <c r="AT2898" s="57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</row>
    <row r="2899" spans="13:99">
      <c r="M2899" s="628" t="str">
        <f>M2897 &amp; ".V"</f>
        <v>HDOX.V</v>
      </c>
      <c r="N2899" s="585" t="s">
        <v>246</v>
      </c>
      <c r="O2899" s="446" t="s">
        <v>294</v>
      </c>
      <c r="AC2899" s="268"/>
      <c r="AD2899" s="268"/>
      <c r="AE2899" s="268"/>
      <c r="AF2899" s="578"/>
      <c r="AG2899" s="578"/>
      <c r="AH2899" s="578"/>
      <c r="AI2899" s="268"/>
      <c r="AJ2899" s="268"/>
      <c r="AK2899" s="268"/>
      <c r="AL2899" s="263">
        <f>AM2899+AN2899</f>
        <v>0</v>
      </c>
      <c r="AM2899" s="230"/>
      <c r="AN2899" s="230"/>
      <c r="AO2899" s="268"/>
      <c r="AP2899" s="268"/>
      <c r="AQ2899" s="268"/>
      <c r="AR2899" s="578"/>
      <c r="AS2899" s="578"/>
      <c r="AT2899" s="578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</row>
    <row r="2900" spans="13:99">
      <c r="M2900" s="627" t="s">
        <v>2303</v>
      </c>
      <c r="N2900" s="625" t="s">
        <v>2223</v>
      </c>
      <c r="O2900" s="446" t="s">
        <v>196</v>
      </c>
      <c r="AC2900" s="268"/>
      <c r="AD2900" s="268"/>
      <c r="AE2900" s="268"/>
      <c r="AF2900" s="269"/>
      <c r="AG2900" s="578"/>
      <c r="AH2900" s="578"/>
      <c r="AI2900" s="268"/>
      <c r="AJ2900" s="268"/>
      <c r="AK2900" s="268"/>
      <c r="AL2900" s="263">
        <f>AM2900+AN2900</f>
        <v>0</v>
      </c>
      <c r="AM2900" s="260">
        <f>AM2901*AM2902/1000</f>
        <v>0</v>
      </c>
      <c r="AN2900" s="260">
        <f>AN2901*AN2902/1000</f>
        <v>0</v>
      </c>
      <c r="AO2900" s="268"/>
      <c r="AP2900" s="268"/>
      <c r="AQ2900" s="268"/>
      <c r="AR2900" s="269"/>
      <c r="AS2900" s="578"/>
      <c r="AT2900" s="578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</row>
    <row r="2901" spans="13:99">
      <c r="M2901" s="628" t="str">
        <f>M2900 &amp; ".P"</f>
        <v>GEXN.P</v>
      </c>
      <c r="N2901" s="585" t="s">
        <v>957</v>
      </c>
      <c r="O2901" s="446" t="s">
        <v>24</v>
      </c>
      <c r="AC2901" s="268"/>
      <c r="AD2901" s="268"/>
      <c r="AE2901" s="268"/>
      <c r="AF2901" s="269"/>
      <c r="AG2901" s="578"/>
      <c r="AH2901" s="578"/>
      <c r="AI2901" s="268"/>
      <c r="AJ2901" s="268"/>
      <c r="AK2901" s="268"/>
      <c r="AL2901" s="263">
        <f>IF(AL2902=0,0,AL2900*1000/AL2902)</f>
        <v>0</v>
      </c>
      <c r="AM2901" s="230"/>
      <c r="AN2901" s="230"/>
      <c r="AO2901" s="268"/>
      <c r="AP2901" s="268"/>
      <c r="AQ2901" s="268"/>
      <c r="AR2901" s="269"/>
      <c r="AS2901" s="578"/>
      <c r="AT2901" s="578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</row>
    <row r="2902" spans="13:99">
      <c r="M2902" s="628" t="str">
        <f>M2900 &amp; ".V"</f>
        <v>GEXN.V</v>
      </c>
      <c r="N2902" s="585" t="s">
        <v>246</v>
      </c>
      <c r="O2902" s="446" t="s">
        <v>294</v>
      </c>
      <c r="AC2902" s="268"/>
      <c r="AD2902" s="268"/>
      <c r="AE2902" s="268"/>
      <c r="AF2902" s="578"/>
      <c r="AG2902" s="578"/>
      <c r="AH2902" s="578"/>
      <c r="AI2902" s="268"/>
      <c r="AJ2902" s="268"/>
      <c r="AK2902" s="268"/>
      <c r="AL2902" s="263">
        <f>AM2902+AN2902</f>
        <v>0</v>
      </c>
      <c r="AM2902" s="230"/>
      <c r="AN2902" s="230"/>
      <c r="AO2902" s="268"/>
      <c r="AP2902" s="268"/>
      <c r="AQ2902" s="268"/>
      <c r="AR2902" s="578"/>
      <c r="AS2902" s="578"/>
      <c r="AT2902" s="578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</row>
    <row r="2903" spans="13:99">
      <c r="M2903" s="627" t="s">
        <v>2335</v>
      </c>
      <c r="N2903" s="625" t="s">
        <v>2224</v>
      </c>
      <c r="O2903" s="446" t="s">
        <v>196</v>
      </c>
      <c r="AC2903" s="268"/>
      <c r="AD2903" s="268"/>
      <c r="AE2903" s="268"/>
      <c r="AF2903" s="269"/>
      <c r="AG2903" s="578"/>
      <c r="AH2903" s="578"/>
      <c r="AI2903" s="268"/>
      <c r="AJ2903" s="268"/>
      <c r="AK2903" s="268"/>
      <c r="AL2903" s="263">
        <f>AM2903+AN2903</f>
        <v>0</v>
      </c>
      <c r="AM2903" s="260">
        <f>AM2904*AM2905/1000</f>
        <v>0</v>
      </c>
      <c r="AN2903" s="260">
        <f>AN2904*AN2905/1000</f>
        <v>0</v>
      </c>
      <c r="AO2903" s="268"/>
      <c r="AP2903" s="268"/>
      <c r="AQ2903" s="268"/>
      <c r="AR2903" s="269"/>
      <c r="AS2903" s="578"/>
      <c r="AT2903" s="578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</row>
    <row r="2904" spans="13:99">
      <c r="M2904" s="628" t="str">
        <f>M2903 &amp; ".P"</f>
        <v>HDOXCL.P</v>
      </c>
      <c r="N2904" s="585" t="s">
        <v>957</v>
      </c>
      <c r="O2904" s="446" t="s">
        <v>24</v>
      </c>
      <c r="AC2904" s="268"/>
      <c r="AD2904" s="268"/>
      <c r="AE2904" s="268"/>
      <c r="AF2904" s="269"/>
      <c r="AG2904" s="578"/>
      <c r="AH2904" s="578"/>
      <c r="AI2904" s="268"/>
      <c r="AJ2904" s="268"/>
      <c r="AK2904" s="268"/>
      <c r="AL2904" s="263">
        <f>IF(AL2905=0,0,AL2903*1000/AL2905)</f>
        <v>0</v>
      </c>
      <c r="AM2904" s="230"/>
      <c r="AN2904" s="230"/>
      <c r="AO2904" s="268"/>
      <c r="AP2904" s="268"/>
      <c r="AQ2904" s="268"/>
      <c r="AR2904" s="269"/>
      <c r="AS2904" s="578"/>
      <c r="AT2904" s="578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</row>
    <row r="2905" spans="13:99">
      <c r="M2905" s="628" t="str">
        <f>M2903 &amp; ".V"</f>
        <v>HDOXCL.V</v>
      </c>
      <c r="N2905" s="585" t="s">
        <v>246</v>
      </c>
      <c r="O2905" s="446" t="s">
        <v>294</v>
      </c>
      <c r="AC2905" s="268"/>
      <c r="AD2905" s="268"/>
      <c r="AE2905" s="268"/>
      <c r="AF2905" s="578"/>
      <c r="AG2905" s="578"/>
      <c r="AH2905" s="578"/>
      <c r="AI2905" s="268"/>
      <c r="AJ2905" s="268"/>
      <c r="AK2905" s="268"/>
      <c r="AL2905" s="263">
        <f>AM2905+AN2905</f>
        <v>0</v>
      </c>
      <c r="AM2905" s="230"/>
      <c r="AN2905" s="230"/>
      <c r="AO2905" s="268"/>
      <c r="AP2905" s="268"/>
      <c r="AQ2905" s="268"/>
      <c r="AR2905" s="578"/>
      <c r="AS2905" s="578"/>
      <c r="AT2905" s="578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</row>
    <row r="2906" spans="13:99">
      <c r="M2906" s="627" t="s">
        <v>2336</v>
      </c>
      <c r="N2906" s="625" t="s">
        <v>2225</v>
      </c>
      <c r="O2906" s="446" t="s">
        <v>196</v>
      </c>
      <c r="AC2906" s="268"/>
      <c r="AD2906" s="268"/>
      <c r="AE2906" s="268"/>
      <c r="AF2906" s="269"/>
      <c r="AG2906" s="578"/>
      <c r="AH2906" s="578"/>
      <c r="AI2906" s="268"/>
      <c r="AJ2906" s="268"/>
      <c r="AK2906" s="268"/>
      <c r="AL2906" s="263">
        <f>AM2906+AN2906</f>
        <v>0</v>
      </c>
      <c r="AM2906" s="260">
        <f>AM2907*AM2908/1000</f>
        <v>0</v>
      </c>
      <c r="AN2906" s="260">
        <f>AN2907*AN2908/1000</f>
        <v>0</v>
      </c>
      <c r="AO2906" s="268"/>
      <c r="AP2906" s="268"/>
      <c r="AQ2906" s="268"/>
      <c r="AR2906" s="269"/>
      <c r="AS2906" s="578"/>
      <c r="AT2906" s="578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</row>
    <row r="2907" spans="13:99">
      <c r="M2907" s="628" t="str">
        <f>M2906 &amp; ".P"</f>
        <v>HDCLCA.P</v>
      </c>
      <c r="N2907" s="585" t="s">
        <v>957</v>
      </c>
      <c r="O2907" s="446" t="s">
        <v>24</v>
      </c>
      <c r="AC2907" s="268"/>
      <c r="AD2907" s="268"/>
      <c r="AE2907" s="268"/>
      <c r="AF2907" s="269"/>
      <c r="AG2907" s="578"/>
      <c r="AH2907" s="578"/>
      <c r="AI2907" s="268"/>
      <c r="AJ2907" s="268"/>
      <c r="AK2907" s="268"/>
      <c r="AL2907" s="263">
        <f>IF(AL2908=0,0,AL2906*1000/AL2908)</f>
        <v>0</v>
      </c>
      <c r="AM2907" s="230"/>
      <c r="AN2907" s="230"/>
      <c r="AO2907" s="268"/>
      <c r="AP2907" s="268"/>
      <c r="AQ2907" s="268"/>
      <c r="AR2907" s="269"/>
      <c r="AS2907" s="578"/>
      <c r="AT2907" s="578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</row>
    <row r="2908" spans="13:99">
      <c r="M2908" s="628" t="str">
        <f>M2906 &amp; ".V"</f>
        <v>HDCLCA.V</v>
      </c>
      <c r="N2908" s="585" t="s">
        <v>246</v>
      </c>
      <c r="O2908" s="446" t="s">
        <v>294</v>
      </c>
      <c r="AC2908" s="268"/>
      <c r="AD2908" s="268"/>
      <c r="AE2908" s="268"/>
      <c r="AF2908" s="578"/>
      <c r="AG2908" s="578"/>
      <c r="AH2908" s="578"/>
      <c r="AI2908" s="268"/>
      <c r="AJ2908" s="268"/>
      <c r="AK2908" s="268"/>
      <c r="AL2908" s="263">
        <f>AM2908+AN2908</f>
        <v>0</v>
      </c>
      <c r="AM2908" s="230"/>
      <c r="AN2908" s="230"/>
      <c r="AO2908" s="268"/>
      <c r="AP2908" s="268"/>
      <c r="AQ2908" s="268"/>
      <c r="AR2908" s="578"/>
      <c r="AS2908" s="578"/>
      <c r="AT2908" s="57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</row>
    <row r="2909" spans="13:99">
      <c r="M2909" s="627" t="s">
        <v>2337</v>
      </c>
      <c r="N2909" s="625" t="s">
        <v>2226</v>
      </c>
      <c r="O2909" s="446" t="s">
        <v>196</v>
      </c>
      <c r="AC2909" s="268"/>
      <c r="AD2909" s="268"/>
      <c r="AE2909" s="268"/>
      <c r="AF2909" s="269"/>
      <c r="AG2909" s="578"/>
      <c r="AH2909" s="578"/>
      <c r="AI2909" s="268"/>
      <c r="AJ2909" s="268"/>
      <c r="AK2909" s="268"/>
      <c r="AL2909" s="263">
        <f>AM2909+AN2909</f>
        <v>0</v>
      </c>
      <c r="AM2909" s="260">
        <f>AM2910*AM2911/1000</f>
        <v>0</v>
      </c>
      <c r="AN2909" s="260">
        <f>AN2910*AN2911/1000</f>
        <v>0</v>
      </c>
      <c r="AO2909" s="268"/>
      <c r="AP2909" s="268"/>
      <c r="AQ2909" s="268"/>
      <c r="AR2909" s="269"/>
      <c r="AS2909" s="578"/>
      <c r="AT2909" s="578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</row>
    <row r="2910" spans="13:99">
      <c r="M2910" s="628" t="str">
        <f>M2909 &amp; ".P"</f>
        <v>HPCLCA.P</v>
      </c>
      <c r="N2910" s="585" t="s">
        <v>957</v>
      </c>
      <c r="O2910" s="446" t="s">
        <v>24</v>
      </c>
      <c r="AC2910" s="268"/>
      <c r="AD2910" s="268"/>
      <c r="AE2910" s="268"/>
      <c r="AF2910" s="269"/>
      <c r="AG2910" s="578"/>
      <c r="AH2910" s="578"/>
      <c r="AI2910" s="268"/>
      <c r="AJ2910" s="268"/>
      <c r="AK2910" s="268"/>
      <c r="AL2910" s="263">
        <f>IF(AL2911=0,0,AL2909*1000/AL2911)</f>
        <v>0</v>
      </c>
      <c r="AM2910" s="230"/>
      <c r="AN2910" s="230"/>
      <c r="AO2910" s="268"/>
      <c r="AP2910" s="268"/>
      <c r="AQ2910" s="268"/>
      <c r="AR2910" s="269"/>
      <c r="AS2910" s="578"/>
      <c r="AT2910" s="578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</row>
    <row r="2911" spans="13:99">
      <c r="M2911" s="628" t="str">
        <f>M2909 &amp; ".V"</f>
        <v>HPCLCA.V</v>
      </c>
      <c r="N2911" s="585" t="s">
        <v>246</v>
      </c>
      <c r="O2911" s="446" t="s">
        <v>294</v>
      </c>
      <c r="AC2911" s="268"/>
      <c r="AD2911" s="268"/>
      <c r="AE2911" s="268"/>
      <c r="AF2911" s="578"/>
      <c r="AG2911" s="578"/>
      <c r="AH2911" s="578"/>
      <c r="AI2911" s="268"/>
      <c r="AJ2911" s="268"/>
      <c r="AK2911" s="268"/>
      <c r="AL2911" s="263">
        <f>AM2911+AN2911</f>
        <v>0</v>
      </c>
      <c r="AM2911" s="230"/>
      <c r="AN2911" s="230"/>
      <c r="AO2911" s="268"/>
      <c r="AP2911" s="268"/>
      <c r="AQ2911" s="268"/>
      <c r="AR2911" s="578"/>
      <c r="AS2911" s="578"/>
      <c r="AT2911" s="578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</row>
    <row r="2912" spans="13:99">
      <c r="M2912" s="627" t="s">
        <v>2338</v>
      </c>
      <c r="N2912" s="625" t="s">
        <v>2227</v>
      </c>
      <c r="O2912" s="446" t="s">
        <v>196</v>
      </c>
      <c r="AC2912" s="268"/>
      <c r="AD2912" s="268"/>
      <c r="AE2912" s="268"/>
      <c r="AF2912" s="269"/>
      <c r="AG2912" s="578"/>
      <c r="AH2912" s="578"/>
      <c r="AI2912" s="268"/>
      <c r="AJ2912" s="268"/>
      <c r="AK2912" s="268"/>
      <c r="AL2912" s="263">
        <f>AM2912+AN2912</f>
        <v>0</v>
      </c>
      <c r="AM2912" s="260">
        <f>AM2913*AM2914/1000</f>
        <v>0</v>
      </c>
      <c r="AN2912" s="260">
        <f>AN2913*AN2914/1000</f>
        <v>0</v>
      </c>
      <c r="AO2912" s="268"/>
      <c r="AP2912" s="268"/>
      <c r="AQ2912" s="268"/>
      <c r="AR2912" s="269"/>
      <c r="AS2912" s="578"/>
      <c r="AT2912" s="578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</row>
    <row r="2913" spans="13:99">
      <c r="M2913" s="628" t="str">
        <f>M2912 &amp; ".P"</f>
        <v>HPCLNA.P</v>
      </c>
      <c r="N2913" s="585" t="s">
        <v>957</v>
      </c>
      <c r="O2913" s="446" t="s">
        <v>24</v>
      </c>
      <c r="AC2913" s="268"/>
      <c r="AD2913" s="268"/>
      <c r="AE2913" s="268"/>
      <c r="AF2913" s="269"/>
      <c r="AG2913" s="578"/>
      <c r="AH2913" s="578"/>
      <c r="AI2913" s="268"/>
      <c r="AJ2913" s="268"/>
      <c r="AK2913" s="268"/>
      <c r="AL2913" s="263">
        <f>IF(AL2914=0,0,AL2912*1000/AL2914)</f>
        <v>0</v>
      </c>
      <c r="AM2913" s="230"/>
      <c r="AN2913" s="230"/>
      <c r="AO2913" s="268"/>
      <c r="AP2913" s="268"/>
      <c r="AQ2913" s="268"/>
      <c r="AR2913" s="269"/>
      <c r="AS2913" s="578"/>
      <c r="AT2913" s="578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</row>
    <row r="2914" spans="13:99">
      <c r="M2914" s="628" t="str">
        <f>M2912 &amp; ".V"</f>
        <v>HPCLNA.V</v>
      </c>
      <c r="N2914" s="585" t="s">
        <v>246</v>
      </c>
      <c r="O2914" s="446" t="s">
        <v>294</v>
      </c>
      <c r="AC2914" s="268"/>
      <c r="AD2914" s="268"/>
      <c r="AE2914" s="268"/>
      <c r="AF2914" s="578"/>
      <c r="AG2914" s="578"/>
      <c r="AH2914" s="578"/>
      <c r="AI2914" s="268"/>
      <c r="AJ2914" s="268"/>
      <c r="AK2914" s="268"/>
      <c r="AL2914" s="263">
        <f>AM2914+AN2914</f>
        <v>0</v>
      </c>
      <c r="AM2914" s="230"/>
      <c r="AN2914" s="230"/>
      <c r="AO2914" s="268"/>
      <c r="AP2914" s="268"/>
      <c r="AQ2914" s="268"/>
      <c r="AR2914" s="578"/>
      <c r="AS2914" s="578"/>
      <c r="AT2914" s="578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</row>
    <row r="2915" spans="13:99">
      <c r="M2915" s="627" t="s">
        <v>2339</v>
      </c>
      <c r="N2915" s="625" t="s">
        <v>2228</v>
      </c>
      <c r="O2915" s="446" t="s">
        <v>196</v>
      </c>
      <c r="AC2915" s="268"/>
      <c r="AD2915" s="268"/>
      <c r="AE2915" s="268"/>
      <c r="AF2915" s="269"/>
      <c r="AG2915" s="578"/>
      <c r="AH2915" s="578"/>
      <c r="AI2915" s="268"/>
      <c r="AJ2915" s="268"/>
      <c r="AK2915" s="268"/>
      <c r="AL2915" s="263">
        <f>AM2915+AN2915</f>
        <v>0</v>
      </c>
      <c r="AM2915" s="260">
        <f>AM2916*AM2917/1000</f>
        <v>0</v>
      </c>
      <c r="AN2915" s="260">
        <f>AN2916*AN2917/1000</f>
        <v>0</v>
      </c>
      <c r="AO2915" s="268"/>
      <c r="AP2915" s="268"/>
      <c r="AQ2915" s="268"/>
      <c r="AR2915" s="269"/>
      <c r="AS2915" s="578"/>
      <c r="AT2915" s="578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</row>
    <row r="2916" spans="13:99">
      <c r="M2916" s="628" t="str">
        <f>M2915 &amp; ".P"</f>
        <v>GLC.P</v>
      </c>
      <c r="N2916" s="585" t="s">
        <v>957</v>
      </c>
      <c r="O2916" s="446" t="s">
        <v>24</v>
      </c>
      <c r="AC2916" s="268"/>
      <c r="AD2916" s="268"/>
      <c r="AE2916" s="268"/>
      <c r="AF2916" s="269"/>
      <c r="AG2916" s="578"/>
      <c r="AH2916" s="578"/>
      <c r="AI2916" s="268"/>
      <c r="AJ2916" s="268"/>
      <c r="AK2916" s="268"/>
      <c r="AL2916" s="263">
        <f>IF(AL2917=0,0,AL2915*1000/AL2917)</f>
        <v>0</v>
      </c>
      <c r="AM2916" s="230"/>
      <c r="AN2916" s="230"/>
      <c r="AO2916" s="268"/>
      <c r="AP2916" s="268"/>
      <c r="AQ2916" s="268"/>
      <c r="AR2916" s="269"/>
      <c r="AS2916" s="578"/>
      <c r="AT2916" s="578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</row>
    <row r="2917" spans="13:99">
      <c r="M2917" s="628" t="str">
        <f>M2915 &amp; ".V"</f>
        <v>GLC.V</v>
      </c>
      <c r="N2917" s="585" t="s">
        <v>246</v>
      </c>
      <c r="O2917" s="446" t="s">
        <v>294</v>
      </c>
      <c r="AC2917" s="268"/>
      <c r="AD2917" s="268"/>
      <c r="AE2917" s="268"/>
      <c r="AF2917" s="578"/>
      <c r="AG2917" s="578"/>
      <c r="AH2917" s="578"/>
      <c r="AI2917" s="268"/>
      <c r="AJ2917" s="268"/>
      <c r="AK2917" s="268"/>
      <c r="AL2917" s="263">
        <f>AM2917+AN2917</f>
        <v>0</v>
      </c>
      <c r="AM2917" s="230"/>
      <c r="AN2917" s="230"/>
      <c r="AO2917" s="268"/>
      <c r="AP2917" s="268"/>
      <c r="AQ2917" s="268"/>
      <c r="AR2917" s="578"/>
      <c r="AS2917" s="578"/>
      <c r="AT2917" s="578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</row>
    <row r="2918" spans="13:99">
      <c r="M2918" s="627" t="s">
        <v>2304</v>
      </c>
      <c r="N2918" s="625" t="s">
        <v>2229</v>
      </c>
      <c r="O2918" s="446" t="s">
        <v>196</v>
      </c>
      <c r="AC2918" s="268"/>
      <c r="AD2918" s="268"/>
      <c r="AE2918" s="268"/>
      <c r="AF2918" s="269"/>
      <c r="AG2918" s="578"/>
      <c r="AH2918" s="578"/>
      <c r="AI2918" s="268"/>
      <c r="AJ2918" s="268"/>
      <c r="AK2918" s="268"/>
      <c r="AL2918" s="263">
        <f>AM2918+AN2918</f>
        <v>0</v>
      </c>
      <c r="AM2918" s="260">
        <f>AM2919*AM2920/1000</f>
        <v>0</v>
      </c>
      <c r="AN2918" s="260">
        <f>AN2919*AN2920/1000</f>
        <v>0</v>
      </c>
      <c r="AO2918" s="268"/>
      <c r="AP2918" s="268"/>
      <c r="AQ2918" s="268"/>
      <c r="AR2918" s="269"/>
      <c r="AS2918" s="578"/>
      <c r="AT2918" s="57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</row>
    <row r="2919" spans="13:99">
      <c r="M2919" s="628" t="str">
        <f>M2918 &amp; ".P"</f>
        <v>DFNLCD.P</v>
      </c>
      <c r="N2919" s="585" t="s">
        <v>957</v>
      </c>
      <c r="O2919" s="446" t="s">
        <v>24</v>
      </c>
      <c r="AC2919" s="268"/>
      <c r="AD2919" s="268"/>
      <c r="AE2919" s="268"/>
      <c r="AF2919" s="269"/>
      <c r="AG2919" s="578"/>
      <c r="AH2919" s="578"/>
      <c r="AI2919" s="268"/>
      <c r="AJ2919" s="268"/>
      <c r="AK2919" s="268"/>
      <c r="AL2919" s="263">
        <f>IF(AL2920=0,0,AL2918*1000/AL2920)</f>
        <v>0</v>
      </c>
      <c r="AM2919" s="230"/>
      <c r="AN2919" s="230"/>
      <c r="AO2919" s="268"/>
      <c r="AP2919" s="268"/>
      <c r="AQ2919" s="268"/>
      <c r="AR2919" s="269"/>
      <c r="AS2919" s="578"/>
      <c r="AT2919" s="578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</row>
    <row r="2920" spans="13:99">
      <c r="M2920" s="628" t="str">
        <f>M2918 &amp; ".V"</f>
        <v>DFNLCD.V</v>
      </c>
      <c r="N2920" s="585" t="s">
        <v>246</v>
      </c>
      <c r="O2920" s="446" t="s">
        <v>294</v>
      </c>
      <c r="AC2920" s="268"/>
      <c r="AD2920" s="268"/>
      <c r="AE2920" s="268"/>
      <c r="AF2920" s="578"/>
      <c r="AG2920" s="578"/>
      <c r="AH2920" s="578"/>
      <c r="AI2920" s="268"/>
      <c r="AJ2920" s="268"/>
      <c r="AK2920" s="268"/>
      <c r="AL2920" s="263">
        <f>AM2920+AN2920</f>
        <v>0</v>
      </c>
      <c r="AM2920" s="230"/>
      <c r="AN2920" s="230"/>
      <c r="AO2920" s="268"/>
      <c r="AP2920" s="268"/>
      <c r="AQ2920" s="268"/>
      <c r="AR2920" s="578"/>
      <c r="AS2920" s="578"/>
      <c r="AT2920" s="578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</row>
    <row r="2921" spans="13:99">
      <c r="M2921" s="627" t="s">
        <v>2305</v>
      </c>
      <c r="N2921" s="625" t="s">
        <v>2230</v>
      </c>
      <c r="O2921" s="446" t="s">
        <v>196</v>
      </c>
      <c r="AC2921" s="268"/>
      <c r="AD2921" s="268"/>
      <c r="AE2921" s="268"/>
      <c r="AF2921" s="269"/>
      <c r="AG2921" s="578"/>
      <c r="AH2921" s="578"/>
      <c r="AI2921" s="268"/>
      <c r="AJ2921" s="268"/>
      <c r="AK2921" s="268"/>
      <c r="AL2921" s="263">
        <f>AM2921+AN2921</f>
        <v>0</v>
      </c>
      <c r="AM2921" s="260">
        <f>AM2922*AM2923/1000</f>
        <v>0</v>
      </c>
      <c r="AN2921" s="260">
        <f>AN2922*AN2923/1000</f>
        <v>0</v>
      </c>
      <c r="AO2921" s="268"/>
      <c r="AP2921" s="268"/>
      <c r="AQ2921" s="268"/>
      <c r="AR2921" s="269"/>
      <c r="AS2921" s="578"/>
      <c r="AT2921" s="578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</row>
    <row r="2922" spans="13:99">
      <c r="M2922" s="628" t="str">
        <f>M2921 &amp; ".P"</f>
        <v>DFNLCN.P</v>
      </c>
      <c r="N2922" s="585" t="s">
        <v>957</v>
      </c>
      <c r="O2922" s="446" t="s">
        <v>24</v>
      </c>
      <c r="AC2922" s="268"/>
      <c r="AD2922" s="268"/>
      <c r="AE2922" s="268"/>
      <c r="AF2922" s="269"/>
      <c r="AG2922" s="578"/>
      <c r="AH2922" s="578"/>
      <c r="AI2922" s="268"/>
      <c r="AJ2922" s="268"/>
      <c r="AK2922" s="268"/>
      <c r="AL2922" s="263">
        <f>IF(AL2923=0,0,AL2921*1000/AL2923)</f>
        <v>0</v>
      </c>
      <c r="AM2922" s="230"/>
      <c r="AN2922" s="230"/>
      <c r="AO2922" s="268"/>
      <c r="AP2922" s="268"/>
      <c r="AQ2922" s="268"/>
      <c r="AR2922" s="269"/>
      <c r="AS2922" s="578"/>
      <c r="AT2922" s="578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</row>
    <row r="2923" spans="13:99">
      <c r="M2923" s="628" t="str">
        <f>M2921 &amp; ".V"</f>
        <v>DFNLCN.V</v>
      </c>
      <c r="N2923" s="585" t="s">
        <v>246</v>
      </c>
      <c r="O2923" s="446" t="s">
        <v>294</v>
      </c>
      <c r="AC2923" s="268"/>
      <c r="AD2923" s="268"/>
      <c r="AE2923" s="268"/>
      <c r="AF2923" s="578"/>
      <c r="AG2923" s="578"/>
      <c r="AH2923" s="578"/>
      <c r="AI2923" s="268"/>
      <c r="AJ2923" s="268"/>
      <c r="AK2923" s="268"/>
      <c r="AL2923" s="263">
        <f>AM2923+AN2923</f>
        <v>0</v>
      </c>
      <c r="AM2923" s="230"/>
      <c r="AN2923" s="230"/>
      <c r="AO2923" s="268"/>
      <c r="AP2923" s="268"/>
      <c r="AQ2923" s="268"/>
      <c r="AR2923" s="578"/>
      <c r="AS2923" s="578"/>
      <c r="AT2923" s="578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</row>
    <row r="2924" spans="13:99">
      <c r="M2924" s="627" t="s">
        <v>2292</v>
      </c>
      <c r="N2924" s="625" t="s">
        <v>2231</v>
      </c>
      <c r="O2924" s="446" t="s">
        <v>196</v>
      </c>
      <c r="AC2924" s="268"/>
      <c r="AD2924" s="268"/>
      <c r="AE2924" s="268"/>
      <c r="AF2924" s="269"/>
      <c r="AG2924" s="578"/>
      <c r="AH2924" s="578"/>
      <c r="AI2924" s="268"/>
      <c r="AJ2924" s="268"/>
      <c r="AK2924" s="268"/>
      <c r="AL2924" s="263">
        <f>AM2924+AN2924</f>
        <v>0</v>
      </c>
      <c r="AM2924" s="260">
        <f>AM2925*AM2926/1000</f>
        <v>0</v>
      </c>
      <c r="AN2924" s="260">
        <f>AN2925*AN2926/1000</f>
        <v>0</v>
      </c>
      <c r="AO2924" s="268"/>
      <c r="AP2924" s="268"/>
      <c r="AQ2924" s="268"/>
      <c r="AR2924" s="269"/>
      <c r="AS2924" s="578"/>
      <c r="AT2924" s="578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</row>
    <row r="2925" spans="13:99">
      <c r="M2925" s="628" t="str">
        <f>M2924 &amp; ".P"</f>
        <v>FES.P</v>
      </c>
      <c r="N2925" s="585" t="s">
        <v>957</v>
      </c>
      <c r="O2925" s="446" t="s">
        <v>24</v>
      </c>
      <c r="AC2925" s="268"/>
      <c r="AD2925" s="268"/>
      <c r="AE2925" s="268"/>
      <c r="AF2925" s="269"/>
      <c r="AG2925" s="578"/>
      <c r="AH2925" s="578"/>
      <c r="AI2925" s="268"/>
      <c r="AJ2925" s="268"/>
      <c r="AK2925" s="268"/>
      <c r="AL2925" s="263">
        <f>IF(AL2926=0,0,AL2924*1000/AL2926)</f>
        <v>0</v>
      </c>
      <c r="AM2925" s="230"/>
      <c r="AN2925" s="230"/>
      <c r="AO2925" s="268"/>
      <c r="AP2925" s="268"/>
      <c r="AQ2925" s="268"/>
      <c r="AR2925" s="269"/>
      <c r="AS2925" s="578"/>
      <c r="AT2925" s="578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</row>
    <row r="2926" spans="13:99">
      <c r="M2926" s="628" t="str">
        <f>M2924 &amp; ".V"</f>
        <v>FES.V</v>
      </c>
      <c r="N2926" s="585" t="s">
        <v>246</v>
      </c>
      <c r="O2926" s="446" t="s">
        <v>294</v>
      </c>
      <c r="AC2926" s="268"/>
      <c r="AD2926" s="268"/>
      <c r="AE2926" s="268"/>
      <c r="AF2926" s="578"/>
      <c r="AG2926" s="578"/>
      <c r="AH2926" s="578"/>
      <c r="AI2926" s="268"/>
      <c r="AJ2926" s="268"/>
      <c r="AK2926" s="268"/>
      <c r="AL2926" s="263">
        <f>AM2926+AN2926</f>
        <v>0</v>
      </c>
      <c r="AM2926" s="230"/>
      <c r="AN2926" s="230"/>
      <c r="AO2926" s="268"/>
      <c r="AP2926" s="268"/>
      <c r="AQ2926" s="268"/>
      <c r="AR2926" s="578"/>
      <c r="AS2926" s="578"/>
      <c r="AT2926" s="578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</row>
    <row r="2927" spans="13:99">
      <c r="M2927" s="627" t="s">
        <v>2340</v>
      </c>
      <c r="N2927" s="625" t="s">
        <v>2232</v>
      </c>
      <c r="O2927" s="446" t="s">
        <v>196</v>
      </c>
      <c r="AC2927" s="268"/>
      <c r="AD2927" s="268"/>
      <c r="AE2927" s="268"/>
      <c r="AF2927" s="269"/>
      <c r="AG2927" s="578"/>
      <c r="AH2927" s="578"/>
      <c r="AI2927" s="268"/>
      <c r="AJ2927" s="268"/>
      <c r="AK2927" s="268"/>
      <c r="AL2927" s="263">
        <f>AM2927+AN2927</f>
        <v>0</v>
      </c>
      <c r="AM2927" s="260">
        <f>AM2928*AM2929/1000</f>
        <v>0</v>
      </c>
      <c r="AN2927" s="260">
        <f>AN2928*AN2929/1000</f>
        <v>0</v>
      </c>
      <c r="AO2927" s="268"/>
      <c r="AP2927" s="268"/>
      <c r="AQ2927" s="268"/>
      <c r="AR2927" s="269"/>
      <c r="AS2927" s="578"/>
      <c r="AT2927" s="578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</row>
    <row r="2928" spans="13:99">
      <c r="M2928" s="628" t="str">
        <f>M2927 &amp; ".P"</f>
        <v>FECL.P</v>
      </c>
      <c r="N2928" s="585" t="s">
        <v>957</v>
      </c>
      <c r="O2928" s="446" t="s">
        <v>24</v>
      </c>
      <c r="AC2928" s="268"/>
      <c r="AD2928" s="268"/>
      <c r="AE2928" s="268"/>
      <c r="AF2928" s="269"/>
      <c r="AG2928" s="578"/>
      <c r="AH2928" s="578"/>
      <c r="AI2928" s="268"/>
      <c r="AJ2928" s="268"/>
      <c r="AK2928" s="268"/>
      <c r="AL2928" s="263">
        <f>IF(AL2929=0,0,AL2927*1000/AL2929)</f>
        <v>0</v>
      </c>
      <c r="AM2928" s="230"/>
      <c r="AN2928" s="230"/>
      <c r="AO2928" s="268"/>
      <c r="AP2928" s="268"/>
      <c r="AQ2928" s="268"/>
      <c r="AR2928" s="269"/>
      <c r="AS2928" s="578"/>
      <c r="AT2928" s="57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</row>
    <row r="2929" spans="13:99">
      <c r="M2929" s="628" t="str">
        <f>M2927 &amp; ".V"</f>
        <v>FECL.V</v>
      </c>
      <c r="N2929" s="585" t="s">
        <v>246</v>
      </c>
      <c r="O2929" s="446" t="s">
        <v>294</v>
      </c>
      <c r="AC2929" s="268"/>
      <c r="AD2929" s="268"/>
      <c r="AE2929" s="268"/>
      <c r="AF2929" s="578"/>
      <c r="AG2929" s="578"/>
      <c r="AH2929" s="578"/>
      <c r="AI2929" s="268"/>
      <c r="AJ2929" s="268"/>
      <c r="AK2929" s="268"/>
      <c r="AL2929" s="263">
        <f>AM2929+AN2929</f>
        <v>0</v>
      </c>
      <c r="AM2929" s="230"/>
      <c r="AN2929" s="230"/>
      <c r="AO2929" s="268"/>
      <c r="AP2929" s="268"/>
      <c r="AQ2929" s="268"/>
      <c r="AR2929" s="578"/>
      <c r="AS2929" s="578"/>
      <c r="AT2929" s="578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</row>
    <row r="2930" spans="13:99">
      <c r="M2930" s="627" t="s">
        <v>2341</v>
      </c>
      <c r="N2930" s="625" t="s">
        <v>2233</v>
      </c>
      <c r="O2930" s="446" t="s">
        <v>196</v>
      </c>
      <c r="AC2930" s="268"/>
      <c r="AD2930" s="268"/>
      <c r="AE2930" s="268"/>
      <c r="AF2930" s="269"/>
      <c r="AG2930" s="578"/>
      <c r="AH2930" s="578"/>
      <c r="AI2930" s="268"/>
      <c r="AJ2930" s="268"/>
      <c r="AK2930" s="268"/>
      <c r="AL2930" s="263">
        <f>AM2930+AN2930</f>
        <v>0</v>
      </c>
      <c r="AM2930" s="260">
        <f>AM2931*AM2932/1000</f>
        <v>0</v>
      </c>
      <c r="AN2930" s="260">
        <f>AN2931*AN2932/1000</f>
        <v>0</v>
      </c>
      <c r="AO2930" s="268"/>
      <c r="AP2930" s="268"/>
      <c r="AQ2930" s="268"/>
      <c r="AR2930" s="269"/>
      <c r="AS2930" s="578"/>
      <c r="AT2930" s="578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</row>
    <row r="2931" spans="13:99">
      <c r="M2931" s="628" t="str">
        <f>M2930 &amp; ".P"</f>
        <v>LIMENP.P</v>
      </c>
      <c r="N2931" s="585" t="s">
        <v>957</v>
      </c>
      <c r="O2931" s="446" t="s">
        <v>24</v>
      </c>
      <c r="AC2931" s="268"/>
      <c r="AD2931" s="268"/>
      <c r="AE2931" s="268"/>
      <c r="AF2931" s="269"/>
      <c r="AG2931" s="578"/>
      <c r="AH2931" s="578"/>
      <c r="AI2931" s="268"/>
      <c r="AJ2931" s="268"/>
      <c r="AK2931" s="268"/>
      <c r="AL2931" s="263">
        <f>IF(AL2932=0,0,AL2930*1000/AL2932)</f>
        <v>0</v>
      </c>
      <c r="AM2931" s="230"/>
      <c r="AN2931" s="230"/>
      <c r="AO2931" s="268"/>
      <c r="AP2931" s="268"/>
      <c r="AQ2931" s="268"/>
      <c r="AR2931" s="269"/>
      <c r="AS2931" s="578"/>
      <c r="AT2931" s="578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</row>
    <row r="2932" spans="13:99">
      <c r="M2932" s="628" t="str">
        <f>M2930 &amp; ".V"</f>
        <v>LIMENP.V</v>
      </c>
      <c r="N2932" s="585" t="s">
        <v>246</v>
      </c>
      <c r="O2932" s="446" t="s">
        <v>294</v>
      </c>
      <c r="AC2932" s="268"/>
      <c r="AD2932" s="268"/>
      <c r="AE2932" s="268"/>
      <c r="AF2932" s="578"/>
      <c r="AG2932" s="578"/>
      <c r="AH2932" s="578"/>
      <c r="AI2932" s="268"/>
      <c r="AJ2932" s="268"/>
      <c r="AK2932" s="268"/>
      <c r="AL2932" s="263">
        <f>AM2932+AN2932</f>
        <v>0</v>
      </c>
      <c r="AM2932" s="230"/>
      <c r="AN2932" s="230"/>
      <c r="AO2932" s="268"/>
      <c r="AP2932" s="268"/>
      <c r="AQ2932" s="268"/>
      <c r="AR2932" s="578"/>
      <c r="AS2932" s="578"/>
      <c r="AT2932" s="578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</row>
    <row r="2933" spans="13:99">
      <c r="M2933" s="627" t="s">
        <v>2342</v>
      </c>
      <c r="N2933" s="625" t="s">
        <v>2234</v>
      </c>
      <c r="O2933" s="446" t="s">
        <v>196</v>
      </c>
      <c r="AC2933" s="268"/>
      <c r="AD2933" s="268"/>
      <c r="AE2933" s="268"/>
      <c r="AF2933" s="269"/>
      <c r="AG2933" s="578"/>
      <c r="AH2933" s="578"/>
      <c r="AI2933" s="268"/>
      <c r="AJ2933" s="268"/>
      <c r="AK2933" s="268"/>
      <c r="AL2933" s="263">
        <f>AM2933+AN2933</f>
        <v>0</v>
      </c>
      <c r="AM2933" s="260">
        <f>AM2934*AM2935/1000</f>
        <v>0</v>
      </c>
      <c r="AN2933" s="260">
        <f>AN2934*AN2935/1000</f>
        <v>0</v>
      </c>
      <c r="AO2933" s="268"/>
      <c r="AP2933" s="268"/>
      <c r="AQ2933" s="268"/>
      <c r="AR2933" s="269"/>
      <c r="AS2933" s="578"/>
      <c r="AT2933" s="578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</row>
    <row r="2934" spans="13:99">
      <c r="M2934" s="628" t="str">
        <f>M2933 &amp; ".P"</f>
        <v>LIMENH.P</v>
      </c>
      <c r="N2934" s="585" t="s">
        <v>957</v>
      </c>
      <c r="O2934" s="446" t="s">
        <v>24</v>
      </c>
      <c r="AC2934" s="268"/>
      <c r="AD2934" s="268"/>
      <c r="AE2934" s="268"/>
      <c r="AF2934" s="269"/>
      <c r="AG2934" s="578"/>
      <c r="AH2934" s="578"/>
      <c r="AI2934" s="268"/>
      <c r="AJ2934" s="268"/>
      <c r="AK2934" s="268"/>
      <c r="AL2934" s="263">
        <f>IF(AL2935=0,0,AL2933*1000/AL2935)</f>
        <v>0</v>
      </c>
      <c r="AM2934" s="230"/>
      <c r="AN2934" s="230"/>
      <c r="AO2934" s="268"/>
      <c r="AP2934" s="268"/>
      <c r="AQ2934" s="268"/>
      <c r="AR2934" s="269"/>
      <c r="AS2934" s="578"/>
      <c r="AT2934" s="578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</row>
    <row r="2935" spans="13:99">
      <c r="M2935" s="628" t="str">
        <f>M2933 &amp; ".V"</f>
        <v>LIMENH.V</v>
      </c>
      <c r="N2935" s="585" t="s">
        <v>246</v>
      </c>
      <c r="O2935" s="446" t="s">
        <v>294</v>
      </c>
      <c r="AC2935" s="268"/>
      <c r="AD2935" s="268"/>
      <c r="AE2935" s="268"/>
      <c r="AF2935" s="578"/>
      <c r="AG2935" s="578"/>
      <c r="AH2935" s="578"/>
      <c r="AI2935" s="268"/>
      <c r="AJ2935" s="268"/>
      <c r="AK2935" s="268"/>
      <c r="AL2935" s="263">
        <f>AM2935+AN2935</f>
        <v>0</v>
      </c>
      <c r="AM2935" s="230"/>
      <c r="AN2935" s="230"/>
      <c r="AO2935" s="268"/>
      <c r="AP2935" s="268"/>
      <c r="AQ2935" s="268"/>
      <c r="AR2935" s="578"/>
      <c r="AS2935" s="578"/>
      <c r="AT2935" s="578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</row>
    <row r="2936" spans="13:99">
      <c r="M2936" s="627" t="s">
        <v>2343</v>
      </c>
      <c r="N2936" s="625" t="s">
        <v>2235</v>
      </c>
      <c r="O2936" s="446" t="s">
        <v>196</v>
      </c>
      <c r="AC2936" s="268"/>
      <c r="AD2936" s="268"/>
      <c r="AE2936" s="268"/>
      <c r="AF2936" s="269"/>
      <c r="AG2936" s="578"/>
      <c r="AH2936" s="578"/>
      <c r="AI2936" s="268"/>
      <c r="AJ2936" s="268"/>
      <c r="AK2936" s="268"/>
      <c r="AL2936" s="263">
        <f>AM2936+AN2936</f>
        <v>0</v>
      </c>
      <c r="AM2936" s="260">
        <f>AM2937*AM2938/1000</f>
        <v>0</v>
      </c>
      <c r="AN2936" s="260">
        <f>AN2937*AN2938/1000</f>
        <v>0</v>
      </c>
      <c r="AO2936" s="268"/>
      <c r="AP2936" s="268"/>
      <c r="AQ2936" s="268"/>
      <c r="AR2936" s="269"/>
      <c r="AS2936" s="578"/>
      <c r="AT2936" s="578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</row>
    <row r="2937" spans="13:99">
      <c r="M2937" s="628" t="str">
        <f>M2936 &amp; ".P"</f>
        <v>LIMECL.P</v>
      </c>
      <c r="N2937" s="585" t="s">
        <v>957</v>
      </c>
      <c r="O2937" s="446" t="s">
        <v>24</v>
      </c>
      <c r="AC2937" s="268"/>
      <c r="AD2937" s="268"/>
      <c r="AE2937" s="268"/>
      <c r="AF2937" s="269"/>
      <c r="AG2937" s="578"/>
      <c r="AH2937" s="578"/>
      <c r="AI2937" s="268"/>
      <c r="AJ2937" s="268"/>
      <c r="AK2937" s="268"/>
      <c r="AL2937" s="263">
        <f>IF(AL2938=0,0,AL2936*1000/AL2938)</f>
        <v>0</v>
      </c>
      <c r="AM2937" s="230"/>
      <c r="AN2937" s="230"/>
      <c r="AO2937" s="268"/>
      <c r="AP2937" s="268"/>
      <c r="AQ2937" s="268"/>
      <c r="AR2937" s="269"/>
      <c r="AS2937" s="578"/>
      <c r="AT2937" s="578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</row>
    <row r="2938" spans="13:99">
      <c r="M2938" s="628" t="str">
        <f>M2936 &amp; ".V"</f>
        <v>LIMECL.V</v>
      </c>
      <c r="N2938" s="585" t="s">
        <v>246</v>
      </c>
      <c r="O2938" s="446" t="s">
        <v>294</v>
      </c>
      <c r="AC2938" s="268"/>
      <c r="AD2938" s="268"/>
      <c r="AE2938" s="268"/>
      <c r="AF2938" s="578"/>
      <c r="AG2938" s="578"/>
      <c r="AH2938" s="578"/>
      <c r="AI2938" s="268"/>
      <c r="AJ2938" s="268"/>
      <c r="AK2938" s="268"/>
      <c r="AL2938" s="263">
        <f>AM2938+AN2938</f>
        <v>0</v>
      </c>
      <c r="AM2938" s="230"/>
      <c r="AN2938" s="230"/>
      <c r="AO2938" s="268"/>
      <c r="AP2938" s="268"/>
      <c r="AQ2938" s="268"/>
      <c r="AR2938" s="578"/>
      <c r="AS2938" s="578"/>
      <c r="AT2938" s="57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</row>
    <row r="2939" spans="13:99">
      <c r="M2939" s="627" t="s">
        <v>2344</v>
      </c>
      <c r="N2939" s="625" t="s">
        <v>2236</v>
      </c>
      <c r="O2939" s="446" t="s">
        <v>196</v>
      </c>
      <c r="AC2939" s="268"/>
      <c r="AD2939" s="268"/>
      <c r="AE2939" s="268"/>
      <c r="AF2939" s="269"/>
      <c r="AG2939" s="578"/>
      <c r="AH2939" s="578"/>
      <c r="AI2939" s="268"/>
      <c r="AJ2939" s="268"/>
      <c r="AK2939" s="268"/>
      <c r="AL2939" s="263">
        <f>AM2939+AN2939</f>
        <v>0</v>
      </c>
      <c r="AM2939" s="260">
        <f>AM2940*AM2941/1000</f>
        <v>0</v>
      </c>
      <c r="AN2939" s="260">
        <f>AN2940*AN2941/1000</f>
        <v>0</v>
      </c>
      <c r="AO2939" s="268"/>
      <c r="AP2939" s="268"/>
      <c r="AQ2939" s="268"/>
      <c r="AR2939" s="269"/>
      <c r="AS2939" s="578"/>
      <c r="AT2939" s="578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</row>
    <row r="2940" spans="13:99">
      <c r="M2940" s="628" t="str">
        <f>M2939 &amp; ".P"</f>
        <v>KN.P</v>
      </c>
      <c r="N2940" s="585" t="s">
        <v>957</v>
      </c>
      <c r="O2940" s="446" t="s">
        <v>24</v>
      </c>
      <c r="AC2940" s="268"/>
      <c r="AD2940" s="268"/>
      <c r="AE2940" s="268"/>
      <c r="AF2940" s="269"/>
      <c r="AG2940" s="578"/>
      <c r="AH2940" s="578"/>
      <c r="AI2940" s="268"/>
      <c r="AJ2940" s="268"/>
      <c r="AK2940" s="268"/>
      <c r="AL2940" s="263">
        <f>IF(AL2941=0,0,AL2939*1000/AL2941)</f>
        <v>0</v>
      </c>
      <c r="AM2940" s="230"/>
      <c r="AN2940" s="230"/>
      <c r="AO2940" s="268"/>
      <c r="AP2940" s="268"/>
      <c r="AQ2940" s="268"/>
      <c r="AR2940" s="269"/>
      <c r="AS2940" s="578"/>
      <c r="AT2940" s="578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</row>
    <row r="2941" spans="13:99">
      <c r="M2941" s="628" t="str">
        <f>M2939 &amp; ".V"</f>
        <v>KN.V</v>
      </c>
      <c r="N2941" s="585" t="s">
        <v>246</v>
      </c>
      <c r="O2941" s="446" t="s">
        <v>294</v>
      </c>
      <c r="AC2941" s="268"/>
      <c r="AD2941" s="268"/>
      <c r="AE2941" s="268"/>
      <c r="AF2941" s="578"/>
      <c r="AG2941" s="578"/>
      <c r="AH2941" s="578"/>
      <c r="AI2941" s="268"/>
      <c r="AJ2941" s="268"/>
      <c r="AK2941" s="268"/>
      <c r="AL2941" s="263">
        <f>AM2941+AN2941</f>
        <v>0</v>
      </c>
      <c r="AM2941" s="230"/>
      <c r="AN2941" s="230"/>
      <c r="AO2941" s="268"/>
      <c r="AP2941" s="268"/>
      <c r="AQ2941" s="268"/>
      <c r="AR2941" s="578"/>
      <c r="AS2941" s="578"/>
      <c r="AT2941" s="578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</row>
    <row r="2942" spans="13:99">
      <c r="M2942" s="627" t="s">
        <v>2345</v>
      </c>
      <c r="N2942" s="625" t="s">
        <v>2237</v>
      </c>
      <c r="O2942" s="446" t="s">
        <v>196</v>
      </c>
      <c r="AC2942" s="268"/>
      <c r="AD2942" s="268"/>
      <c r="AE2942" s="268"/>
      <c r="AF2942" s="269"/>
      <c r="AG2942" s="578"/>
      <c r="AH2942" s="578"/>
      <c r="AI2942" s="268"/>
      <c r="AJ2942" s="268"/>
      <c r="AK2942" s="268"/>
      <c r="AL2942" s="263">
        <f>AM2942+AN2942</f>
        <v>0</v>
      </c>
      <c r="AM2942" s="260">
        <f>AM2943*AM2944/1000</f>
        <v>0</v>
      </c>
      <c r="AN2942" s="260">
        <f>AN2943*AN2944/1000</f>
        <v>0</v>
      </c>
      <c r="AO2942" s="268"/>
      <c r="AP2942" s="268"/>
      <c r="AQ2942" s="268"/>
      <c r="AR2942" s="269"/>
      <c r="AS2942" s="578"/>
      <c r="AT2942" s="578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</row>
    <row r="2943" spans="13:99">
      <c r="M2943" s="628" t="str">
        <f>M2942 &amp; ".P"</f>
        <v>KCR.P</v>
      </c>
      <c r="N2943" s="585" t="s">
        <v>957</v>
      </c>
      <c r="O2943" s="446" t="s">
        <v>24</v>
      </c>
      <c r="AC2943" s="268"/>
      <c r="AD2943" s="268"/>
      <c r="AE2943" s="268"/>
      <c r="AF2943" s="269"/>
      <c r="AG2943" s="578"/>
      <c r="AH2943" s="578"/>
      <c r="AI2943" s="268"/>
      <c r="AJ2943" s="268"/>
      <c r="AK2943" s="268"/>
      <c r="AL2943" s="263">
        <f>IF(AL2944=0,0,AL2942*1000/AL2944)</f>
        <v>0</v>
      </c>
      <c r="AM2943" s="230"/>
      <c r="AN2943" s="230"/>
      <c r="AO2943" s="268"/>
      <c r="AP2943" s="268"/>
      <c r="AQ2943" s="268"/>
      <c r="AR2943" s="269"/>
      <c r="AS2943" s="578"/>
      <c r="AT2943" s="578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</row>
    <row r="2944" spans="13:99">
      <c r="M2944" s="628" t="str">
        <f>M2942 &amp; ".V"</f>
        <v>KCR.V</v>
      </c>
      <c r="N2944" s="585" t="s">
        <v>246</v>
      </c>
      <c r="O2944" s="446" t="s">
        <v>294</v>
      </c>
      <c r="AC2944" s="268"/>
      <c r="AD2944" s="268"/>
      <c r="AE2944" s="268"/>
      <c r="AF2944" s="578"/>
      <c r="AG2944" s="578"/>
      <c r="AH2944" s="578"/>
      <c r="AI2944" s="268"/>
      <c r="AJ2944" s="268"/>
      <c r="AK2944" s="268"/>
      <c r="AL2944" s="263">
        <f>AM2944+AN2944</f>
        <v>0</v>
      </c>
      <c r="AM2944" s="230"/>
      <c r="AN2944" s="230"/>
      <c r="AO2944" s="268"/>
      <c r="AP2944" s="268"/>
      <c r="AQ2944" s="268"/>
      <c r="AR2944" s="578"/>
      <c r="AS2944" s="578"/>
      <c r="AT2944" s="578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</row>
    <row r="2945" spans="13:99">
      <c r="M2945" s="627" t="s">
        <v>2346</v>
      </c>
      <c r="N2945" s="625" t="s">
        <v>2238</v>
      </c>
      <c r="O2945" s="446" t="s">
        <v>196</v>
      </c>
      <c r="AC2945" s="268"/>
      <c r="AD2945" s="268"/>
      <c r="AE2945" s="268"/>
      <c r="AF2945" s="269"/>
      <c r="AG2945" s="578"/>
      <c r="AH2945" s="578"/>
      <c r="AI2945" s="268"/>
      <c r="AJ2945" s="268"/>
      <c r="AK2945" s="268"/>
      <c r="AL2945" s="263">
        <f>AM2945+AN2945</f>
        <v>0</v>
      </c>
      <c r="AM2945" s="260">
        <f>AM2946*AM2947/1000</f>
        <v>0</v>
      </c>
      <c r="AN2945" s="260">
        <f>AN2946*AN2947/1000</f>
        <v>0</v>
      </c>
      <c r="AO2945" s="268"/>
      <c r="AP2945" s="268"/>
      <c r="AQ2945" s="268"/>
      <c r="AR2945" s="269"/>
      <c r="AS2945" s="578"/>
      <c r="AT2945" s="578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</row>
    <row r="2946" spans="13:99">
      <c r="M2946" s="628" t="str">
        <f>M2945 &amp; ".P"</f>
        <v>KI.P</v>
      </c>
      <c r="N2946" s="585" t="s">
        <v>957</v>
      </c>
      <c r="O2946" s="446" t="s">
        <v>24</v>
      </c>
      <c r="AC2946" s="268"/>
      <c r="AD2946" s="268"/>
      <c r="AE2946" s="268"/>
      <c r="AF2946" s="269"/>
      <c r="AG2946" s="578"/>
      <c r="AH2946" s="578"/>
      <c r="AI2946" s="268"/>
      <c r="AJ2946" s="268"/>
      <c r="AK2946" s="268"/>
      <c r="AL2946" s="263">
        <f>IF(AL2947=0,0,AL2945*1000/AL2947)</f>
        <v>0</v>
      </c>
      <c r="AM2946" s="230"/>
      <c r="AN2946" s="230"/>
      <c r="AO2946" s="268"/>
      <c r="AP2946" s="268"/>
      <c r="AQ2946" s="268"/>
      <c r="AR2946" s="269"/>
      <c r="AS2946" s="578"/>
      <c r="AT2946" s="578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</row>
    <row r="2947" spans="13:99">
      <c r="M2947" s="628" t="str">
        <f>M2945 &amp; ".V"</f>
        <v>KI.V</v>
      </c>
      <c r="N2947" s="585" t="s">
        <v>246</v>
      </c>
      <c r="O2947" s="446" t="s">
        <v>294</v>
      </c>
      <c r="AC2947" s="268"/>
      <c r="AD2947" s="268"/>
      <c r="AE2947" s="268"/>
      <c r="AF2947" s="578"/>
      <c r="AG2947" s="578"/>
      <c r="AH2947" s="578"/>
      <c r="AI2947" s="268"/>
      <c r="AJ2947" s="268"/>
      <c r="AK2947" s="268"/>
      <c r="AL2947" s="263">
        <f>AM2947+AN2947</f>
        <v>0</v>
      </c>
      <c r="AM2947" s="230"/>
      <c r="AN2947" s="230"/>
      <c r="AO2947" s="268"/>
      <c r="AP2947" s="268"/>
      <c r="AQ2947" s="268"/>
      <c r="AR2947" s="578"/>
      <c r="AS2947" s="578"/>
      <c r="AT2947" s="578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</row>
    <row r="2948" spans="13:99">
      <c r="M2948" s="627" t="s">
        <v>2347</v>
      </c>
      <c r="N2948" s="625" t="s">
        <v>2239</v>
      </c>
      <c r="O2948" s="446" t="s">
        <v>196</v>
      </c>
      <c r="AC2948" s="268"/>
      <c r="AD2948" s="268"/>
      <c r="AE2948" s="268"/>
      <c r="AF2948" s="269"/>
      <c r="AG2948" s="578"/>
      <c r="AH2948" s="578"/>
      <c r="AI2948" s="268"/>
      <c r="AJ2948" s="268"/>
      <c r="AK2948" s="268"/>
      <c r="AL2948" s="263">
        <f>AM2948+AN2948</f>
        <v>0</v>
      </c>
      <c r="AM2948" s="260">
        <f>AM2949*AM2950/1000</f>
        <v>0</v>
      </c>
      <c r="AN2948" s="260">
        <f>AN2949*AN2950/1000</f>
        <v>0</v>
      </c>
      <c r="AO2948" s="268"/>
      <c r="AP2948" s="268"/>
      <c r="AQ2948" s="268"/>
      <c r="AR2948" s="269"/>
      <c r="AS2948" s="578"/>
      <c r="AT2948" s="57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</row>
    <row r="2949" spans="13:99">
      <c r="M2949" s="628" t="str">
        <f>M2948 &amp; ".P"</f>
        <v>KMN.P</v>
      </c>
      <c r="N2949" s="585" t="s">
        <v>957</v>
      </c>
      <c r="O2949" s="446" t="s">
        <v>24</v>
      </c>
      <c r="AC2949" s="268"/>
      <c r="AD2949" s="268"/>
      <c r="AE2949" s="268"/>
      <c r="AF2949" s="269"/>
      <c r="AG2949" s="578"/>
      <c r="AH2949" s="578"/>
      <c r="AI2949" s="268"/>
      <c r="AJ2949" s="268"/>
      <c r="AK2949" s="268"/>
      <c r="AL2949" s="263">
        <f>IF(AL2950=0,0,AL2948*1000/AL2950)</f>
        <v>0</v>
      </c>
      <c r="AM2949" s="230"/>
      <c r="AN2949" s="230"/>
      <c r="AO2949" s="268"/>
      <c r="AP2949" s="268"/>
      <c r="AQ2949" s="268"/>
      <c r="AR2949" s="269"/>
      <c r="AS2949" s="578"/>
      <c r="AT2949" s="578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</row>
    <row r="2950" spans="13:99">
      <c r="M2950" s="628" t="str">
        <f>M2948 &amp; ".V"</f>
        <v>KMN.V</v>
      </c>
      <c r="N2950" s="585" t="s">
        <v>246</v>
      </c>
      <c r="O2950" s="446" t="s">
        <v>294</v>
      </c>
      <c r="AC2950" s="268"/>
      <c r="AD2950" s="268"/>
      <c r="AE2950" s="268"/>
      <c r="AF2950" s="578"/>
      <c r="AG2950" s="578"/>
      <c r="AH2950" s="578"/>
      <c r="AI2950" s="268"/>
      <c r="AJ2950" s="268"/>
      <c r="AK2950" s="268"/>
      <c r="AL2950" s="263">
        <f>AM2950+AN2950</f>
        <v>0</v>
      </c>
      <c r="AM2950" s="230"/>
      <c r="AN2950" s="230"/>
      <c r="AO2950" s="268"/>
      <c r="AP2950" s="268"/>
      <c r="AQ2950" s="268"/>
      <c r="AR2950" s="578"/>
      <c r="AS2950" s="578"/>
      <c r="AT2950" s="578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</row>
    <row r="2951" spans="13:99">
      <c r="M2951" s="627" t="s">
        <v>2348</v>
      </c>
      <c r="N2951" s="625" t="s">
        <v>2240</v>
      </c>
      <c r="O2951" s="446" t="s">
        <v>196</v>
      </c>
      <c r="AC2951" s="268"/>
      <c r="AD2951" s="268"/>
      <c r="AE2951" s="268"/>
      <c r="AF2951" s="269"/>
      <c r="AG2951" s="578"/>
      <c r="AH2951" s="578"/>
      <c r="AI2951" s="268"/>
      <c r="AJ2951" s="268"/>
      <c r="AK2951" s="268"/>
      <c r="AL2951" s="263">
        <f>AM2951+AN2951</f>
        <v>0</v>
      </c>
      <c r="AM2951" s="260">
        <f>AM2952*AM2953/1000</f>
        <v>0</v>
      </c>
      <c r="AN2951" s="260">
        <f>AN2952*AN2953/1000</f>
        <v>0</v>
      </c>
      <c r="AO2951" s="268"/>
      <c r="AP2951" s="268"/>
      <c r="AQ2951" s="268"/>
      <c r="AR2951" s="269"/>
      <c r="AS2951" s="578"/>
      <c r="AT2951" s="578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</row>
    <row r="2952" spans="13:99">
      <c r="M2952" s="628" t="str">
        <f>M2951 &amp; ".P"</f>
        <v>KP.P</v>
      </c>
      <c r="N2952" s="585" t="s">
        <v>957</v>
      </c>
      <c r="O2952" s="446" t="s">
        <v>24</v>
      </c>
      <c r="AC2952" s="268"/>
      <c r="AD2952" s="268"/>
      <c r="AE2952" s="268"/>
      <c r="AF2952" s="269"/>
      <c r="AG2952" s="578"/>
      <c r="AH2952" s="578"/>
      <c r="AI2952" s="268"/>
      <c r="AJ2952" s="268"/>
      <c r="AK2952" s="268"/>
      <c r="AL2952" s="263">
        <f>IF(AL2953=0,0,AL2951*1000/AL2953)</f>
        <v>0</v>
      </c>
      <c r="AM2952" s="230"/>
      <c r="AN2952" s="230"/>
      <c r="AO2952" s="268"/>
      <c r="AP2952" s="268"/>
      <c r="AQ2952" s="268"/>
      <c r="AR2952" s="269"/>
      <c r="AS2952" s="578"/>
      <c r="AT2952" s="578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</row>
    <row r="2953" spans="13:99">
      <c r="M2953" s="628" t="str">
        <f>M2951 &amp; ".V"</f>
        <v>KP.V</v>
      </c>
      <c r="N2953" s="585" t="s">
        <v>246</v>
      </c>
      <c r="O2953" s="446" t="s">
        <v>294</v>
      </c>
      <c r="AC2953" s="268"/>
      <c r="AD2953" s="268"/>
      <c r="AE2953" s="268"/>
      <c r="AF2953" s="578"/>
      <c r="AG2953" s="578"/>
      <c r="AH2953" s="578"/>
      <c r="AI2953" s="268"/>
      <c r="AJ2953" s="268"/>
      <c r="AK2953" s="268"/>
      <c r="AL2953" s="263">
        <f>AM2953+AN2953</f>
        <v>0</v>
      </c>
      <c r="AM2953" s="230"/>
      <c r="AN2953" s="230"/>
      <c r="AO2953" s="268"/>
      <c r="AP2953" s="268"/>
      <c r="AQ2953" s="268"/>
      <c r="AR2953" s="578"/>
      <c r="AS2953" s="578"/>
      <c r="AT2953" s="578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</row>
    <row r="2954" spans="13:99">
      <c r="M2954" s="627" t="s">
        <v>2349</v>
      </c>
      <c r="N2954" s="625" t="s">
        <v>2241</v>
      </c>
      <c r="O2954" s="446" t="s">
        <v>196</v>
      </c>
      <c r="AC2954" s="268"/>
      <c r="AD2954" s="268"/>
      <c r="AE2954" s="268"/>
      <c r="AF2954" s="269"/>
      <c r="AG2954" s="578"/>
      <c r="AH2954" s="578"/>
      <c r="AI2954" s="268"/>
      <c r="AJ2954" s="268"/>
      <c r="AK2954" s="268"/>
      <c r="AL2954" s="263">
        <f>AM2954+AN2954</f>
        <v>0</v>
      </c>
      <c r="AM2954" s="260">
        <f>AM2955*AM2956/1000</f>
        <v>0</v>
      </c>
      <c r="AN2954" s="260">
        <f>AN2955*AN2956/1000</f>
        <v>0</v>
      </c>
      <c r="AO2954" s="268"/>
      <c r="AP2954" s="268"/>
      <c r="AQ2954" s="268"/>
      <c r="AR2954" s="269"/>
      <c r="AS2954" s="578"/>
      <c r="AT2954" s="578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</row>
    <row r="2955" spans="13:99">
      <c r="M2955" s="628" t="str">
        <f>M2954 &amp; ".P"</f>
        <v>HCL.P</v>
      </c>
      <c r="N2955" s="585" t="s">
        <v>957</v>
      </c>
      <c r="O2955" s="446" t="s">
        <v>24</v>
      </c>
      <c r="AC2955" s="268"/>
      <c r="AD2955" s="268"/>
      <c r="AE2955" s="268"/>
      <c r="AF2955" s="269"/>
      <c r="AG2955" s="578"/>
      <c r="AH2955" s="578"/>
      <c r="AI2955" s="268"/>
      <c r="AJ2955" s="268"/>
      <c r="AK2955" s="268"/>
      <c r="AL2955" s="263">
        <f>IF(AL2956=0,0,AL2954*1000/AL2956)</f>
        <v>0</v>
      </c>
      <c r="AM2955" s="230"/>
      <c r="AN2955" s="230"/>
      <c r="AO2955" s="268"/>
      <c r="AP2955" s="268"/>
      <c r="AQ2955" s="268"/>
      <c r="AR2955" s="269"/>
      <c r="AS2955" s="578"/>
      <c r="AT2955" s="578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</row>
    <row r="2956" spans="13:99">
      <c r="M2956" s="628" t="str">
        <f>M2954 &amp; ".V"</f>
        <v>HCL.V</v>
      </c>
      <c r="N2956" s="585" t="s">
        <v>246</v>
      </c>
      <c r="O2956" s="446" t="s">
        <v>294</v>
      </c>
      <c r="AC2956" s="268"/>
      <c r="AD2956" s="268"/>
      <c r="AE2956" s="268"/>
      <c r="AF2956" s="578"/>
      <c r="AG2956" s="578"/>
      <c r="AH2956" s="578"/>
      <c r="AI2956" s="268"/>
      <c r="AJ2956" s="268"/>
      <c r="AK2956" s="268"/>
      <c r="AL2956" s="263">
        <f>AM2956+AN2956</f>
        <v>0</v>
      </c>
      <c r="AM2956" s="230"/>
      <c r="AN2956" s="230"/>
      <c r="AO2956" s="268"/>
      <c r="AP2956" s="268"/>
      <c r="AQ2956" s="268"/>
      <c r="AR2956" s="578"/>
      <c r="AS2956" s="578"/>
      <c r="AT2956" s="578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</row>
    <row r="2957" spans="13:99">
      <c r="M2957" s="627" t="s">
        <v>2350</v>
      </c>
      <c r="N2957" s="625" t="s">
        <v>2242</v>
      </c>
      <c r="O2957" s="446" t="s">
        <v>196</v>
      </c>
      <c r="AC2957" s="268"/>
      <c r="AD2957" s="268"/>
      <c r="AE2957" s="268"/>
      <c r="AF2957" s="269"/>
      <c r="AG2957" s="578"/>
      <c r="AH2957" s="578"/>
      <c r="AI2957" s="268"/>
      <c r="AJ2957" s="268"/>
      <c r="AK2957" s="268"/>
      <c r="AL2957" s="263">
        <f>AM2957+AN2957</f>
        <v>0</v>
      </c>
      <c r="AM2957" s="260">
        <f>AM2958*AM2959/1000</f>
        <v>0</v>
      </c>
      <c r="AN2957" s="260">
        <f>AN2958*AN2959/1000</f>
        <v>0</v>
      </c>
      <c r="AO2957" s="268"/>
      <c r="AP2957" s="268"/>
      <c r="AQ2957" s="268"/>
      <c r="AR2957" s="269"/>
      <c r="AS2957" s="578"/>
      <c r="AT2957" s="578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</row>
    <row r="2958" spans="13:99">
      <c r="M2958" s="628" t="str">
        <f>M2957 &amp; ".P"</f>
        <v>KNA.P</v>
      </c>
      <c r="N2958" s="585" t="s">
        <v>957</v>
      </c>
      <c r="O2958" s="446" t="s">
        <v>24</v>
      </c>
      <c r="AC2958" s="268"/>
      <c r="AD2958" s="268"/>
      <c r="AE2958" s="268"/>
      <c r="AF2958" s="269"/>
      <c r="AG2958" s="578"/>
      <c r="AH2958" s="578"/>
      <c r="AI2958" s="268"/>
      <c r="AJ2958" s="268"/>
      <c r="AK2958" s="268"/>
      <c r="AL2958" s="263">
        <f>IF(AL2959=0,0,AL2957*1000/AL2959)</f>
        <v>0</v>
      </c>
      <c r="AM2958" s="230"/>
      <c r="AN2958" s="230"/>
      <c r="AO2958" s="268"/>
      <c r="AP2958" s="268"/>
      <c r="AQ2958" s="268"/>
      <c r="AR2958" s="269"/>
      <c r="AS2958" s="578"/>
      <c r="AT2958" s="57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</row>
    <row r="2959" spans="13:99">
      <c r="M2959" s="628" t="str">
        <f>M2957 &amp; ".V"</f>
        <v>KNA.V</v>
      </c>
      <c r="N2959" s="585" t="s">
        <v>246</v>
      </c>
      <c r="O2959" s="446" t="s">
        <v>294</v>
      </c>
      <c r="AC2959" s="268"/>
      <c r="AD2959" s="268"/>
      <c r="AE2959" s="268"/>
      <c r="AF2959" s="578"/>
      <c r="AG2959" s="578"/>
      <c r="AH2959" s="578"/>
      <c r="AI2959" s="268"/>
      <c r="AJ2959" s="268"/>
      <c r="AK2959" s="268"/>
      <c r="AL2959" s="263">
        <f>AM2959+AN2959</f>
        <v>0</v>
      </c>
      <c r="AM2959" s="230"/>
      <c r="AN2959" s="230"/>
      <c r="AO2959" s="268"/>
      <c r="AP2959" s="268"/>
      <c r="AQ2959" s="268"/>
      <c r="AR2959" s="578"/>
      <c r="AS2959" s="578"/>
      <c r="AT2959" s="578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</row>
    <row r="2960" spans="13:99">
      <c r="M2960" s="627" t="s">
        <v>2351</v>
      </c>
      <c r="N2960" s="625" t="s">
        <v>2243</v>
      </c>
      <c r="O2960" s="446" t="s">
        <v>196</v>
      </c>
      <c r="AC2960" s="268"/>
      <c r="AD2960" s="268"/>
      <c r="AE2960" s="268"/>
      <c r="AF2960" s="269"/>
      <c r="AG2960" s="578"/>
      <c r="AH2960" s="578"/>
      <c r="AI2960" s="268"/>
      <c r="AJ2960" s="268"/>
      <c r="AK2960" s="268"/>
      <c r="AL2960" s="263">
        <f>AM2960+AN2960</f>
        <v>0</v>
      </c>
      <c r="AM2960" s="260">
        <f>AM2961*AM2962/1000</f>
        <v>0</v>
      </c>
      <c r="AN2960" s="260">
        <f>AN2961*AN2962/1000</f>
        <v>0</v>
      </c>
      <c r="AO2960" s="268"/>
      <c r="AP2960" s="268"/>
      <c r="AQ2960" s="268"/>
      <c r="AR2960" s="269"/>
      <c r="AS2960" s="578"/>
      <c r="AT2960" s="578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</row>
    <row r="2961" spans="13:99">
      <c r="M2961" s="628" t="str">
        <f>M2960 &amp; ".P"</f>
        <v>CAC.P</v>
      </c>
      <c r="N2961" s="585" t="s">
        <v>957</v>
      </c>
      <c r="O2961" s="446" t="s">
        <v>24</v>
      </c>
      <c r="AC2961" s="268"/>
      <c r="AD2961" s="268"/>
      <c r="AE2961" s="268"/>
      <c r="AF2961" s="269"/>
      <c r="AG2961" s="578"/>
      <c r="AH2961" s="578"/>
      <c r="AI2961" s="268"/>
      <c r="AJ2961" s="268"/>
      <c r="AK2961" s="268"/>
      <c r="AL2961" s="263">
        <f>IF(AL2962=0,0,AL2960*1000/AL2962)</f>
        <v>0</v>
      </c>
      <c r="AM2961" s="230"/>
      <c r="AN2961" s="230"/>
      <c r="AO2961" s="268"/>
      <c r="AP2961" s="268"/>
      <c r="AQ2961" s="268"/>
      <c r="AR2961" s="269"/>
      <c r="AS2961" s="578"/>
      <c r="AT2961" s="578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</row>
    <row r="2962" spans="13:99">
      <c r="M2962" s="628" t="str">
        <f>M2960 &amp; ".V"</f>
        <v>CAC.V</v>
      </c>
      <c r="N2962" s="585" t="s">
        <v>246</v>
      </c>
      <c r="O2962" s="446" t="s">
        <v>294</v>
      </c>
      <c r="AC2962" s="268"/>
      <c r="AD2962" s="268"/>
      <c r="AE2962" s="268"/>
      <c r="AF2962" s="578"/>
      <c r="AG2962" s="578"/>
      <c r="AH2962" s="578"/>
      <c r="AI2962" s="268"/>
      <c r="AJ2962" s="268"/>
      <c r="AK2962" s="268"/>
      <c r="AL2962" s="263">
        <f>AM2962+AN2962</f>
        <v>0</v>
      </c>
      <c r="AM2962" s="230"/>
      <c r="AN2962" s="230"/>
      <c r="AO2962" s="268"/>
      <c r="AP2962" s="268"/>
      <c r="AQ2962" s="268"/>
      <c r="AR2962" s="578"/>
      <c r="AS2962" s="578"/>
      <c r="AT2962" s="578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</row>
    <row r="2963" spans="13:99">
      <c r="M2963" s="627" t="s">
        <v>2352</v>
      </c>
      <c r="N2963" s="625" t="s">
        <v>2244</v>
      </c>
      <c r="O2963" s="446" t="s">
        <v>196</v>
      </c>
      <c r="AC2963" s="268"/>
      <c r="AD2963" s="268"/>
      <c r="AE2963" s="268"/>
      <c r="AF2963" s="269"/>
      <c r="AG2963" s="578"/>
      <c r="AH2963" s="578"/>
      <c r="AI2963" s="268"/>
      <c r="AJ2963" s="268"/>
      <c r="AK2963" s="268"/>
      <c r="AL2963" s="263">
        <f>AM2963+AN2963</f>
        <v>0</v>
      </c>
      <c r="AM2963" s="260">
        <f>AM2964*AM2965/1000</f>
        <v>0</v>
      </c>
      <c r="AN2963" s="260">
        <f>AN2964*AN2965/1000</f>
        <v>0</v>
      </c>
      <c r="AO2963" s="268"/>
      <c r="AP2963" s="268"/>
      <c r="AQ2963" s="268"/>
      <c r="AR2963" s="269"/>
      <c r="AS2963" s="578"/>
      <c r="AT2963" s="578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</row>
    <row r="2964" spans="13:99">
      <c r="M2964" s="628" t="str">
        <f>M2963 &amp; ".P"</f>
        <v>CACL.P</v>
      </c>
      <c r="N2964" s="585" t="s">
        <v>957</v>
      </c>
      <c r="O2964" s="446" t="s">
        <v>24</v>
      </c>
      <c r="AC2964" s="268"/>
      <c r="AD2964" s="268"/>
      <c r="AE2964" s="268"/>
      <c r="AF2964" s="269"/>
      <c r="AG2964" s="578"/>
      <c r="AH2964" s="578"/>
      <c r="AI2964" s="268"/>
      <c r="AJ2964" s="268"/>
      <c r="AK2964" s="268"/>
      <c r="AL2964" s="263">
        <f>IF(AL2965=0,0,AL2963*1000/AL2965)</f>
        <v>0</v>
      </c>
      <c r="AM2964" s="230"/>
      <c r="AN2964" s="230"/>
      <c r="AO2964" s="268"/>
      <c r="AP2964" s="268"/>
      <c r="AQ2964" s="268"/>
      <c r="AR2964" s="269"/>
      <c r="AS2964" s="578"/>
      <c r="AT2964" s="578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</row>
    <row r="2965" spans="13:99">
      <c r="M2965" s="628" t="str">
        <f>M2963 &amp; ".V"</f>
        <v>CACL.V</v>
      </c>
      <c r="N2965" s="585" t="s">
        <v>246</v>
      </c>
      <c r="O2965" s="446" t="s">
        <v>294</v>
      </c>
      <c r="AC2965" s="268"/>
      <c r="AD2965" s="268"/>
      <c r="AE2965" s="268"/>
      <c r="AF2965" s="578"/>
      <c r="AG2965" s="578"/>
      <c r="AH2965" s="578"/>
      <c r="AI2965" s="268"/>
      <c r="AJ2965" s="268"/>
      <c r="AK2965" s="268"/>
      <c r="AL2965" s="263">
        <f>AM2965+AN2965</f>
        <v>0</v>
      </c>
      <c r="AM2965" s="230"/>
      <c r="AN2965" s="230"/>
      <c r="AO2965" s="268"/>
      <c r="AP2965" s="268"/>
      <c r="AQ2965" s="268"/>
      <c r="AR2965" s="578"/>
      <c r="AS2965" s="578"/>
      <c r="AT2965" s="578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</row>
    <row r="2966" spans="13:99">
      <c r="M2966" s="627" t="s">
        <v>2353</v>
      </c>
      <c r="N2966" s="625" t="s">
        <v>2245</v>
      </c>
      <c r="O2966" s="446" t="s">
        <v>196</v>
      </c>
      <c r="AC2966" s="268"/>
      <c r="AD2966" s="268"/>
      <c r="AE2966" s="268"/>
      <c r="AF2966" s="269"/>
      <c r="AG2966" s="578"/>
      <c r="AH2966" s="578"/>
      <c r="AI2966" s="268"/>
      <c r="AJ2966" s="268"/>
      <c r="AK2966" s="268"/>
      <c r="AL2966" s="263">
        <f>AM2966+AN2966</f>
        <v>0</v>
      </c>
      <c r="AM2966" s="260">
        <f>AM2967*AM2968/1000</f>
        <v>0</v>
      </c>
      <c r="AN2966" s="260">
        <f>AN2967*AN2968/1000</f>
        <v>0</v>
      </c>
      <c r="AO2966" s="268"/>
      <c r="AP2966" s="268"/>
      <c r="AQ2966" s="268"/>
      <c r="AR2966" s="269"/>
      <c r="AS2966" s="578"/>
      <c r="AT2966" s="578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</row>
    <row r="2967" spans="13:99">
      <c r="M2967" s="628" t="str">
        <f>M2966 &amp; ".P"</f>
        <v>CAHPCL.P</v>
      </c>
      <c r="N2967" s="585" t="s">
        <v>957</v>
      </c>
      <c r="O2967" s="446" t="s">
        <v>24</v>
      </c>
      <c r="AC2967" s="268"/>
      <c r="AD2967" s="268"/>
      <c r="AE2967" s="268"/>
      <c r="AF2967" s="269"/>
      <c r="AG2967" s="578"/>
      <c r="AH2967" s="578"/>
      <c r="AI2967" s="268"/>
      <c r="AJ2967" s="268"/>
      <c r="AK2967" s="268"/>
      <c r="AL2967" s="263">
        <f>IF(AL2968=0,0,AL2966*1000/AL2968)</f>
        <v>0</v>
      </c>
      <c r="AM2967" s="230"/>
      <c r="AN2967" s="230"/>
      <c r="AO2967" s="268"/>
      <c r="AP2967" s="268"/>
      <c r="AQ2967" s="268"/>
      <c r="AR2967" s="269"/>
      <c r="AS2967" s="578"/>
      <c r="AT2967" s="578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</row>
    <row r="2968" spans="13:99">
      <c r="M2968" s="628" t="str">
        <f>M2966 &amp; ".V"</f>
        <v>CAHPCL.V</v>
      </c>
      <c r="N2968" s="585" t="s">
        <v>246</v>
      </c>
      <c r="O2968" s="446" t="s">
        <v>294</v>
      </c>
      <c r="AC2968" s="268"/>
      <c r="AD2968" s="268"/>
      <c r="AE2968" s="268"/>
      <c r="AF2968" s="578"/>
      <c r="AG2968" s="578"/>
      <c r="AH2968" s="578"/>
      <c r="AI2968" s="268"/>
      <c r="AJ2968" s="268"/>
      <c r="AK2968" s="268"/>
      <c r="AL2968" s="263">
        <f>AM2968+AN2968</f>
        <v>0</v>
      </c>
      <c r="AM2968" s="230"/>
      <c r="AN2968" s="230"/>
      <c r="AO2968" s="268"/>
      <c r="AP2968" s="268"/>
      <c r="AQ2968" s="268"/>
      <c r="AR2968" s="578"/>
      <c r="AS2968" s="578"/>
      <c r="AT2968" s="57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</row>
    <row r="2969" spans="13:99">
      <c r="M2969" s="627" t="s">
        <v>2354</v>
      </c>
      <c r="N2969" s="625" t="s">
        <v>2246</v>
      </c>
      <c r="O2969" s="446" t="s">
        <v>196</v>
      </c>
      <c r="AC2969" s="268"/>
      <c r="AD2969" s="268"/>
      <c r="AE2969" s="268"/>
      <c r="AF2969" s="269"/>
      <c r="AG2969" s="578"/>
      <c r="AH2969" s="578"/>
      <c r="AI2969" s="268"/>
      <c r="AJ2969" s="268"/>
      <c r="AK2969" s="268"/>
      <c r="AL2969" s="263">
        <f>AM2969+AN2969</f>
        <v>0</v>
      </c>
      <c r="AM2969" s="260">
        <f>AM2970*AM2971/1000</f>
        <v>0</v>
      </c>
      <c r="AN2969" s="260">
        <f>AN2970*AN2971/1000</f>
        <v>0</v>
      </c>
      <c r="AO2969" s="268"/>
      <c r="AP2969" s="268"/>
      <c r="AQ2969" s="268"/>
      <c r="AR2969" s="269"/>
      <c r="AS2969" s="578"/>
      <c r="AT2969" s="578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</row>
    <row r="2970" spans="13:99">
      <c r="M2970" s="628" t="str">
        <f>M2969 &amp; ".P"</f>
        <v>SAND.P</v>
      </c>
      <c r="N2970" s="585" t="s">
        <v>957</v>
      </c>
      <c r="O2970" s="446" t="s">
        <v>24</v>
      </c>
      <c r="AC2970" s="268"/>
      <c r="AD2970" s="268"/>
      <c r="AE2970" s="268"/>
      <c r="AF2970" s="269"/>
      <c r="AG2970" s="578"/>
      <c r="AH2970" s="578"/>
      <c r="AI2970" s="268"/>
      <c r="AJ2970" s="268"/>
      <c r="AK2970" s="268"/>
      <c r="AL2970" s="263">
        <f>IF(AL2971=0,0,AL2969*1000/AL2971)</f>
        <v>0</v>
      </c>
      <c r="AM2970" s="230"/>
      <c r="AN2970" s="230"/>
      <c r="AO2970" s="268"/>
      <c r="AP2970" s="268"/>
      <c r="AQ2970" s="268"/>
      <c r="AR2970" s="269"/>
      <c r="AS2970" s="578"/>
      <c r="AT2970" s="578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</row>
    <row r="2971" spans="13:99">
      <c r="M2971" s="628" t="str">
        <f>M2969 &amp; ".V"</f>
        <v>SAND.V</v>
      </c>
      <c r="N2971" s="585" t="s">
        <v>246</v>
      </c>
      <c r="O2971" s="446" t="s">
        <v>294</v>
      </c>
      <c r="AC2971" s="268"/>
      <c r="AD2971" s="268"/>
      <c r="AE2971" s="268"/>
      <c r="AF2971" s="578"/>
      <c r="AG2971" s="578"/>
      <c r="AH2971" s="578"/>
      <c r="AI2971" s="268"/>
      <c r="AJ2971" s="268"/>
      <c r="AK2971" s="268"/>
      <c r="AL2971" s="263">
        <f>AM2971+AN2971</f>
        <v>0</v>
      </c>
      <c r="AM2971" s="230"/>
      <c r="AN2971" s="230"/>
      <c r="AO2971" s="268"/>
      <c r="AP2971" s="268"/>
      <c r="AQ2971" s="268"/>
      <c r="AR2971" s="578"/>
      <c r="AS2971" s="578"/>
      <c r="AT2971" s="578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</row>
    <row r="2972" spans="13:99">
      <c r="M2972" s="627" t="s">
        <v>2355</v>
      </c>
      <c r="N2972" s="625" t="s">
        <v>2247</v>
      </c>
      <c r="O2972" s="446" t="s">
        <v>196</v>
      </c>
      <c r="AC2972" s="268"/>
      <c r="AD2972" s="268"/>
      <c r="AE2972" s="268"/>
      <c r="AF2972" s="269"/>
      <c r="AG2972" s="578"/>
      <c r="AH2972" s="578"/>
      <c r="AI2972" s="268"/>
      <c r="AJ2972" s="268"/>
      <c r="AK2972" s="268"/>
      <c r="AL2972" s="263">
        <f>AM2972+AN2972</f>
        <v>0</v>
      </c>
      <c r="AM2972" s="260">
        <f>AM2973*AM2974/1000</f>
        <v>0</v>
      </c>
      <c r="AN2972" s="260">
        <f>AN2973*AN2974/1000</f>
        <v>0</v>
      </c>
      <c r="AO2972" s="268"/>
      <c r="AP2972" s="268"/>
      <c r="AQ2972" s="268"/>
      <c r="AR2972" s="269"/>
      <c r="AS2972" s="578"/>
      <c r="AT2972" s="578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</row>
    <row r="2973" spans="13:99">
      <c r="M2973" s="628" t="str">
        <f>M2972 &amp; ".P"</f>
        <v>ACIDN.P</v>
      </c>
      <c r="N2973" s="585" t="s">
        <v>957</v>
      </c>
      <c r="O2973" s="446" t="s">
        <v>24</v>
      </c>
      <c r="AC2973" s="268"/>
      <c r="AD2973" s="268"/>
      <c r="AE2973" s="268"/>
      <c r="AF2973" s="269"/>
      <c r="AG2973" s="578"/>
      <c r="AH2973" s="578"/>
      <c r="AI2973" s="268"/>
      <c r="AJ2973" s="268"/>
      <c r="AK2973" s="268"/>
      <c r="AL2973" s="263">
        <f>IF(AL2974=0,0,AL2972*1000/AL2974)</f>
        <v>0</v>
      </c>
      <c r="AM2973" s="230"/>
      <c r="AN2973" s="230"/>
      <c r="AO2973" s="268"/>
      <c r="AP2973" s="268"/>
      <c r="AQ2973" s="268"/>
      <c r="AR2973" s="269"/>
      <c r="AS2973" s="578"/>
      <c r="AT2973" s="578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</row>
    <row r="2974" spans="13:99">
      <c r="M2974" s="628" t="str">
        <f>M2972 &amp; ".V"</f>
        <v>ACIDN.V</v>
      </c>
      <c r="N2974" s="585" t="s">
        <v>246</v>
      </c>
      <c r="O2974" s="446" t="s">
        <v>294</v>
      </c>
      <c r="AC2974" s="268"/>
      <c r="AD2974" s="268"/>
      <c r="AE2974" s="268"/>
      <c r="AF2974" s="578"/>
      <c r="AG2974" s="578"/>
      <c r="AH2974" s="578"/>
      <c r="AI2974" s="268"/>
      <c r="AJ2974" s="268"/>
      <c r="AK2974" s="268"/>
      <c r="AL2974" s="263">
        <f>AM2974+AN2974</f>
        <v>0</v>
      </c>
      <c r="AM2974" s="230"/>
      <c r="AN2974" s="230"/>
      <c r="AO2974" s="268"/>
      <c r="AP2974" s="268"/>
      <c r="AQ2974" s="268"/>
      <c r="AR2974" s="578"/>
      <c r="AS2974" s="578"/>
      <c r="AT2974" s="578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</row>
    <row r="2975" spans="13:99">
      <c r="M2975" s="627" t="s">
        <v>2356</v>
      </c>
      <c r="N2975" s="625" t="s">
        <v>2248</v>
      </c>
      <c r="O2975" s="446" t="s">
        <v>196</v>
      </c>
      <c r="AC2975" s="268"/>
      <c r="AD2975" s="268"/>
      <c r="AE2975" s="268"/>
      <c r="AF2975" s="269"/>
      <c r="AG2975" s="578"/>
      <c r="AH2975" s="578"/>
      <c r="AI2975" s="268"/>
      <c r="AJ2975" s="268"/>
      <c r="AK2975" s="268"/>
      <c r="AL2975" s="263">
        <f>AM2975+AN2975</f>
        <v>0</v>
      </c>
      <c r="AM2975" s="260">
        <f>AM2976*AM2977/1000</f>
        <v>0</v>
      </c>
      <c r="AN2975" s="260">
        <f>AN2976*AN2977/1000</f>
        <v>0</v>
      </c>
      <c r="AO2975" s="268"/>
      <c r="AP2975" s="268"/>
      <c r="AQ2975" s="268"/>
      <c r="AR2975" s="269"/>
      <c r="AS2975" s="578"/>
      <c r="AT2975" s="578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</row>
    <row r="2976" spans="13:99">
      <c r="M2976" s="628" t="str">
        <f>M2975 &amp; ".P"</f>
        <v>ACIDA.P</v>
      </c>
      <c r="N2976" s="585" t="s">
        <v>957</v>
      </c>
      <c r="O2976" s="446" t="s">
        <v>24</v>
      </c>
      <c r="AC2976" s="268"/>
      <c r="AD2976" s="268"/>
      <c r="AE2976" s="268"/>
      <c r="AF2976" s="269"/>
      <c r="AG2976" s="578"/>
      <c r="AH2976" s="578"/>
      <c r="AI2976" s="268"/>
      <c r="AJ2976" s="268"/>
      <c r="AK2976" s="268"/>
      <c r="AL2976" s="263">
        <f>IF(AL2977=0,0,AL2975*1000/AL2977)</f>
        <v>0</v>
      </c>
      <c r="AM2976" s="230"/>
      <c r="AN2976" s="230"/>
      <c r="AO2976" s="268"/>
      <c r="AP2976" s="268"/>
      <c r="AQ2976" s="268"/>
      <c r="AR2976" s="269"/>
      <c r="AS2976" s="578"/>
      <c r="AT2976" s="578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</row>
    <row r="2977" spans="13:99">
      <c r="M2977" s="628" t="str">
        <f>M2975 &amp; ".V"</f>
        <v>ACIDA.V</v>
      </c>
      <c r="N2977" s="585" t="s">
        <v>246</v>
      </c>
      <c r="O2977" s="446" t="s">
        <v>294</v>
      </c>
      <c r="AC2977" s="268"/>
      <c r="AD2977" s="268"/>
      <c r="AE2977" s="268"/>
      <c r="AF2977" s="578"/>
      <c r="AG2977" s="578"/>
      <c r="AH2977" s="578"/>
      <c r="AI2977" s="268"/>
      <c r="AJ2977" s="268"/>
      <c r="AK2977" s="268"/>
      <c r="AL2977" s="263">
        <f>AM2977+AN2977</f>
        <v>0</v>
      </c>
      <c r="AM2977" s="230"/>
      <c r="AN2977" s="230"/>
      <c r="AO2977" s="268"/>
      <c r="AP2977" s="268"/>
      <c r="AQ2977" s="268"/>
      <c r="AR2977" s="578"/>
      <c r="AS2977" s="578"/>
      <c r="AT2977" s="578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</row>
    <row r="2978" spans="13:99">
      <c r="M2978" s="627" t="s">
        <v>2357</v>
      </c>
      <c r="N2978" s="625" t="s">
        <v>2249</v>
      </c>
      <c r="O2978" s="446" t="s">
        <v>196</v>
      </c>
      <c r="AC2978" s="268"/>
      <c r="AD2978" s="268"/>
      <c r="AE2978" s="268"/>
      <c r="AF2978" s="269"/>
      <c r="AG2978" s="578"/>
      <c r="AH2978" s="578"/>
      <c r="AI2978" s="268"/>
      <c r="AJ2978" s="268"/>
      <c r="AK2978" s="268"/>
      <c r="AL2978" s="263">
        <f>AM2978+AN2978</f>
        <v>0</v>
      </c>
      <c r="AM2978" s="260">
        <f>AM2979*AM2980/1000</f>
        <v>0</v>
      </c>
      <c r="AN2978" s="260">
        <f>AN2979*AN2980/1000</f>
        <v>0</v>
      </c>
      <c r="AO2978" s="268"/>
      <c r="AP2978" s="268"/>
      <c r="AQ2978" s="268"/>
      <c r="AR2978" s="269"/>
      <c r="AS2978" s="578"/>
      <c r="AT2978" s="5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</row>
    <row r="2979" spans="13:99">
      <c r="M2979" s="628" t="str">
        <f>M2978 &amp; ".P"</f>
        <v>ACIDL.P</v>
      </c>
      <c r="N2979" s="585" t="s">
        <v>957</v>
      </c>
      <c r="O2979" s="446" t="s">
        <v>24</v>
      </c>
      <c r="AC2979" s="268"/>
      <c r="AD2979" s="268"/>
      <c r="AE2979" s="268"/>
      <c r="AF2979" s="269"/>
      <c r="AG2979" s="578"/>
      <c r="AH2979" s="578"/>
      <c r="AI2979" s="268"/>
      <c r="AJ2979" s="268"/>
      <c r="AK2979" s="268"/>
      <c r="AL2979" s="263">
        <f>IF(AL2980=0,0,AL2978*1000/AL2980)</f>
        <v>0</v>
      </c>
      <c r="AM2979" s="230"/>
      <c r="AN2979" s="230"/>
      <c r="AO2979" s="268"/>
      <c r="AP2979" s="268"/>
      <c r="AQ2979" s="268"/>
      <c r="AR2979" s="269"/>
      <c r="AS2979" s="578"/>
      <c r="AT2979" s="578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</row>
    <row r="2980" spans="13:99">
      <c r="M2980" s="628" t="str">
        <f>M2978 &amp; ".V"</f>
        <v>ACIDL.V</v>
      </c>
      <c r="N2980" s="585" t="s">
        <v>246</v>
      </c>
      <c r="O2980" s="446" t="s">
        <v>294</v>
      </c>
      <c r="AC2980" s="268"/>
      <c r="AD2980" s="268"/>
      <c r="AE2980" s="268"/>
      <c r="AF2980" s="578"/>
      <c r="AG2980" s="578"/>
      <c r="AH2980" s="578"/>
      <c r="AI2980" s="268"/>
      <c r="AJ2980" s="268"/>
      <c r="AK2980" s="268"/>
      <c r="AL2980" s="263">
        <f>AM2980+AN2980</f>
        <v>0</v>
      </c>
      <c r="AM2980" s="230"/>
      <c r="AN2980" s="230"/>
      <c r="AO2980" s="268"/>
      <c r="AP2980" s="268"/>
      <c r="AQ2980" s="268"/>
      <c r="AR2980" s="578"/>
      <c r="AS2980" s="578"/>
      <c r="AT2980" s="578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</row>
    <row r="2981" spans="13:99">
      <c r="M2981" s="627" t="s">
        <v>2358</v>
      </c>
      <c r="N2981" s="625" t="s">
        <v>2250</v>
      </c>
      <c r="O2981" s="446" t="s">
        <v>196</v>
      </c>
      <c r="AC2981" s="268"/>
      <c r="AD2981" s="268"/>
      <c r="AE2981" s="268"/>
      <c r="AF2981" s="269"/>
      <c r="AG2981" s="578"/>
      <c r="AH2981" s="578"/>
      <c r="AI2981" s="268"/>
      <c r="AJ2981" s="268"/>
      <c r="AK2981" s="268"/>
      <c r="AL2981" s="263">
        <f>AM2981+AN2981</f>
        <v>0</v>
      </c>
      <c r="AM2981" s="260">
        <f>AM2982*AM2983/1000</f>
        <v>0</v>
      </c>
      <c r="AN2981" s="260">
        <f>AN2982*AN2983/1000</f>
        <v>0</v>
      </c>
      <c r="AO2981" s="268"/>
      <c r="AP2981" s="268"/>
      <c r="AQ2981" s="268"/>
      <c r="AR2981" s="269"/>
      <c r="AS2981" s="578"/>
      <c r="AT2981" s="578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</row>
    <row r="2982" spans="13:99">
      <c r="M2982" s="628" t="str">
        <f>M2981 &amp; ".P"</f>
        <v>AURIN.P</v>
      </c>
      <c r="N2982" s="585" t="s">
        <v>957</v>
      </c>
      <c r="O2982" s="446" t="s">
        <v>24</v>
      </c>
      <c r="AC2982" s="268"/>
      <c r="AD2982" s="268"/>
      <c r="AE2982" s="268"/>
      <c r="AF2982" s="269"/>
      <c r="AG2982" s="578"/>
      <c r="AH2982" s="578"/>
      <c r="AI2982" s="268"/>
      <c r="AJ2982" s="268"/>
      <c r="AK2982" s="268"/>
      <c r="AL2982" s="263">
        <f>IF(AL2983=0,0,AL2981*1000/AL2983)</f>
        <v>0</v>
      </c>
      <c r="AM2982" s="230"/>
      <c r="AN2982" s="230"/>
      <c r="AO2982" s="268"/>
      <c r="AP2982" s="268"/>
      <c r="AQ2982" s="268"/>
      <c r="AR2982" s="269"/>
      <c r="AS2982" s="578"/>
      <c r="AT2982" s="578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</row>
    <row r="2983" spans="13:99">
      <c r="M2983" s="628" t="str">
        <f>M2981 &amp; ".V"</f>
        <v>AURIN.V</v>
      </c>
      <c r="N2983" s="585" t="s">
        <v>246</v>
      </c>
      <c r="O2983" s="446" t="s">
        <v>294</v>
      </c>
      <c r="AC2983" s="268"/>
      <c r="AD2983" s="268"/>
      <c r="AE2983" s="268"/>
      <c r="AF2983" s="578"/>
      <c r="AG2983" s="578"/>
      <c r="AH2983" s="578"/>
      <c r="AI2983" s="268"/>
      <c r="AJ2983" s="268"/>
      <c r="AK2983" s="268"/>
      <c r="AL2983" s="263">
        <f>AM2983+AN2983</f>
        <v>0</v>
      </c>
      <c r="AM2983" s="230"/>
      <c r="AN2983" s="230"/>
      <c r="AO2983" s="268"/>
      <c r="AP2983" s="268"/>
      <c r="AQ2983" s="268"/>
      <c r="AR2983" s="578"/>
      <c r="AS2983" s="578"/>
      <c r="AT2983" s="578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</row>
    <row r="2984" spans="13:99">
      <c r="M2984" s="627" t="s">
        <v>2359</v>
      </c>
      <c r="N2984" s="625" t="s">
        <v>2251</v>
      </c>
      <c r="O2984" s="446" t="s">
        <v>196</v>
      </c>
      <c r="AC2984" s="268"/>
      <c r="AD2984" s="268"/>
      <c r="AE2984" s="268"/>
      <c r="AF2984" s="269"/>
      <c r="AG2984" s="578"/>
      <c r="AH2984" s="578"/>
      <c r="AI2984" s="268"/>
      <c r="AJ2984" s="268"/>
      <c r="AK2984" s="268"/>
      <c r="AL2984" s="263">
        <f>AM2984+AN2984</f>
        <v>0</v>
      </c>
      <c r="AM2984" s="260">
        <f>AM2985*AM2986/1000</f>
        <v>0</v>
      </c>
      <c r="AN2984" s="260">
        <f>AN2985*AN2986/1000</f>
        <v>0</v>
      </c>
      <c r="AO2984" s="268"/>
      <c r="AP2984" s="268"/>
      <c r="AQ2984" s="268"/>
      <c r="AR2984" s="269"/>
      <c r="AS2984" s="578"/>
      <c r="AT2984" s="578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</row>
    <row r="2985" spans="13:99">
      <c r="M2985" s="628" t="str">
        <f>M2984 &amp; ".P"</f>
        <v>ACIDS.P</v>
      </c>
      <c r="N2985" s="585" t="s">
        <v>957</v>
      </c>
      <c r="O2985" s="446" t="s">
        <v>24</v>
      </c>
      <c r="AC2985" s="268"/>
      <c r="AD2985" s="268"/>
      <c r="AE2985" s="268"/>
      <c r="AF2985" s="269"/>
      <c r="AG2985" s="578"/>
      <c r="AH2985" s="578"/>
      <c r="AI2985" s="268"/>
      <c r="AJ2985" s="268"/>
      <c r="AK2985" s="268"/>
      <c r="AL2985" s="263">
        <f>IF(AL2986=0,0,AL2984*1000/AL2986)</f>
        <v>0</v>
      </c>
      <c r="AM2985" s="230"/>
      <c r="AN2985" s="230"/>
      <c r="AO2985" s="268"/>
      <c r="AP2985" s="268"/>
      <c r="AQ2985" s="268"/>
      <c r="AR2985" s="269"/>
      <c r="AS2985" s="578"/>
      <c r="AT2985" s="578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</row>
    <row r="2986" spans="13:99">
      <c r="M2986" s="628" t="str">
        <f>M2984 &amp; ".V"</f>
        <v>ACIDS.V</v>
      </c>
      <c r="N2986" s="585" t="s">
        <v>246</v>
      </c>
      <c r="O2986" s="446" t="s">
        <v>294</v>
      </c>
      <c r="AC2986" s="268"/>
      <c r="AD2986" s="268"/>
      <c r="AE2986" s="268"/>
      <c r="AF2986" s="578"/>
      <c r="AG2986" s="578"/>
      <c r="AH2986" s="578"/>
      <c r="AI2986" s="268"/>
      <c r="AJ2986" s="268"/>
      <c r="AK2986" s="268"/>
      <c r="AL2986" s="263">
        <f>AM2986+AN2986</f>
        <v>0</v>
      </c>
      <c r="AM2986" s="230"/>
      <c r="AN2986" s="230"/>
      <c r="AO2986" s="268"/>
      <c r="AP2986" s="268"/>
      <c r="AQ2986" s="268"/>
      <c r="AR2986" s="578"/>
      <c r="AS2986" s="578"/>
      <c r="AT2986" s="578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</row>
    <row r="2987" spans="13:99">
      <c r="M2987" s="627" t="s">
        <v>2360</v>
      </c>
      <c r="N2987" s="625" t="s">
        <v>2252</v>
      </c>
      <c r="O2987" s="446" t="s">
        <v>196</v>
      </c>
      <c r="AC2987" s="268"/>
      <c r="AD2987" s="268"/>
      <c r="AE2987" s="268"/>
      <c r="AF2987" s="269"/>
      <c r="AG2987" s="578"/>
      <c r="AH2987" s="578"/>
      <c r="AI2987" s="268"/>
      <c r="AJ2987" s="268"/>
      <c r="AK2987" s="268"/>
      <c r="AL2987" s="263">
        <f>AM2987+AN2987</f>
        <v>0</v>
      </c>
      <c r="AM2987" s="260">
        <f>AM2988*AM2989/1000</f>
        <v>0</v>
      </c>
      <c r="AN2987" s="260">
        <f>AN2988*AN2989/1000</f>
        <v>0</v>
      </c>
      <c r="AO2987" s="268"/>
      <c r="AP2987" s="268"/>
      <c r="AQ2987" s="268"/>
      <c r="AR2987" s="269"/>
      <c r="AS2987" s="578"/>
      <c r="AT2987" s="578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</row>
    <row r="2988" spans="13:99">
      <c r="M2988" s="628" t="str">
        <f>M2987 &amp; ".P"</f>
        <v>ADIDCL.P</v>
      </c>
      <c r="N2988" s="585" t="s">
        <v>957</v>
      </c>
      <c r="O2988" s="446" t="s">
        <v>24</v>
      </c>
      <c r="AC2988" s="268"/>
      <c r="AD2988" s="268"/>
      <c r="AE2988" s="268"/>
      <c r="AF2988" s="269"/>
      <c r="AG2988" s="578"/>
      <c r="AH2988" s="578"/>
      <c r="AI2988" s="268"/>
      <c r="AJ2988" s="268"/>
      <c r="AK2988" s="268"/>
      <c r="AL2988" s="263">
        <f>IF(AL2989=0,0,AL2987*1000/AL2989)</f>
        <v>0</v>
      </c>
      <c r="AM2988" s="230"/>
      <c r="AN2988" s="230"/>
      <c r="AO2988" s="268"/>
      <c r="AP2988" s="268"/>
      <c r="AQ2988" s="268"/>
      <c r="AR2988" s="269"/>
      <c r="AS2988" s="578"/>
      <c r="AT2988" s="57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</row>
    <row r="2989" spans="13:99">
      <c r="M2989" s="628" t="str">
        <f>M2987 &amp; ".V"</f>
        <v>ADIDCL.V</v>
      </c>
      <c r="N2989" s="585" t="s">
        <v>246</v>
      </c>
      <c r="O2989" s="446" t="s">
        <v>294</v>
      </c>
      <c r="AC2989" s="268"/>
      <c r="AD2989" s="268"/>
      <c r="AE2989" s="268"/>
      <c r="AF2989" s="578"/>
      <c r="AG2989" s="578"/>
      <c r="AH2989" s="578"/>
      <c r="AI2989" s="268"/>
      <c r="AJ2989" s="268"/>
      <c r="AK2989" s="268"/>
      <c r="AL2989" s="263">
        <f>AM2989+AN2989</f>
        <v>0</v>
      </c>
      <c r="AM2989" s="230"/>
      <c r="AN2989" s="230"/>
      <c r="AO2989" s="268"/>
      <c r="AP2989" s="268"/>
      <c r="AQ2989" s="268"/>
      <c r="AR2989" s="578"/>
      <c r="AS2989" s="578"/>
      <c r="AT2989" s="578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</row>
    <row r="2990" spans="13:99">
      <c r="M2990" s="627" t="s">
        <v>2361</v>
      </c>
      <c r="N2990" s="625" t="s">
        <v>2253</v>
      </c>
      <c r="O2990" s="446" t="s">
        <v>196</v>
      </c>
      <c r="AC2990" s="268"/>
      <c r="AD2990" s="268"/>
      <c r="AE2990" s="268"/>
      <c r="AF2990" s="269"/>
      <c r="AG2990" s="578"/>
      <c r="AH2990" s="578"/>
      <c r="AI2990" s="268"/>
      <c r="AJ2990" s="268"/>
      <c r="AK2990" s="268"/>
      <c r="AL2990" s="263">
        <f>AM2990+AN2990</f>
        <v>0</v>
      </c>
      <c r="AM2990" s="260">
        <f>AM2991*AM2992/1000</f>
        <v>0</v>
      </c>
      <c r="AN2990" s="260">
        <f>AN2991*AN2992/1000</f>
        <v>0</v>
      </c>
      <c r="AO2990" s="268"/>
      <c r="AP2990" s="268"/>
      <c r="AQ2990" s="268"/>
      <c r="AR2990" s="269"/>
      <c r="AS2990" s="578"/>
      <c r="AT2990" s="578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</row>
    <row r="2991" spans="13:99">
      <c r="M2991" s="628" t="str">
        <f>M2990 &amp; ".P"</f>
        <v>ACIDAC.P</v>
      </c>
      <c r="N2991" s="585" t="s">
        <v>957</v>
      </c>
      <c r="O2991" s="446" t="s">
        <v>24</v>
      </c>
      <c r="AC2991" s="268"/>
      <c r="AD2991" s="268"/>
      <c r="AE2991" s="268"/>
      <c r="AF2991" s="269"/>
      <c r="AG2991" s="578"/>
      <c r="AH2991" s="578"/>
      <c r="AI2991" s="268"/>
      <c r="AJ2991" s="268"/>
      <c r="AK2991" s="268"/>
      <c r="AL2991" s="263">
        <f>IF(AL2992=0,0,AL2990*1000/AL2992)</f>
        <v>0</v>
      </c>
      <c r="AM2991" s="230"/>
      <c r="AN2991" s="230"/>
      <c r="AO2991" s="268"/>
      <c r="AP2991" s="268"/>
      <c r="AQ2991" s="268"/>
      <c r="AR2991" s="269"/>
      <c r="AS2991" s="578"/>
      <c r="AT2991" s="578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</row>
    <row r="2992" spans="13:99">
      <c r="M2992" s="628" t="str">
        <f>M2990 &amp; ".V"</f>
        <v>ACIDAC.V</v>
      </c>
      <c r="N2992" s="585" t="s">
        <v>246</v>
      </c>
      <c r="O2992" s="446" t="s">
        <v>294</v>
      </c>
      <c r="AC2992" s="268"/>
      <c r="AD2992" s="268"/>
      <c r="AE2992" s="268"/>
      <c r="AF2992" s="578"/>
      <c r="AG2992" s="578"/>
      <c r="AH2992" s="578"/>
      <c r="AI2992" s="268"/>
      <c r="AJ2992" s="268"/>
      <c r="AK2992" s="268"/>
      <c r="AL2992" s="263">
        <f>AM2992+AN2992</f>
        <v>0</v>
      </c>
      <c r="AM2992" s="230"/>
      <c r="AN2992" s="230"/>
      <c r="AO2992" s="268"/>
      <c r="AP2992" s="268"/>
      <c r="AQ2992" s="268"/>
      <c r="AR2992" s="578"/>
      <c r="AS2992" s="578"/>
      <c r="AT2992" s="578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</row>
    <row r="2993" spans="13:99">
      <c r="M2993" s="627" t="s">
        <v>2362</v>
      </c>
      <c r="N2993" s="625" t="s">
        <v>2254</v>
      </c>
      <c r="O2993" s="446" t="s">
        <v>196</v>
      </c>
      <c r="AC2993" s="268"/>
      <c r="AD2993" s="268"/>
      <c r="AE2993" s="268"/>
      <c r="AF2993" s="269"/>
      <c r="AG2993" s="578"/>
      <c r="AH2993" s="578"/>
      <c r="AI2993" s="268"/>
      <c r="AJ2993" s="268"/>
      <c r="AK2993" s="268"/>
      <c r="AL2993" s="263">
        <f>AM2993+AN2993</f>
        <v>0</v>
      </c>
      <c r="AM2993" s="260">
        <f>AM2994*AM2995/1000</f>
        <v>0</v>
      </c>
      <c r="AN2993" s="260">
        <f>AN2994*AN2995/1000</f>
        <v>0</v>
      </c>
      <c r="AO2993" s="268"/>
      <c r="AP2993" s="268"/>
      <c r="AQ2993" s="268"/>
      <c r="AR2993" s="269"/>
      <c r="AS2993" s="578"/>
      <c r="AT2993" s="578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</row>
    <row r="2994" spans="13:99">
      <c r="M2994" s="628" t="str">
        <f>M2993 &amp; ".P"</f>
        <v>ACIDOX.P</v>
      </c>
      <c r="N2994" s="585" t="s">
        <v>957</v>
      </c>
      <c r="O2994" s="446" t="s">
        <v>24</v>
      </c>
      <c r="AC2994" s="268"/>
      <c r="AD2994" s="268"/>
      <c r="AE2994" s="268"/>
      <c r="AF2994" s="269"/>
      <c r="AG2994" s="578"/>
      <c r="AH2994" s="578"/>
      <c r="AI2994" s="268"/>
      <c r="AJ2994" s="268"/>
      <c r="AK2994" s="268"/>
      <c r="AL2994" s="263">
        <f>IF(AL2995=0,0,AL2993*1000/AL2995)</f>
        <v>0</v>
      </c>
      <c r="AM2994" s="230"/>
      <c r="AN2994" s="230"/>
      <c r="AO2994" s="268"/>
      <c r="AP2994" s="268"/>
      <c r="AQ2994" s="268"/>
      <c r="AR2994" s="269"/>
      <c r="AS2994" s="578"/>
      <c r="AT2994" s="578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</row>
    <row r="2995" spans="13:99">
      <c r="M2995" s="628" t="str">
        <f>M2993 &amp; ".V"</f>
        <v>ACIDOX.V</v>
      </c>
      <c r="N2995" s="585" t="s">
        <v>246</v>
      </c>
      <c r="O2995" s="446" t="s">
        <v>294</v>
      </c>
      <c r="AC2995" s="268"/>
      <c r="AD2995" s="268"/>
      <c r="AE2995" s="268"/>
      <c r="AF2995" s="578"/>
      <c r="AG2995" s="578"/>
      <c r="AH2995" s="578"/>
      <c r="AI2995" s="268"/>
      <c r="AJ2995" s="268"/>
      <c r="AK2995" s="268"/>
      <c r="AL2995" s="263">
        <f>AM2995+AN2995</f>
        <v>0</v>
      </c>
      <c r="AM2995" s="230"/>
      <c r="AN2995" s="230"/>
      <c r="AO2995" s="268"/>
      <c r="AP2995" s="268"/>
      <c r="AQ2995" s="268"/>
      <c r="AR2995" s="578"/>
      <c r="AS2995" s="578"/>
      <c r="AT2995" s="578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</row>
    <row r="2996" spans="13:99">
      <c r="M2996" s="627" t="s">
        <v>2363</v>
      </c>
      <c r="N2996" s="625" t="s">
        <v>2255</v>
      </c>
      <c r="O2996" s="446" t="s">
        <v>196</v>
      </c>
      <c r="AC2996" s="268"/>
      <c r="AD2996" s="268"/>
      <c r="AE2996" s="268"/>
      <c r="AF2996" s="269"/>
      <c r="AG2996" s="578"/>
      <c r="AH2996" s="578"/>
      <c r="AI2996" s="268"/>
      <c r="AJ2996" s="268"/>
      <c r="AK2996" s="268"/>
      <c r="AL2996" s="263">
        <f>AM2996+AN2996</f>
        <v>0</v>
      </c>
      <c r="AM2996" s="260">
        <f>AM2997*AM2998/1000</f>
        <v>0</v>
      </c>
      <c r="AN2996" s="260">
        <f>AN2997*AN2998/1000</f>
        <v>0</v>
      </c>
      <c r="AO2996" s="268"/>
      <c r="AP2996" s="268"/>
      <c r="AQ2996" s="268"/>
      <c r="AR2996" s="269"/>
      <c r="AS2996" s="578"/>
      <c r="AT2996" s="578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</row>
    <row r="2997" spans="13:99">
      <c r="M2997" s="628" t="str">
        <f>M2996 &amp; ".P"</f>
        <v>STARCH.P</v>
      </c>
      <c r="N2997" s="585" t="s">
        <v>957</v>
      </c>
      <c r="O2997" s="446" t="s">
        <v>24</v>
      </c>
      <c r="AC2997" s="268"/>
      <c r="AD2997" s="268"/>
      <c r="AE2997" s="268"/>
      <c r="AF2997" s="269"/>
      <c r="AG2997" s="578"/>
      <c r="AH2997" s="578"/>
      <c r="AI2997" s="268"/>
      <c r="AJ2997" s="268"/>
      <c r="AK2997" s="268"/>
      <c r="AL2997" s="263">
        <f>IF(AL2998=0,0,AL2996*1000/AL2998)</f>
        <v>0</v>
      </c>
      <c r="AM2997" s="230"/>
      <c r="AN2997" s="230"/>
      <c r="AO2997" s="268"/>
      <c r="AP2997" s="268"/>
      <c r="AQ2997" s="268"/>
      <c r="AR2997" s="269"/>
      <c r="AS2997" s="578"/>
      <c r="AT2997" s="578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</row>
    <row r="2998" spans="13:99">
      <c r="M2998" s="628" t="str">
        <f>M2996 &amp; ".V"</f>
        <v>STARCH.V</v>
      </c>
      <c r="N2998" s="585" t="s">
        <v>246</v>
      </c>
      <c r="O2998" s="446" t="s">
        <v>294</v>
      </c>
      <c r="AC2998" s="268"/>
      <c r="AD2998" s="268"/>
      <c r="AE2998" s="268"/>
      <c r="AF2998" s="578"/>
      <c r="AG2998" s="578"/>
      <c r="AH2998" s="578"/>
      <c r="AI2998" s="268"/>
      <c r="AJ2998" s="268"/>
      <c r="AK2998" s="268"/>
      <c r="AL2998" s="263">
        <f>AM2998+AN2998</f>
        <v>0</v>
      </c>
      <c r="AM2998" s="230"/>
      <c r="AN2998" s="230"/>
      <c r="AO2998" s="268"/>
      <c r="AP2998" s="268"/>
      <c r="AQ2998" s="268"/>
      <c r="AR2998" s="578"/>
      <c r="AS2998" s="578"/>
      <c r="AT2998" s="57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</row>
    <row r="2999" spans="13:99">
      <c r="M2999" s="627" t="s">
        <v>2364</v>
      </c>
      <c r="N2999" s="625" t="s">
        <v>2256</v>
      </c>
      <c r="O2999" s="446" t="s">
        <v>196</v>
      </c>
      <c r="AC2999" s="268"/>
      <c r="AD2999" s="268"/>
      <c r="AE2999" s="268"/>
      <c r="AF2999" s="269"/>
      <c r="AG2999" s="578"/>
      <c r="AH2999" s="578"/>
      <c r="AI2999" s="268"/>
      <c r="AJ2999" s="268"/>
      <c r="AK2999" s="268"/>
      <c r="AL2999" s="263">
        <f>AM2999+AN2999</f>
        <v>0</v>
      </c>
      <c r="AM2999" s="260">
        <f>AM3000*AM3001/1000</f>
        <v>0</v>
      </c>
      <c r="AN2999" s="260">
        <f>AN3000*AN3001/1000</f>
        <v>0</v>
      </c>
      <c r="AO2999" s="268"/>
      <c r="AP2999" s="268"/>
      <c r="AQ2999" s="268"/>
      <c r="AR2999" s="269"/>
      <c r="AS2999" s="578"/>
      <c r="AT2999" s="578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</row>
    <row r="3000" spans="13:99">
      <c r="M3000" s="628" t="str">
        <f>M2999 &amp; ".P"</f>
        <v>LANTN.P</v>
      </c>
      <c r="N3000" s="585" t="s">
        <v>957</v>
      </c>
      <c r="O3000" s="446" t="s">
        <v>24</v>
      </c>
      <c r="AC3000" s="268"/>
      <c r="AD3000" s="268"/>
      <c r="AE3000" s="268"/>
      <c r="AF3000" s="269"/>
      <c r="AG3000" s="578"/>
      <c r="AH3000" s="578"/>
      <c r="AI3000" s="268"/>
      <c r="AJ3000" s="268"/>
      <c r="AK3000" s="268"/>
      <c r="AL3000" s="263">
        <f>IF(AL3001=0,0,AL2999*1000/AL3001)</f>
        <v>0</v>
      </c>
      <c r="AM3000" s="230"/>
      <c r="AN3000" s="230"/>
      <c r="AO3000" s="268"/>
      <c r="AP3000" s="268"/>
      <c r="AQ3000" s="268"/>
      <c r="AR3000" s="269"/>
      <c r="AS3000" s="578"/>
      <c r="AT3000" s="578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</row>
    <row r="3001" spans="13:99">
      <c r="M3001" s="628" t="str">
        <f>M2999 &amp; ".V"</f>
        <v>LANTN.V</v>
      </c>
      <c r="N3001" s="585" t="s">
        <v>246</v>
      </c>
      <c r="O3001" s="446" t="s">
        <v>294</v>
      </c>
      <c r="AC3001" s="268"/>
      <c r="AD3001" s="268"/>
      <c r="AE3001" s="268"/>
      <c r="AF3001" s="578"/>
      <c r="AG3001" s="578"/>
      <c r="AH3001" s="578"/>
      <c r="AI3001" s="268"/>
      <c r="AJ3001" s="268"/>
      <c r="AK3001" s="268"/>
      <c r="AL3001" s="263">
        <f>AM3001+AN3001</f>
        <v>0</v>
      </c>
      <c r="AM3001" s="230"/>
      <c r="AN3001" s="230"/>
      <c r="AO3001" s="268"/>
      <c r="AP3001" s="268"/>
      <c r="AQ3001" s="268"/>
      <c r="AR3001" s="578"/>
      <c r="AS3001" s="578"/>
      <c r="AT3001" s="578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</row>
    <row r="3002" spans="13:99">
      <c r="M3002" s="627" t="s">
        <v>2365</v>
      </c>
      <c r="N3002" s="625" t="s">
        <v>2257</v>
      </c>
      <c r="O3002" s="446" t="s">
        <v>196</v>
      </c>
      <c r="AC3002" s="268"/>
      <c r="AD3002" s="268"/>
      <c r="AE3002" s="268"/>
      <c r="AF3002" s="269"/>
      <c r="AG3002" s="578"/>
      <c r="AH3002" s="578"/>
      <c r="AI3002" s="268"/>
      <c r="AJ3002" s="268"/>
      <c r="AK3002" s="268"/>
      <c r="AL3002" s="263">
        <f>AM3002+AN3002</f>
        <v>0</v>
      </c>
      <c r="AM3002" s="260">
        <f>AM3003*AM3004/1000</f>
        <v>0</v>
      </c>
      <c r="AN3002" s="260">
        <f>AN3003*AN3004/1000</f>
        <v>0</v>
      </c>
      <c r="AO3002" s="268"/>
      <c r="AP3002" s="268"/>
      <c r="AQ3002" s="268"/>
      <c r="AR3002" s="269"/>
      <c r="AS3002" s="578"/>
      <c r="AT3002" s="578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</row>
    <row r="3003" spans="13:99">
      <c r="M3003" s="628" t="str">
        <f>M3002 &amp; ".P"</f>
        <v>MGS.P</v>
      </c>
      <c r="N3003" s="585" t="s">
        <v>957</v>
      </c>
      <c r="O3003" s="446" t="s">
        <v>24</v>
      </c>
      <c r="AC3003" s="268"/>
      <c r="AD3003" s="268"/>
      <c r="AE3003" s="268"/>
      <c r="AF3003" s="269"/>
      <c r="AG3003" s="578"/>
      <c r="AH3003" s="578"/>
      <c r="AI3003" s="268"/>
      <c r="AJ3003" s="268"/>
      <c r="AK3003" s="268"/>
      <c r="AL3003" s="263">
        <f>IF(AL3004=0,0,AL3002*1000/AL3004)</f>
        <v>0</v>
      </c>
      <c r="AM3003" s="230"/>
      <c r="AN3003" s="230"/>
      <c r="AO3003" s="268"/>
      <c r="AP3003" s="268"/>
      <c r="AQ3003" s="268"/>
      <c r="AR3003" s="269"/>
      <c r="AS3003" s="578"/>
      <c r="AT3003" s="578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</row>
    <row r="3004" spans="13:99">
      <c r="M3004" s="628" t="str">
        <f>M3002 &amp; ".V"</f>
        <v>MGS.V</v>
      </c>
      <c r="N3004" s="585" t="s">
        <v>246</v>
      </c>
      <c r="O3004" s="446" t="s">
        <v>294</v>
      </c>
      <c r="AC3004" s="268"/>
      <c r="AD3004" s="268"/>
      <c r="AE3004" s="268"/>
      <c r="AF3004" s="578"/>
      <c r="AG3004" s="578"/>
      <c r="AH3004" s="578"/>
      <c r="AI3004" s="268"/>
      <c r="AJ3004" s="268"/>
      <c r="AK3004" s="268"/>
      <c r="AL3004" s="263">
        <f>AM3004+AN3004</f>
        <v>0</v>
      </c>
      <c r="AM3004" s="230"/>
      <c r="AN3004" s="230"/>
      <c r="AO3004" s="268"/>
      <c r="AP3004" s="268"/>
      <c r="AQ3004" s="268"/>
      <c r="AR3004" s="578"/>
      <c r="AS3004" s="578"/>
      <c r="AT3004" s="578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</row>
    <row r="3005" spans="13:99">
      <c r="M3005" s="627" t="s">
        <v>2366</v>
      </c>
      <c r="N3005" s="625" t="s">
        <v>2258</v>
      </c>
      <c r="O3005" s="446" t="s">
        <v>196</v>
      </c>
      <c r="AC3005" s="268"/>
      <c r="AD3005" s="268"/>
      <c r="AE3005" s="268"/>
      <c r="AF3005" s="269"/>
      <c r="AG3005" s="578"/>
      <c r="AH3005" s="578"/>
      <c r="AI3005" s="268"/>
      <c r="AJ3005" s="268"/>
      <c r="AK3005" s="268"/>
      <c r="AL3005" s="263">
        <f>AM3005+AN3005</f>
        <v>0</v>
      </c>
      <c r="AM3005" s="260">
        <f>AM3006*AM3007/1000</f>
        <v>0</v>
      </c>
      <c r="AN3005" s="260">
        <f>AN3006*AN3007/1000</f>
        <v>0</v>
      </c>
      <c r="AO3005" s="268"/>
      <c r="AP3005" s="268"/>
      <c r="AQ3005" s="268"/>
      <c r="AR3005" s="269"/>
      <c r="AS3005" s="578"/>
      <c r="AT3005" s="578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</row>
    <row r="3006" spans="13:99">
      <c r="M3006" s="628" t="str">
        <f>M3005 &amp; ".P"</f>
        <v>NATR.P</v>
      </c>
      <c r="N3006" s="585" t="s">
        <v>957</v>
      </c>
      <c r="O3006" s="446" t="s">
        <v>24</v>
      </c>
      <c r="AC3006" s="268"/>
      <c r="AD3006" s="268"/>
      <c r="AE3006" s="268"/>
      <c r="AF3006" s="269"/>
      <c r="AG3006" s="578"/>
      <c r="AH3006" s="578"/>
      <c r="AI3006" s="268"/>
      <c r="AJ3006" s="268"/>
      <c r="AK3006" s="268"/>
      <c r="AL3006" s="263">
        <f>IF(AL3007=0,0,AL3005*1000/AL3007)</f>
        <v>0</v>
      </c>
      <c r="AM3006" s="230"/>
      <c r="AN3006" s="230"/>
      <c r="AO3006" s="268"/>
      <c r="AP3006" s="268"/>
      <c r="AQ3006" s="268"/>
      <c r="AR3006" s="269"/>
      <c r="AS3006" s="578"/>
      <c r="AT3006" s="578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</row>
    <row r="3007" spans="13:99">
      <c r="M3007" s="628" t="str">
        <f>M3005 &amp; ".V"</f>
        <v>NATR.V</v>
      </c>
      <c r="N3007" s="585" t="s">
        <v>246</v>
      </c>
      <c r="O3007" s="446" t="s">
        <v>294</v>
      </c>
      <c r="AC3007" s="268"/>
      <c r="AD3007" s="268"/>
      <c r="AE3007" s="268"/>
      <c r="AF3007" s="578"/>
      <c r="AG3007" s="578"/>
      <c r="AH3007" s="578"/>
      <c r="AI3007" s="268"/>
      <c r="AJ3007" s="268"/>
      <c r="AK3007" s="268"/>
      <c r="AL3007" s="263">
        <f>AM3007+AN3007</f>
        <v>0</v>
      </c>
      <c r="AM3007" s="230"/>
      <c r="AN3007" s="230"/>
      <c r="AO3007" s="268"/>
      <c r="AP3007" s="268"/>
      <c r="AQ3007" s="268"/>
      <c r="AR3007" s="578"/>
      <c r="AS3007" s="578"/>
      <c r="AT3007" s="578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</row>
    <row r="3008" spans="13:99">
      <c r="M3008" s="627" t="s">
        <v>2368</v>
      </c>
      <c r="N3008" s="625" t="s">
        <v>2259</v>
      </c>
      <c r="O3008" s="446" t="s">
        <v>196</v>
      </c>
      <c r="AC3008" s="268"/>
      <c r="AD3008" s="268"/>
      <c r="AE3008" s="268"/>
      <c r="AF3008" s="269"/>
      <c r="AG3008" s="578"/>
      <c r="AH3008" s="578"/>
      <c r="AI3008" s="268"/>
      <c r="AJ3008" s="268"/>
      <c r="AK3008" s="268"/>
      <c r="AL3008" s="263">
        <f>AM3008+AN3008</f>
        <v>0</v>
      </c>
      <c r="AM3008" s="260">
        <f>AM3009*AM3010/1000</f>
        <v>0</v>
      </c>
      <c r="AN3008" s="260">
        <f>AN3009*AN3010/1000</f>
        <v>0</v>
      </c>
      <c r="AO3008" s="268"/>
      <c r="AP3008" s="268"/>
      <c r="AQ3008" s="268"/>
      <c r="AR3008" s="269"/>
      <c r="AS3008" s="578"/>
      <c r="AT3008" s="57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</row>
    <row r="3009" spans="13:99">
      <c r="M3009" s="628" t="str">
        <f>M3008 &amp; ".P"</f>
        <v>NAHDOX.P</v>
      </c>
      <c r="N3009" s="585" t="s">
        <v>957</v>
      </c>
      <c r="O3009" s="446" t="s">
        <v>24</v>
      </c>
      <c r="AC3009" s="268"/>
      <c r="AD3009" s="268"/>
      <c r="AE3009" s="268"/>
      <c r="AF3009" s="269"/>
      <c r="AG3009" s="578"/>
      <c r="AH3009" s="578"/>
      <c r="AI3009" s="268"/>
      <c r="AJ3009" s="268"/>
      <c r="AK3009" s="268"/>
      <c r="AL3009" s="263">
        <f>IF(AL3010=0,0,AL3008*1000/AL3010)</f>
        <v>0</v>
      </c>
      <c r="AM3009" s="230"/>
      <c r="AN3009" s="230"/>
      <c r="AO3009" s="268"/>
      <c r="AP3009" s="268"/>
      <c r="AQ3009" s="268"/>
      <c r="AR3009" s="269"/>
      <c r="AS3009" s="578"/>
      <c r="AT3009" s="578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</row>
    <row r="3010" spans="13:99">
      <c r="M3010" s="628" t="str">
        <f>M3008 &amp; ".V"</f>
        <v>NAHDOX.V</v>
      </c>
      <c r="N3010" s="585" t="s">
        <v>246</v>
      </c>
      <c r="O3010" s="446" t="s">
        <v>294</v>
      </c>
      <c r="AC3010" s="268"/>
      <c r="AD3010" s="268"/>
      <c r="AE3010" s="268"/>
      <c r="AF3010" s="578"/>
      <c r="AG3010" s="578"/>
      <c r="AH3010" s="578"/>
      <c r="AI3010" s="268"/>
      <c r="AJ3010" s="268"/>
      <c r="AK3010" s="268"/>
      <c r="AL3010" s="263">
        <f>AM3010+AN3010</f>
        <v>0</v>
      </c>
      <c r="AM3010" s="230"/>
      <c r="AN3010" s="230"/>
      <c r="AO3010" s="268"/>
      <c r="AP3010" s="268"/>
      <c r="AQ3010" s="268"/>
      <c r="AR3010" s="578"/>
      <c r="AS3010" s="578"/>
      <c r="AT3010" s="578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</row>
    <row r="3011" spans="13:99">
      <c r="M3011" s="627" t="s">
        <v>2367</v>
      </c>
      <c r="N3011" s="625" t="s">
        <v>2260</v>
      </c>
      <c r="O3011" s="446" t="s">
        <v>196</v>
      </c>
      <c r="AC3011" s="268"/>
      <c r="AD3011" s="268"/>
      <c r="AE3011" s="268"/>
      <c r="AF3011" s="269"/>
      <c r="AG3011" s="578"/>
      <c r="AH3011" s="578"/>
      <c r="AI3011" s="268"/>
      <c r="AJ3011" s="268"/>
      <c r="AK3011" s="268"/>
      <c r="AL3011" s="263">
        <f>AM3011+AN3011</f>
        <v>0</v>
      </c>
      <c r="AM3011" s="260">
        <f>AM3012*AM3013/1000</f>
        <v>0</v>
      </c>
      <c r="AN3011" s="260">
        <f>AN3012*AN3013/1000</f>
        <v>0</v>
      </c>
      <c r="AO3011" s="268"/>
      <c r="AP3011" s="268"/>
      <c r="AQ3011" s="268"/>
      <c r="AR3011" s="269"/>
      <c r="AS3011" s="578"/>
      <c r="AT3011" s="578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</row>
    <row r="3012" spans="13:99">
      <c r="M3012" s="628" t="str">
        <f>M3011 &amp; ".P"</f>
        <v>NASLC.P</v>
      </c>
      <c r="N3012" s="585" t="s">
        <v>957</v>
      </c>
      <c r="O3012" s="446" t="s">
        <v>24</v>
      </c>
      <c r="AC3012" s="268"/>
      <c r="AD3012" s="268"/>
      <c r="AE3012" s="268"/>
      <c r="AF3012" s="269"/>
      <c r="AG3012" s="578"/>
      <c r="AH3012" s="578"/>
      <c r="AI3012" s="268"/>
      <c r="AJ3012" s="268"/>
      <c r="AK3012" s="268"/>
      <c r="AL3012" s="263">
        <f>IF(AL3013=0,0,AL3011*1000/AL3013)</f>
        <v>0</v>
      </c>
      <c r="AM3012" s="230"/>
      <c r="AN3012" s="230"/>
      <c r="AO3012" s="268"/>
      <c r="AP3012" s="268"/>
      <c r="AQ3012" s="268"/>
      <c r="AR3012" s="269"/>
      <c r="AS3012" s="578"/>
      <c r="AT3012" s="578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</row>
    <row r="3013" spans="13:99">
      <c r="M3013" s="628" t="str">
        <f>M3011 &amp; ".V"</f>
        <v>NASLC.V</v>
      </c>
      <c r="N3013" s="585" t="s">
        <v>246</v>
      </c>
      <c r="O3013" s="446" t="s">
        <v>294</v>
      </c>
      <c r="AC3013" s="268"/>
      <c r="AD3013" s="268"/>
      <c r="AE3013" s="268"/>
      <c r="AF3013" s="578"/>
      <c r="AG3013" s="578"/>
      <c r="AH3013" s="578"/>
      <c r="AI3013" s="268"/>
      <c r="AJ3013" s="268"/>
      <c r="AK3013" s="268"/>
      <c r="AL3013" s="263">
        <f>AM3013+AN3013</f>
        <v>0</v>
      </c>
      <c r="AM3013" s="230"/>
      <c r="AN3013" s="230"/>
      <c r="AO3013" s="268"/>
      <c r="AP3013" s="268"/>
      <c r="AQ3013" s="268"/>
      <c r="AR3013" s="578"/>
      <c r="AS3013" s="578"/>
      <c r="AT3013" s="578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</row>
    <row r="3014" spans="13:99">
      <c r="M3014" s="627" t="s">
        <v>2369</v>
      </c>
      <c r="N3014" s="625" t="s">
        <v>2261</v>
      </c>
      <c r="O3014" s="446" t="s">
        <v>196</v>
      </c>
      <c r="AC3014" s="268"/>
      <c r="AD3014" s="268"/>
      <c r="AE3014" s="268"/>
      <c r="AF3014" s="269"/>
      <c r="AG3014" s="578"/>
      <c r="AH3014" s="578"/>
      <c r="AI3014" s="268"/>
      <c r="AJ3014" s="268"/>
      <c r="AK3014" s="268"/>
      <c r="AL3014" s="263">
        <f>AM3014+AN3014</f>
        <v>0</v>
      </c>
      <c r="AM3014" s="260">
        <f>AM3015*AM3016/1000</f>
        <v>0</v>
      </c>
      <c r="AN3014" s="260">
        <f>AN3015*AN3016/1000</f>
        <v>0</v>
      </c>
      <c r="AO3014" s="268"/>
      <c r="AP3014" s="268"/>
      <c r="AQ3014" s="268"/>
      <c r="AR3014" s="269"/>
      <c r="AS3014" s="578"/>
      <c r="AT3014" s="578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</row>
    <row r="3015" spans="13:99">
      <c r="M3015" s="628" t="str">
        <f>M3014 &amp; ".P"</f>
        <v>NAS.P</v>
      </c>
      <c r="N3015" s="585" t="s">
        <v>957</v>
      </c>
      <c r="O3015" s="446" t="s">
        <v>24</v>
      </c>
      <c r="AC3015" s="268"/>
      <c r="AD3015" s="268"/>
      <c r="AE3015" s="268"/>
      <c r="AF3015" s="269"/>
      <c r="AG3015" s="578"/>
      <c r="AH3015" s="578"/>
      <c r="AI3015" s="268"/>
      <c r="AJ3015" s="268"/>
      <c r="AK3015" s="268"/>
      <c r="AL3015" s="263">
        <f>IF(AL3016=0,0,AL3014*1000/AL3016)</f>
        <v>0</v>
      </c>
      <c r="AM3015" s="230"/>
      <c r="AN3015" s="230"/>
      <c r="AO3015" s="268"/>
      <c r="AP3015" s="268"/>
      <c r="AQ3015" s="268"/>
      <c r="AR3015" s="269"/>
      <c r="AS3015" s="578"/>
      <c r="AT3015" s="578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</row>
    <row r="3016" spans="13:99">
      <c r="M3016" s="628" t="str">
        <f>M3014 &amp; ".V"</f>
        <v>NAS.V</v>
      </c>
      <c r="N3016" s="585" t="s">
        <v>246</v>
      </c>
      <c r="O3016" s="446" t="s">
        <v>294</v>
      </c>
      <c r="AC3016" s="268"/>
      <c r="AD3016" s="268"/>
      <c r="AE3016" s="268"/>
      <c r="AF3016" s="578"/>
      <c r="AG3016" s="578"/>
      <c r="AH3016" s="578"/>
      <c r="AI3016" s="268"/>
      <c r="AJ3016" s="268"/>
      <c r="AK3016" s="268"/>
      <c r="AL3016" s="263">
        <f>AM3016+AN3016</f>
        <v>0</v>
      </c>
      <c r="AM3016" s="230"/>
      <c r="AN3016" s="230"/>
      <c r="AO3016" s="268"/>
      <c r="AP3016" s="268"/>
      <c r="AQ3016" s="268"/>
      <c r="AR3016" s="578"/>
      <c r="AS3016" s="578"/>
      <c r="AT3016" s="578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</row>
    <row r="3017" spans="13:99">
      <c r="M3017" s="627" t="s">
        <v>2370</v>
      </c>
      <c r="N3017" s="625" t="s">
        <v>2262</v>
      </c>
      <c r="O3017" s="446" t="s">
        <v>196</v>
      </c>
      <c r="AC3017" s="268"/>
      <c r="AD3017" s="268"/>
      <c r="AE3017" s="268"/>
      <c r="AF3017" s="269"/>
      <c r="AG3017" s="578"/>
      <c r="AH3017" s="578"/>
      <c r="AI3017" s="268"/>
      <c r="AJ3017" s="268"/>
      <c r="AK3017" s="268"/>
      <c r="AL3017" s="263">
        <f>AM3017+AN3017</f>
        <v>0</v>
      </c>
      <c r="AM3017" s="260">
        <f>AM3018*AM3019/1000</f>
        <v>0</v>
      </c>
      <c r="AN3017" s="260">
        <f>AN3018*AN3019/1000</f>
        <v>0</v>
      </c>
      <c r="AO3017" s="268"/>
      <c r="AP3017" s="268"/>
      <c r="AQ3017" s="268"/>
      <c r="AR3017" s="269"/>
      <c r="AS3017" s="578"/>
      <c r="AT3017" s="578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</row>
    <row r="3018" spans="13:99">
      <c r="M3018" s="628" t="str">
        <f>M3017 &amp; ".P"</f>
        <v>NAC.P</v>
      </c>
      <c r="N3018" s="585" t="s">
        <v>957</v>
      </c>
      <c r="O3018" s="446" t="s">
        <v>24</v>
      </c>
      <c r="AC3018" s="268"/>
      <c r="AD3018" s="268"/>
      <c r="AE3018" s="268"/>
      <c r="AF3018" s="269"/>
      <c r="AG3018" s="578"/>
      <c r="AH3018" s="578"/>
      <c r="AI3018" s="268"/>
      <c r="AJ3018" s="268"/>
      <c r="AK3018" s="268"/>
      <c r="AL3018" s="263">
        <f>IF(AL3019=0,0,AL3017*1000/AL3019)</f>
        <v>0</v>
      </c>
      <c r="AM3018" s="230"/>
      <c r="AN3018" s="230"/>
      <c r="AO3018" s="268"/>
      <c r="AP3018" s="268"/>
      <c r="AQ3018" s="268"/>
      <c r="AR3018" s="269"/>
      <c r="AS3018" s="578"/>
      <c r="AT3018" s="57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</row>
    <row r="3019" spans="13:99">
      <c r="M3019" s="628" t="str">
        <f>M3017 &amp; ".V"</f>
        <v>NAC.V</v>
      </c>
      <c r="N3019" s="585" t="s">
        <v>246</v>
      </c>
      <c r="O3019" s="446" t="s">
        <v>294</v>
      </c>
      <c r="AC3019" s="268"/>
      <c r="AD3019" s="268"/>
      <c r="AE3019" s="268"/>
      <c r="AF3019" s="578"/>
      <c r="AG3019" s="578"/>
      <c r="AH3019" s="578"/>
      <c r="AI3019" s="268"/>
      <c r="AJ3019" s="268"/>
      <c r="AK3019" s="268"/>
      <c r="AL3019" s="263">
        <f>AM3019+AN3019</f>
        <v>0</v>
      </c>
      <c r="AM3019" s="230"/>
      <c r="AN3019" s="230"/>
      <c r="AO3019" s="268"/>
      <c r="AP3019" s="268"/>
      <c r="AQ3019" s="268"/>
      <c r="AR3019" s="578"/>
      <c r="AS3019" s="578"/>
      <c r="AT3019" s="578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</row>
    <row r="3020" spans="13:99">
      <c r="M3020" s="627" t="s">
        <v>2371</v>
      </c>
      <c r="N3020" s="625" t="s">
        <v>2263</v>
      </c>
      <c r="O3020" s="446" t="s">
        <v>196</v>
      </c>
      <c r="AC3020" s="268"/>
      <c r="AD3020" s="268"/>
      <c r="AE3020" s="268"/>
      <c r="AF3020" s="269"/>
      <c r="AG3020" s="578"/>
      <c r="AH3020" s="578"/>
      <c r="AI3020" s="268"/>
      <c r="AJ3020" s="268"/>
      <c r="AK3020" s="268"/>
      <c r="AL3020" s="263">
        <f>AM3020+AN3020</f>
        <v>0</v>
      </c>
      <c r="AM3020" s="260">
        <f>AM3021*AM3022/1000</f>
        <v>0</v>
      </c>
      <c r="AN3020" s="260">
        <f>AN3021*AN3022/1000</f>
        <v>0</v>
      </c>
      <c r="AO3020" s="268"/>
      <c r="AP3020" s="268"/>
      <c r="AQ3020" s="268"/>
      <c r="AR3020" s="269"/>
      <c r="AS3020" s="578"/>
      <c r="AT3020" s="578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</row>
    <row r="3021" spans="13:99">
      <c r="M3021" s="628" t="str">
        <f>M3020 &amp; ".P"</f>
        <v>NAAC.P</v>
      </c>
      <c r="N3021" s="585" t="s">
        <v>957</v>
      </c>
      <c r="O3021" s="446" t="s">
        <v>24</v>
      </c>
      <c r="AC3021" s="268"/>
      <c r="AD3021" s="268"/>
      <c r="AE3021" s="268"/>
      <c r="AF3021" s="269"/>
      <c r="AG3021" s="578"/>
      <c r="AH3021" s="578"/>
      <c r="AI3021" s="268"/>
      <c r="AJ3021" s="268"/>
      <c r="AK3021" s="268"/>
      <c r="AL3021" s="263">
        <f>IF(AL3022=0,0,AL3020*1000/AL3022)</f>
        <v>0</v>
      </c>
      <c r="AM3021" s="230"/>
      <c r="AN3021" s="230"/>
      <c r="AO3021" s="268"/>
      <c r="AP3021" s="268"/>
      <c r="AQ3021" s="268"/>
      <c r="AR3021" s="269"/>
      <c r="AS3021" s="578"/>
      <c r="AT3021" s="578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</row>
    <row r="3022" spans="13:99">
      <c r="M3022" s="628" t="str">
        <f>M3020 &amp; ".V"</f>
        <v>NAAC.V</v>
      </c>
      <c r="N3022" s="585" t="s">
        <v>246</v>
      </c>
      <c r="O3022" s="446" t="s">
        <v>294</v>
      </c>
      <c r="AC3022" s="268"/>
      <c r="AD3022" s="268"/>
      <c r="AE3022" s="268"/>
      <c r="AF3022" s="578"/>
      <c r="AG3022" s="578"/>
      <c r="AH3022" s="578"/>
      <c r="AI3022" s="268"/>
      <c r="AJ3022" s="268"/>
      <c r="AK3022" s="268"/>
      <c r="AL3022" s="263">
        <f>AM3022+AN3022</f>
        <v>0</v>
      </c>
      <c r="AM3022" s="230"/>
      <c r="AN3022" s="230"/>
      <c r="AO3022" s="268"/>
      <c r="AP3022" s="268"/>
      <c r="AQ3022" s="268"/>
      <c r="AR3022" s="578"/>
      <c r="AS3022" s="578"/>
      <c r="AT3022" s="578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</row>
    <row r="3023" spans="13:99">
      <c r="M3023" s="627" t="s">
        <v>2321</v>
      </c>
      <c r="N3023" s="625" t="s">
        <v>2264</v>
      </c>
      <c r="O3023" s="446" t="s">
        <v>196</v>
      </c>
      <c r="AC3023" s="268"/>
      <c r="AD3023" s="268"/>
      <c r="AE3023" s="268"/>
      <c r="AF3023" s="269"/>
      <c r="AG3023" s="578"/>
      <c r="AH3023" s="578"/>
      <c r="AI3023" s="268"/>
      <c r="AJ3023" s="268"/>
      <c r="AK3023" s="268"/>
      <c r="AL3023" s="263">
        <f>AM3023+AN3023</f>
        <v>0</v>
      </c>
      <c r="AM3023" s="260">
        <f>AM3024*AM3025/1000</f>
        <v>0</v>
      </c>
      <c r="AN3023" s="260">
        <f>AN3024*AN3025/1000</f>
        <v>0</v>
      </c>
      <c r="AO3023" s="268"/>
      <c r="AP3023" s="268"/>
      <c r="AQ3023" s="268"/>
      <c r="AR3023" s="269"/>
      <c r="AS3023" s="578"/>
      <c r="AT3023" s="578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</row>
    <row r="3024" spans="13:99">
      <c r="M3024" s="628" t="str">
        <f>M3023 &amp; ".P"</f>
        <v>NACL.P</v>
      </c>
      <c r="N3024" s="585" t="s">
        <v>957</v>
      </c>
      <c r="O3024" s="446" t="s">
        <v>24</v>
      </c>
      <c r="AC3024" s="268"/>
      <c r="AD3024" s="268"/>
      <c r="AE3024" s="268"/>
      <c r="AF3024" s="269"/>
      <c r="AG3024" s="578"/>
      <c r="AH3024" s="578"/>
      <c r="AI3024" s="268"/>
      <c r="AJ3024" s="268"/>
      <c r="AK3024" s="268"/>
      <c r="AL3024" s="263">
        <f>IF(AL3025=0,0,AL3023*1000/AL3025)</f>
        <v>0</v>
      </c>
      <c r="AM3024" s="230"/>
      <c r="AN3024" s="230"/>
      <c r="AO3024" s="268"/>
      <c r="AP3024" s="268"/>
      <c r="AQ3024" s="268"/>
      <c r="AR3024" s="269"/>
      <c r="AS3024" s="578"/>
      <c r="AT3024" s="578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</row>
    <row r="3025" spans="13:99">
      <c r="M3025" s="628" t="str">
        <f>M3023 &amp; ".V"</f>
        <v>NACL.V</v>
      </c>
      <c r="N3025" s="585" t="s">
        <v>246</v>
      </c>
      <c r="O3025" s="446" t="s">
        <v>294</v>
      </c>
      <c r="AC3025" s="268"/>
      <c r="AD3025" s="268"/>
      <c r="AE3025" s="268"/>
      <c r="AF3025" s="578"/>
      <c r="AG3025" s="578"/>
      <c r="AH3025" s="578"/>
      <c r="AI3025" s="268"/>
      <c r="AJ3025" s="268"/>
      <c r="AK3025" s="268"/>
      <c r="AL3025" s="263">
        <f>AM3025+AN3025</f>
        <v>0</v>
      </c>
      <c r="AM3025" s="230"/>
      <c r="AN3025" s="230"/>
      <c r="AO3025" s="268"/>
      <c r="AP3025" s="268"/>
      <c r="AQ3025" s="268"/>
      <c r="AR3025" s="578"/>
      <c r="AS3025" s="578"/>
      <c r="AT3025" s="578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</row>
    <row r="3026" spans="13:99">
      <c r="M3026" s="627" t="s">
        <v>2320</v>
      </c>
      <c r="N3026" s="625" t="s">
        <v>2265</v>
      </c>
      <c r="O3026" s="446" t="s">
        <v>196</v>
      </c>
      <c r="AC3026" s="268"/>
      <c r="AD3026" s="268"/>
      <c r="AE3026" s="268"/>
      <c r="AF3026" s="269"/>
      <c r="AG3026" s="578"/>
      <c r="AH3026" s="578"/>
      <c r="AI3026" s="268"/>
      <c r="AJ3026" s="268"/>
      <c r="AK3026" s="268"/>
      <c r="AL3026" s="263">
        <f>AM3026+AN3026</f>
        <v>0</v>
      </c>
      <c r="AM3026" s="260">
        <f>AM3027*AM3028/1000</f>
        <v>0</v>
      </c>
      <c r="AN3026" s="260">
        <f>AN3027*AN3028/1000</f>
        <v>0</v>
      </c>
      <c r="AO3026" s="268"/>
      <c r="AP3026" s="268"/>
      <c r="AQ3026" s="268"/>
      <c r="AR3026" s="269"/>
      <c r="AS3026" s="578"/>
      <c r="AT3026" s="578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</row>
    <row r="3027" spans="13:99">
      <c r="M3027" s="628" t="str">
        <f>M3026 &amp; ".P"</f>
        <v>RGRS.P</v>
      </c>
      <c r="N3027" s="585" t="s">
        <v>957</v>
      </c>
      <c r="O3027" s="446" t="s">
        <v>24</v>
      </c>
      <c r="AC3027" s="268"/>
      <c r="AD3027" s="268"/>
      <c r="AE3027" s="268"/>
      <c r="AF3027" s="269"/>
      <c r="AG3027" s="578"/>
      <c r="AH3027" s="578"/>
      <c r="AI3027" s="268"/>
      <c r="AJ3027" s="268"/>
      <c r="AK3027" s="268"/>
      <c r="AL3027" s="263">
        <f>IF(AL3028=0,0,AL3026*1000/AL3028)</f>
        <v>0</v>
      </c>
      <c r="AM3027" s="230"/>
      <c r="AN3027" s="230"/>
      <c r="AO3027" s="268"/>
      <c r="AP3027" s="268"/>
      <c r="AQ3027" s="268"/>
      <c r="AR3027" s="269"/>
      <c r="AS3027" s="578"/>
      <c r="AT3027" s="578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</row>
    <row r="3028" spans="13:99">
      <c r="M3028" s="628" t="str">
        <f>M3026 &amp; ".V"</f>
        <v>RGRS.V</v>
      </c>
      <c r="N3028" s="585" t="s">
        <v>246</v>
      </c>
      <c r="O3028" s="446" t="s">
        <v>294</v>
      </c>
      <c r="AC3028" s="268"/>
      <c r="AD3028" s="268"/>
      <c r="AE3028" s="268"/>
      <c r="AF3028" s="578"/>
      <c r="AG3028" s="578"/>
      <c r="AH3028" s="578"/>
      <c r="AI3028" s="268"/>
      <c r="AJ3028" s="268"/>
      <c r="AK3028" s="268"/>
      <c r="AL3028" s="263">
        <f>AM3028+AN3028</f>
        <v>0</v>
      </c>
      <c r="AM3028" s="230"/>
      <c r="AN3028" s="230"/>
      <c r="AO3028" s="268"/>
      <c r="AP3028" s="268"/>
      <c r="AQ3028" s="268"/>
      <c r="AR3028" s="578"/>
      <c r="AS3028" s="578"/>
      <c r="AT3028" s="57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</row>
    <row r="3029" spans="13:99">
      <c r="M3029" s="627" t="s">
        <v>2319</v>
      </c>
      <c r="N3029" s="625" t="s">
        <v>2266</v>
      </c>
      <c r="O3029" s="446" t="s">
        <v>196</v>
      </c>
      <c r="AC3029" s="268"/>
      <c r="AD3029" s="268"/>
      <c r="AE3029" s="268"/>
      <c r="AF3029" s="269"/>
      <c r="AG3029" s="578"/>
      <c r="AH3029" s="578"/>
      <c r="AI3029" s="268"/>
      <c r="AJ3029" s="268"/>
      <c r="AK3029" s="268"/>
      <c r="AL3029" s="263">
        <f>AM3029+AN3029</f>
        <v>0</v>
      </c>
      <c r="AM3029" s="260">
        <f>AM3030*AM3031/1000</f>
        <v>0</v>
      </c>
      <c r="AN3029" s="260">
        <f>AN3030*AN3031/1000</f>
        <v>0</v>
      </c>
      <c r="AO3029" s="268"/>
      <c r="AP3029" s="268"/>
      <c r="AQ3029" s="268"/>
      <c r="AR3029" s="269"/>
      <c r="AS3029" s="578"/>
      <c r="AT3029" s="578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</row>
    <row r="3030" spans="13:99">
      <c r="M3030" s="628" t="str">
        <f>M3029 &amp; ".P"</f>
        <v>RNSL.P</v>
      </c>
      <c r="N3030" s="585" t="s">
        <v>957</v>
      </c>
      <c r="O3030" s="446" t="s">
        <v>24</v>
      </c>
      <c r="AC3030" s="268"/>
      <c r="AD3030" s="268"/>
      <c r="AE3030" s="268"/>
      <c r="AF3030" s="269"/>
      <c r="AG3030" s="578"/>
      <c r="AH3030" s="578"/>
      <c r="AI3030" s="268"/>
      <c r="AJ3030" s="268"/>
      <c r="AK3030" s="268"/>
      <c r="AL3030" s="263">
        <f>IF(AL3031=0,0,AL3029*1000/AL3031)</f>
        <v>0</v>
      </c>
      <c r="AM3030" s="230"/>
      <c r="AN3030" s="230"/>
      <c r="AO3030" s="268"/>
      <c r="AP3030" s="268"/>
      <c r="AQ3030" s="268"/>
      <c r="AR3030" s="269"/>
      <c r="AS3030" s="578"/>
      <c r="AT3030" s="578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</row>
    <row r="3031" spans="13:99">
      <c r="M3031" s="628" t="str">
        <f>M3029 &amp; ".V"</f>
        <v>RNSL.V</v>
      </c>
      <c r="N3031" s="585" t="s">
        <v>246</v>
      </c>
      <c r="O3031" s="446" t="s">
        <v>294</v>
      </c>
      <c r="AC3031" s="268"/>
      <c r="AD3031" s="268"/>
      <c r="AE3031" s="268"/>
      <c r="AF3031" s="578"/>
      <c r="AG3031" s="578"/>
      <c r="AH3031" s="578"/>
      <c r="AI3031" s="268"/>
      <c r="AJ3031" s="268"/>
      <c r="AK3031" s="268"/>
      <c r="AL3031" s="263">
        <f>AM3031+AN3031</f>
        <v>0</v>
      </c>
      <c r="AM3031" s="230"/>
      <c r="AN3031" s="230"/>
      <c r="AO3031" s="268"/>
      <c r="AP3031" s="268"/>
      <c r="AQ3031" s="268"/>
      <c r="AR3031" s="578"/>
      <c r="AS3031" s="578"/>
      <c r="AT3031" s="578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</row>
    <row r="3032" spans="13:99">
      <c r="M3032" s="627" t="s">
        <v>2372</v>
      </c>
      <c r="N3032" s="625" t="s">
        <v>2267</v>
      </c>
      <c r="O3032" s="446" t="s">
        <v>196</v>
      </c>
      <c r="AC3032" s="268"/>
      <c r="AD3032" s="268"/>
      <c r="AE3032" s="268"/>
      <c r="AF3032" s="269"/>
      <c r="AG3032" s="578"/>
      <c r="AH3032" s="578"/>
      <c r="AI3032" s="268"/>
      <c r="AJ3032" s="268"/>
      <c r="AK3032" s="268"/>
      <c r="AL3032" s="263">
        <f>AM3032+AN3032</f>
        <v>0</v>
      </c>
      <c r="AM3032" s="260">
        <f>AM3033*AM3034/1000</f>
        <v>0</v>
      </c>
      <c r="AN3032" s="260">
        <f>AN3033*AN3034/1000</f>
        <v>0</v>
      </c>
      <c r="AO3032" s="268"/>
      <c r="AP3032" s="268"/>
      <c r="AQ3032" s="268"/>
      <c r="AR3032" s="269"/>
      <c r="AS3032" s="578"/>
      <c r="AT3032" s="578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</row>
    <row r="3033" spans="13:99">
      <c r="M3033" s="628" t="str">
        <f>M3032 &amp; ".P"</f>
        <v>PBAC.P</v>
      </c>
      <c r="N3033" s="585" t="s">
        <v>957</v>
      </c>
      <c r="O3033" s="446" t="s">
        <v>24</v>
      </c>
      <c r="AC3033" s="268"/>
      <c r="AD3033" s="268"/>
      <c r="AE3033" s="268"/>
      <c r="AF3033" s="269"/>
      <c r="AG3033" s="578"/>
      <c r="AH3033" s="578"/>
      <c r="AI3033" s="268"/>
      <c r="AJ3033" s="268"/>
      <c r="AK3033" s="268"/>
      <c r="AL3033" s="263">
        <f>IF(AL3034=0,0,AL3032*1000/AL3034)</f>
        <v>0</v>
      </c>
      <c r="AM3033" s="230"/>
      <c r="AN3033" s="230"/>
      <c r="AO3033" s="268"/>
      <c r="AP3033" s="268"/>
      <c r="AQ3033" s="268"/>
      <c r="AR3033" s="269"/>
      <c r="AS3033" s="578"/>
      <c r="AT3033" s="578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</row>
    <row r="3034" spans="13:99">
      <c r="M3034" s="628" t="str">
        <f>M3032 &amp; ".V"</f>
        <v>PBAC.V</v>
      </c>
      <c r="N3034" s="585" t="s">
        <v>246</v>
      </c>
      <c r="O3034" s="446" t="s">
        <v>294</v>
      </c>
      <c r="AC3034" s="268"/>
      <c r="AD3034" s="268"/>
      <c r="AE3034" s="268"/>
      <c r="AF3034" s="578"/>
      <c r="AG3034" s="578"/>
      <c r="AH3034" s="578"/>
      <c r="AI3034" s="268"/>
      <c r="AJ3034" s="268"/>
      <c r="AK3034" s="268"/>
      <c r="AL3034" s="263">
        <f>AM3034+AN3034</f>
        <v>0</v>
      </c>
      <c r="AM3034" s="230"/>
      <c r="AN3034" s="230"/>
      <c r="AO3034" s="268"/>
      <c r="AP3034" s="268"/>
      <c r="AQ3034" s="268"/>
      <c r="AR3034" s="578"/>
      <c r="AS3034" s="578"/>
      <c r="AT3034" s="578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</row>
    <row r="3035" spans="13:99">
      <c r="M3035" s="627" t="s">
        <v>2373</v>
      </c>
      <c r="N3035" s="625" t="s">
        <v>2268</v>
      </c>
      <c r="O3035" s="446" t="s">
        <v>196</v>
      </c>
      <c r="AC3035" s="268"/>
      <c r="AD3035" s="268"/>
      <c r="AE3035" s="268"/>
      <c r="AF3035" s="269"/>
      <c r="AG3035" s="578"/>
      <c r="AH3035" s="578"/>
      <c r="AI3035" s="268"/>
      <c r="AJ3035" s="268"/>
      <c r="AK3035" s="268"/>
      <c r="AL3035" s="263">
        <f>AM3035+AN3035</f>
        <v>0</v>
      </c>
      <c r="AM3035" s="260">
        <f>AM3036*AM3037/1000</f>
        <v>0</v>
      </c>
      <c r="AN3035" s="260">
        <f>AN3036*AN3037/1000</f>
        <v>0</v>
      </c>
      <c r="AO3035" s="268"/>
      <c r="AP3035" s="268"/>
      <c r="AQ3035" s="268"/>
      <c r="AR3035" s="269"/>
      <c r="AS3035" s="578"/>
      <c r="AT3035" s="578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</row>
    <row r="3036" spans="13:99">
      <c r="M3036" s="628" t="str">
        <f>M3035 &amp; ".P"</f>
        <v>AGN.P</v>
      </c>
      <c r="N3036" s="585" t="s">
        <v>957</v>
      </c>
      <c r="O3036" s="446" t="s">
        <v>24</v>
      </c>
      <c r="AC3036" s="268"/>
      <c r="AD3036" s="268"/>
      <c r="AE3036" s="268"/>
      <c r="AF3036" s="269"/>
      <c r="AG3036" s="578"/>
      <c r="AH3036" s="578"/>
      <c r="AI3036" s="268"/>
      <c r="AJ3036" s="268"/>
      <c r="AK3036" s="268"/>
      <c r="AL3036" s="263">
        <f>IF(AL3037=0,0,AL3035*1000/AL3037)</f>
        <v>0</v>
      </c>
      <c r="AM3036" s="230"/>
      <c r="AN3036" s="230"/>
      <c r="AO3036" s="268"/>
      <c r="AP3036" s="268"/>
      <c r="AQ3036" s="268"/>
      <c r="AR3036" s="269"/>
      <c r="AS3036" s="578"/>
      <c r="AT3036" s="578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</row>
    <row r="3037" spans="13:99">
      <c r="M3037" s="628" t="str">
        <f>M3035 &amp; ".V"</f>
        <v>AGN.V</v>
      </c>
      <c r="N3037" s="585" t="s">
        <v>246</v>
      </c>
      <c r="O3037" s="446" t="s">
        <v>294</v>
      </c>
      <c r="AC3037" s="268"/>
      <c r="AD3037" s="268"/>
      <c r="AE3037" s="268"/>
      <c r="AF3037" s="578"/>
      <c r="AG3037" s="578"/>
      <c r="AH3037" s="578"/>
      <c r="AI3037" s="268"/>
      <c r="AJ3037" s="268"/>
      <c r="AK3037" s="268"/>
      <c r="AL3037" s="263">
        <f>AM3037+AN3037</f>
        <v>0</v>
      </c>
      <c r="AM3037" s="230"/>
      <c r="AN3037" s="230"/>
      <c r="AO3037" s="268"/>
      <c r="AP3037" s="268"/>
      <c r="AQ3037" s="268"/>
      <c r="AR3037" s="578"/>
      <c r="AS3037" s="578"/>
      <c r="AT3037" s="578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</row>
    <row r="3038" spans="13:99">
      <c r="M3038" s="627" t="s">
        <v>2374</v>
      </c>
      <c r="N3038" s="625" t="s">
        <v>2269</v>
      </c>
      <c r="O3038" s="446" t="s">
        <v>196</v>
      </c>
      <c r="AC3038" s="268"/>
      <c r="AD3038" s="268"/>
      <c r="AE3038" s="268"/>
      <c r="AF3038" s="269"/>
      <c r="AG3038" s="578"/>
      <c r="AH3038" s="578"/>
      <c r="AI3038" s="268"/>
      <c r="AJ3038" s="268"/>
      <c r="AK3038" s="268"/>
      <c r="AL3038" s="263">
        <f>AM3038+AN3038</f>
        <v>0</v>
      </c>
      <c r="AM3038" s="260">
        <f>AM3039*AM3040/1000</f>
        <v>0</v>
      </c>
      <c r="AN3038" s="260">
        <f>AN3039*AN3040/1000</f>
        <v>0</v>
      </c>
      <c r="AO3038" s="268"/>
      <c r="AP3038" s="268"/>
      <c r="AQ3038" s="268"/>
      <c r="AR3038" s="269"/>
      <c r="AS3038" s="578"/>
      <c r="AT3038" s="57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</row>
    <row r="3039" spans="13:99">
      <c r="M3039" s="628" t="str">
        <f>M3038 &amp; ".P"</f>
        <v>AGS.P</v>
      </c>
      <c r="N3039" s="585" t="s">
        <v>957</v>
      </c>
      <c r="O3039" s="446" t="s">
        <v>24</v>
      </c>
      <c r="AC3039" s="268"/>
      <c r="AD3039" s="268"/>
      <c r="AE3039" s="268"/>
      <c r="AF3039" s="269"/>
      <c r="AG3039" s="578"/>
      <c r="AH3039" s="578"/>
      <c r="AI3039" s="268"/>
      <c r="AJ3039" s="268"/>
      <c r="AK3039" s="268"/>
      <c r="AL3039" s="263">
        <f>IF(AL3040=0,0,AL3038*1000/AL3040)</f>
        <v>0</v>
      </c>
      <c r="AM3039" s="230"/>
      <c r="AN3039" s="230"/>
      <c r="AO3039" s="268"/>
      <c r="AP3039" s="268"/>
      <c r="AQ3039" s="268"/>
      <c r="AR3039" s="269"/>
      <c r="AS3039" s="578"/>
      <c r="AT3039" s="578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</row>
    <row r="3040" spans="13:99">
      <c r="M3040" s="628" t="str">
        <f>M3038 &amp; ".V"</f>
        <v>AGS.V</v>
      </c>
      <c r="N3040" s="585" t="s">
        <v>246</v>
      </c>
      <c r="O3040" s="446" t="s">
        <v>294</v>
      </c>
      <c r="AC3040" s="268"/>
      <c r="AD3040" s="268"/>
      <c r="AE3040" s="268"/>
      <c r="AF3040" s="578"/>
      <c r="AG3040" s="578"/>
      <c r="AH3040" s="578"/>
      <c r="AI3040" s="268"/>
      <c r="AJ3040" s="268"/>
      <c r="AK3040" s="268"/>
      <c r="AL3040" s="263">
        <f>AM3040+AN3040</f>
        <v>0</v>
      </c>
      <c r="AM3040" s="230"/>
      <c r="AN3040" s="230"/>
      <c r="AO3040" s="268"/>
      <c r="AP3040" s="268"/>
      <c r="AQ3040" s="268"/>
      <c r="AR3040" s="578"/>
      <c r="AS3040" s="578"/>
      <c r="AT3040" s="578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</row>
    <row r="3041" spans="13:99">
      <c r="M3041" s="627" t="s">
        <v>2312</v>
      </c>
      <c r="N3041" s="625" t="s">
        <v>2270</v>
      </c>
      <c r="O3041" s="446" t="s">
        <v>196</v>
      </c>
      <c r="AC3041" s="268"/>
      <c r="AD3041" s="268"/>
      <c r="AE3041" s="268"/>
      <c r="AF3041" s="269"/>
      <c r="AG3041" s="578"/>
      <c r="AH3041" s="578"/>
      <c r="AI3041" s="268"/>
      <c r="AJ3041" s="268"/>
      <c r="AK3041" s="268"/>
      <c r="AL3041" s="263">
        <f>AM3041+AN3041</f>
        <v>0</v>
      </c>
      <c r="AM3041" s="260">
        <f>AM3042*AM3043/1000</f>
        <v>0</v>
      </c>
      <c r="AN3041" s="260">
        <f>AN3042*AN3043/1000</f>
        <v>0</v>
      </c>
      <c r="AO3041" s="268"/>
      <c r="AP3041" s="268"/>
      <c r="AQ3041" s="268"/>
      <c r="AR3041" s="269"/>
      <c r="AS3041" s="578"/>
      <c r="AT3041" s="578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</row>
    <row r="3042" spans="13:99">
      <c r="M3042" s="628" t="str">
        <f>M3041 &amp; ".P"</f>
        <v>SODACA.P</v>
      </c>
      <c r="N3042" s="585" t="s">
        <v>957</v>
      </c>
      <c r="O3042" s="446" t="s">
        <v>24</v>
      </c>
      <c r="AC3042" s="268"/>
      <c r="AD3042" s="268"/>
      <c r="AE3042" s="268"/>
      <c r="AF3042" s="269"/>
      <c r="AG3042" s="578"/>
      <c r="AH3042" s="578"/>
      <c r="AI3042" s="268"/>
      <c r="AJ3042" s="268"/>
      <c r="AK3042" s="268"/>
      <c r="AL3042" s="263">
        <f>IF(AL3043=0,0,AL3041*1000/AL3043)</f>
        <v>0</v>
      </c>
      <c r="AM3042" s="230"/>
      <c r="AN3042" s="230"/>
      <c r="AO3042" s="268"/>
      <c r="AP3042" s="268"/>
      <c r="AQ3042" s="268"/>
      <c r="AR3042" s="269"/>
      <c r="AS3042" s="578"/>
      <c r="AT3042" s="578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</row>
    <row r="3043" spans="13:99">
      <c r="M3043" s="628" t="str">
        <f>M3041 &amp; ".V"</f>
        <v>SODACA.V</v>
      </c>
      <c r="N3043" s="585" t="s">
        <v>246</v>
      </c>
      <c r="O3043" s="446" t="s">
        <v>294</v>
      </c>
      <c r="AC3043" s="268"/>
      <c r="AD3043" s="268"/>
      <c r="AE3043" s="268"/>
      <c r="AF3043" s="578"/>
      <c r="AG3043" s="578"/>
      <c r="AH3043" s="578"/>
      <c r="AI3043" s="268"/>
      <c r="AJ3043" s="268"/>
      <c r="AK3043" s="268"/>
      <c r="AL3043" s="263">
        <f>AM3043+AN3043</f>
        <v>0</v>
      </c>
      <c r="AM3043" s="230"/>
      <c r="AN3043" s="230"/>
      <c r="AO3043" s="268"/>
      <c r="AP3043" s="268"/>
      <c r="AQ3043" s="268"/>
      <c r="AR3043" s="578"/>
      <c r="AS3043" s="578"/>
      <c r="AT3043" s="578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</row>
    <row r="3044" spans="13:99">
      <c r="M3044" s="627" t="s">
        <v>2313</v>
      </c>
      <c r="N3044" s="625" t="s">
        <v>2271</v>
      </c>
      <c r="O3044" s="446" t="s">
        <v>196</v>
      </c>
      <c r="AC3044" s="268"/>
      <c r="AD3044" s="268"/>
      <c r="AE3044" s="268"/>
      <c r="AF3044" s="269"/>
      <c r="AG3044" s="578"/>
      <c r="AH3044" s="578"/>
      <c r="AI3044" s="268"/>
      <c r="AJ3044" s="268"/>
      <c r="AK3044" s="268"/>
      <c r="AL3044" s="263">
        <f>AM3044+AN3044</f>
        <v>0</v>
      </c>
      <c r="AM3044" s="260">
        <f>AM3045*AM3046/1000</f>
        <v>0</v>
      </c>
      <c r="AN3044" s="260">
        <f>AN3045*AN3046/1000</f>
        <v>0</v>
      </c>
      <c r="AO3044" s="268"/>
      <c r="AP3044" s="268"/>
      <c r="AQ3044" s="268"/>
      <c r="AR3044" s="269"/>
      <c r="AS3044" s="578"/>
      <c r="AT3044" s="578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</row>
    <row r="3045" spans="13:99">
      <c r="M3045" s="628" t="str">
        <f>M3044 &amp; ".P"</f>
        <v>SODACS.P</v>
      </c>
      <c r="N3045" s="585" t="s">
        <v>957</v>
      </c>
      <c r="O3045" s="446" t="s">
        <v>24</v>
      </c>
      <c r="AC3045" s="268"/>
      <c r="AD3045" s="268"/>
      <c r="AE3045" s="268"/>
      <c r="AF3045" s="269"/>
      <c r="AG3045" s="578"/>
      <c r="AH3045" s="578"/>
      <c r="AI3045" s="268"/>
      <c r="AJ3045" s="268"/>
      <c r="AK3045" s="268"/>
      <c r="AL3045" s="263">
        <f>IF(AL3046=0,0,AL3044*1000/AL3046)</f>
        <v>0</v>
      </c>
      <c r="AM3045" s="230"/>
      <c r="AN3045" s="230"/>
      <c r="AO3045" s="268"/>
      <c r="AP3045" s="268"/>
      <c r="AQ3045" s="268"/>
      <c r="AR3045" s="269"/>
      <c r="AS3045" s="578"/>
      <c r="AT3045" s="578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</row>
    <row r="3046" spans="13:99">
      <c r="M3046" s="628" t="str">
        <f>M3044 &amp; ".V"</f>
        <v>SODACS.V</v>
      </c>
      <c r="N3046" s="585" t="s">
        <v>246</v>
      </c>
      <c r="O3046" s="446" t="s">
        <v>294</v>
      </c>
      <c r="AC3046" s="268"/>
      <c r="AD3046" s="268"/>
      <c r="AE3046" s="268"/>
      <c r="AF3046" s="578"/>
      <c r="AG3046" s="578"/>
      <c r="AH3046" s="578"/>
      <c r="AI3046" s="268"/>
      <c r="AJ3046" s="268"/>
      <c r="AK3046" s="268"/>
      <c r="AL3046" s="263">
        <f>AM3046+AN3046</f>
        <v>0</v>
      </c>
      <c r="AM3046" s="230"/>
      <c r="AN3046" s="230"/>
      <c r="AO3046" s="268"/>
      <c r="AP3046" s="268"/>
      <c r="AQ3046" s="268"/>
      <c r="AR3046" s="578"/>
      <c r="AS3046" s="578"/>
      <c r="AT3046" s="578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</row>
    <row r="3047" spans="13:99">
      <c r="M3047" s="627" t="s">
        <v>2311</v>
      </c>
      <c r="N3047" s="625" t="s">
        <v>2310</v>
      </c>
      <c r="O3047" s="446" t="s">
        <v>196</v>
      </c>
      <c r="AC3047" s="268"/>
      <c r="AD3047" s="268"/>
      <c r="AE3047" s="268"/>
      <c r="AF3047" s="269"/>
      <c r="AG3047" s="578"/>
      <c r="AH3047" s="578"/>
      <c r="AI3047" s="268"/>
      <c r="AJ3047" s="268"/>
      <c r="AK3047" s="268"/>
      <c r="AL3047" s="263">
        <f>AM3047+AN3047</f>
        <v>0</v>
      </c>
      <c r="AM3047" s="260">
        <f>AM3048*AM3049/1000</f>
        <v>0</v>
      </c>
      <c r="AN3047" s="260">
        <f>AN3048*AN3049/1000</f>
        <v>0</v>
      </c>
      <c r="AO3047" s="268"/>
      <c r="AP3047" s="268"/>
      <c r="AQ3047" s="268"/>
      <c r="AR3047" s="269"/>
      <c r="AS3047" s="578"/>
      <c r="AT3047" s="578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</row>
    <row r="3048" spans="13:99">
      <c r="M3048" s="628" t="str">
        <f>M3047 &amp; ".P"</f>
        <v>SALT1G.P</v>
      </c>
      <c r="N3048" s="585" t="s">
        <v>957</v>
      </c>
      <c r="O3048" s="446" t="s">
        <v>24</v>
      </c>
      <c r="AC3048" s="268"/>
      <c r="AD3048" s="268"/>
      <c r="AE3048" s="268"/>
      <c r="AF3048" s="269"/>
      <c r="AG3048" s="578"/>
      <c r="AH3048" s="578"/>
      <c r="AI3048" s="268"/>
      <c r="AJ3048" s="268"/>
      <c r="AK3048" s="268"/>
      <c r="AL3048" s="263">
        <f>IF(AL3049=0,0,AL3047*1000/AL3049)</f>
        <v>0</v>
      </c>
      <c r="AM3048" s="230"/>
      <c r="AN3048" s="230"/>
      <c r="AO3048" s="268"/>
      <c r="AP3048" s="268"/>
      <c r="AQ3048" s="268"/>
      <c r="AR3048" s="269"/>
      <c r="AS3048" s="578"/>
      <c r="AT3048" s="57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</row>
    <row r="3049" spans="13:99">
      <c r="M3049" s="628" t="str">
        <f>M3047 &amp; ".V"</f>
        <v>SALT1G.V</v>
      </c>
      <c r="N3049" s="585" t="s">
        <v>246</v>
      </c>
      <c r="O3049" s="446" t="s">
        <v>294</v>
      </c>
      <c r="AC3049" s="268"/>
      <c r="AD3049" s="268"/>
      <c r="AE3049" s="268"/>
      <c r="AF3049" s="578"/>
      <c r="AG3049" s="578"/>
      <c r="AH3049" s="578"/>
      <c r="AI3049" s="268"/>
      <c r="AJ3049" s="268"/>
      <c r="AK3049" s="268"/>
      <c r="AL3049" s="263">
        <f>AM3049+AN3049</f>
        <v>0</v>
      </c>
      <c r="AM3049" s="230"/>
      <c r="AN3049" s="230"/>
      <c r="AO3049" s="268"/>
      <c r="AP3049" s="268"/>
      <c r="AQ3049" s="268"/>
      <c r="AR3049" s="578"/>
      <c r="AS3049" s="578"/>
      <c r="AT3049" s="578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</row>
    <row r="3050" spans="13:99">
      <c r="M3050" s="627" t="s">
        <v>2308</v>
      </c>
      <c r="N3050" s="625" t="s">
        <v>2272</v>
      </c>
      <c r="O3050" s="446" t="s">
        <v>196</v>
      </c>
      <c r="AC3050" s="268"/>
      <c r="AD3050" s="268"/>
      <c r="AE3050" s="268"/>
      <c r="AF3050" s="269"/>
      <c r="AG3050" s="578"/>
      <c r="AH3050" s="578"/>
      <c r="AI3050" s="268"/>
      <c r="AJ3050" s="268"/>
      <c r="AK3050" s="268"/>
      <c r="AL3050" s="263">
        <f>AM3050+AN3050</f>
        <v>0</v>
      </c>
      <c r="AM3050" s="260">
        <f>AM3051*AM3052/1000</f>
        <v>0</v>
      </c>
      <c r="AN3050" s="260">
        <f>AN3051*AN3052/1000</f>
        <v>0</v>
      </c>
      <c r="AO3050" s="268"/>
      <c r="AP3050" s="268"/>
      <c r="AQ3050" s="268"/>
      <c r="AR3050" s="269"/>
      <c r="AS3050" s="578"/>
      <c r="AT3050" s="578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</row>
    <row r="3051" spans="13:99">
      <c r="M3051" s="628" t="str">
        <f>M3050 &amp; ".P"</f>
        <v>SALT.P</v>
      </c>
      <c r="N3051" s="585" t="s">
        <v>957</v>
      </c>
      <c r="O3051" s="446" t="s">
        <v>24</v>
      </c>
      <c r="AC3051" s="268"/>
      <c r="AD3051" s="268"/>
      <c r="AE3051" s="268"/>
      <c r="AF3051" s="269"/>
      <c r="AG3051" s="578"/>
      <c r="AH3051" s="578"/>
      <c r="AI3051" s="268"/>
      <c r="AJ3051" s="268"/>
      <c r="AK3051" s="268"/>
      <c r="AL3051" s="263">
        <f>IF(AL3052=0,0,AL3050*1000/AL3052)</f>
        <v>0</v>
      </c>
      <c r="AM3051" s="230"/>
      <c r="AN3051" s="230"/>
      <c r="AO3051" s="268"/>
      <c r="AP3051" s="268"/>
      <c r="AQ3051" s="268"/>
      <c r="AR3051" s="269"/>
      <c r="AS3051" s="578"/>
      <c r="AT3051" s="578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</row>
    <row r="3052" spans="13:99">
      <c r="M3052" s="628" t="str">
        <f>M3050 &amp; ".V"</f>
        <v>SALT.V</v>
      </c>
      <c r="N3052" s="585" t="s">
        <v>246</v>
      </c>
      <c r="O3052" s="446" t="s">
        <v>294</v>
      </c>
      <c r="AC3052" s="268"/>
      <c r="AD3052" s="268"/>
      <c r="AE3052" s="268"/>
      <c r="AF3052" s="578"/>
      <c r="AG3052" s="578"/>
      <c r="AH3052" s="578"/>
      <c r="AI3052" s="268"/>
      <c r="AJ3052" s="268"/>
      <c r="AK3052" s="268"/>
      <c r="AL3052" s="263">
        <f>AM3052+AN3052</f>
        <v>0</v>
      </c>
      <c r="AM3052" s="230"/>
      <c r="AN3052" s="230"/>
      <c r="AO3052" s="268"/>
      <c r="AP3052" s="268"/>
      <c r="AQ3052" s="268"/>
      <c r="AR3052" s="578"/>
      <c r="AS3052" s="578"/>
      <c r="AT3052" s="578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</row>
    <row r="3053" spans="13:99">
      <c r="M3053" s="627" t="s">
        <v>2318</v>
      </c>
      <c r="N3053" s="625" t="s">
        <v>2273</v>
      </c>
      <c r="O3053" s="446" t="s">
        <v>196</v>
      </c>
      <c r="AC3053" s="268"/>
      <c r="AD3053" s="268"/>
      <c r="AE3053" s="268"/>
      <c r="AF3053" s="269"/>
      <c r="AG3053" s="578"/>
      <c r="AH3053" s="578"/>
      <c r="AI3053" s="268"/>
      <c r="AJ3053" s="268"/>
      <c r="AK3053" s="268"/>
      <c r="AL3053" s="263">
        <f>AM3053+AN3053</f>
        <v>0</v>
      </c>
      <c r="AM3053" s="260">
        <f>AM3054*AM3055/1000</f>
        <v>0</v>
      </c>
      <c r="AN3053" s="260">
        <f>AN3054*AN3055/1000</f>
        <v>0</v>
      </c>
      <c r="AO3053" s="268"/>
      <c r="AP3053" s="268"/>
      <c r="AQ3053" s="268"/>
      <c r="AR3053" s="269"/>
      <c r="AS3053" s="578"/>
      <c r="AT3053" s="578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</row>
    <row r="3054" spans="13:99">
      <c r="M3054" s="628" t="str">
        <f>M3053 &amp; ".P"</f>
        <v>SALTPL.P</v>
      </c>
      <c r="N3054" s="585" t="s">
        <v>957</v>
      </c>
      <c r="O3054" s="446" t="s">
        <v>24</v>
      </c>
      <c r="AC3054" s="268"/>
      <c r="AD3054" s="268"/>
      <c r="AE3054" s="268"/>
      <c r="AF3054" s="269"/>
      <c r="AG3054" s="578"/>
      <c r="AH3054" s="578"/>
      <c r="AI3054" s="268"/>
      <c r="AJ3054" s="268"/>
      <c r="AK3054" s="268"/>
      <c r="AL3054" s="263">
        <f>IF(AL3055=0,0,AL3053*1000/AL3055)</f>
        <v>0</v>
      </c>
      <c r="AM3054" s="230"/>
      <c r="AN3054" s="230"/>
      <c r="AO3054" s="268"/>
      <c r="AP3054" s="268"/>
      <c r="AQ3054" s="268"/>
      <c r="AR3054" s="269"/>
      <c r="AS3054" s="578"/>
      <c r="AT3054" s="578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</row>
    <row r="3055" spans="13:99">
      <c r="M3055" s="628" t="str">
        <f>M3053 &amp; ".V"</f>
        <v>SALTPL.V</v>
      </c>
      <c r="N3055" s="585" t="s">
        <v>246</v>
      </c>
      <c r="O3055" s="446" t="s">
        <v>294</v>
      </c>
      <c r="AC3055" s="268"/>
      <c r="AD3055" s="268"/>
      <c r="AE3055" s="268"/>
      <c r="AF3055" s="578"/>
      <c r="AG3055" s="578"/>
      <c r="AH3055" s="578"/>
      <c r="AI3055" s="268"/>
      <c r="AJ3055" s="268"/>
      <c r="AK3055" s="268"/>
      <c r="AL3055" s="263">
        <f>AM3055+AN3055</f>
        <v>0</v>
      </c>
      <c r="AM3055" s="230"/>
      <c r="AN3055" s="230"/>
      <c r="AO3055" s="268"/>
      <c r="AP3055" s="268"/>
      <c r="AQ3055" s="268"/>
      <c r="AR3055" s="578"/>
      <c r="AS3055" s="578"/>
      <c r="AT3055" s="578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</row>
    <row r="3056" spans="13:99">
      <c r="M3056" s="627" t="s">
        <v>2317</v>
      </c>
      <c r="N3056" s="625" t="s">
        <v>2274</v>
      </c>
      <c r="O3056" s="446" t="s">
        <v>196</v>
      </c>
      <c r="AC3056" s="268"/>
      <c r="AD3056" s="268"/>
      <c r="AE3056" s="268"/>
      <c r="AF3056" s="269"/>
      <c r="AG3056" s="578"/>
      <c r="AH3056" s="578"/>
      <c r="AI3056" s="268"/>
      <c r="AJ3056" s="268"/>
      <c r="AK3056" s="268"/>
      <c r="AL3056" s="263">
        <f>AM3056+AN3056</f>
        <v>0</v>
      </c>
      <c r="AM3056" s="260">
        <f>AM3057*AM3058/1000</f>
        <v>0</v>
      </c>
      <c r="AN3056" s="260">
        <f>AN3057*AN3058/1000</f>
        <v>0</v>
      </c>
      <c r="AO3056" s="268"/>
      <c r="AP3056" s="268"/>
      <c r="AQ3056" s="268"/>
      <c r="AR3056" s="269"/>
      <c r="AS3056" s="578"/>
      <c r="AT3056" s="578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</row>
    <row r="3057" spans="13:99">
      <c r="M3057" s="628" t="str">
        <f>M3056 &amp; ".P"</f>
        <v>SALTTH.P</v>
      </c>
      <c r="N3057" s="585" t="s">
        <v>957</v>
      </c>
      <c r="O3057" s="446" t="s">
        <v>24</v>
      </c>
      <c r="AC3057" s="268"/>
      <c r="AD3057" s="268"/>
      <c r="AE3057" s="268"/>
      <c r="AF3057" s="269"/>
      <c r="AG3057" s="578"/>
      <c r="AH3057" s="578"/>
      <c r="AI3057" s="268"/>
      <c r="AJ3057" s="268"/>
      <c r="AK3057" s="268"/>
      <c r="AL3057" s="263">
        <f>IF(AL3058=0,0,AL3056*1000/AL3058)</f>
        <v>0</v>
      </c>
      <c r="AM3057" s="230"/>
      <c r="AN3057" s="230"/>
      <c r="AO3057" s="268"/>
      <c r="AP3057" s="268"/>
      <c r="AQ3057" s="268"/>
      <c r="AR3057" s="269"/>
      <c r="AS3057" s="578"/>
      <c r="AT3057" s="578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</row>
    <row r="3058" spans="13:99">
      <c r="M3058" s="628" t="str">
        <f>M3056 &amp; ".V"</f>
        <v>SALTTH.V</v>
      </c>
      <c r="N3058" s="585" t="s">
        <v>246</v>
      </c>
      <c r="O3058" s="446" t="s">
        <v>294</v>
      </c>
      <c r="AC3058" s="268"/>
      <c r="AD3058" s="268"/>
      <c r="AE3058" s="268"/>
      <c r="AF3058" s="578"/>
      <c r="AG3058" s="578"/>
      <c r="AH3058" s="578"/>
      <c r="AI3058" s="268"/>
      <c r="AJ3058" s="268"/>
      <c r="AK3058" s="268"/>
      <c r="AL3058" s="263">
        <f>AM3058+AN3058</f>
        <v>0</v>
      </c>
      <c r="AM3058" s="230"/>
      <c r="AN3058" s="230"/>
      <c r="AO3058" s="268"/>
      <c r="AP3058" s="268"/>
      <c r="AQ3058" s="268"/>
      <c r="AR3058" s="578"/>
      <c r="AS3058" s="578"/>
      <c r="AT3058" s="57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</row>
    <row r="3059" spans="13:99">
      <c r="M3059" s="627" t="s">
        <v>2316</v>
      </c>
      <c r="N3059" s="625" t="s">
        <v>2275</v>
      </c>
      <c r="O3059" s="446" t="s">
        <v>196</v>
      </c>
      <c r="AC3059" s="268"/>
      <c r="AD3059" s="268"/>
      <c r="AE3059" s="268"/>
      <c r="AF3059" s="269"/>
      <c r="AG3059" s="578"/>
      <c r="AH3059" s="578"/>
      <c r="AI3059" s="268"/>
      <c r="AJ3059" s="268"/>
      <c r="AK3059" s="268"/>
      <c r="AL3059" s="263">
        <f>AM3059+AN3059</f>
        <v>0</v>
      </c>
      <c r="AM3059" s="260">
        <f>AM3060*AM3061/1000</f>
        <v>0</v>
      </c>
      <c r="AN3059" s="260">
        <f>AN3060*AN3061/1000</f>
        <v>0</v>
      </c>
      <c r="AO3059" s="268"/>
      <c r="AP3059" s="268"/>
      <c r="AQ3059" s="268"/>
      <c r="AR3059" s="269"/>
      <c r="AS3059" s="578"/>
      <c r="AT3059" s="578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</row>
    <row r="3060" spans="13:99">
      <c r="M3060" s="628" t="str">
        <f>M3059 &amp; ".P"</f>
        <v>SALTEX.P</v>
      </c>
      <c r="N3060" s="585" t="s">
        <v>957</v>
      </c>
      <c r="O3060" s="446" t="s">
        <v>24</v>
      </c>
      <c r="AC3060" s="268"/>
      <c r="AD3060" s="268"/>
      <c r="AE3060" s="268"/>
      <c r="AF3060" s="269"/>
      <c r="AG3060" s="578"/>
      <c r="AH3060" s="578"/>
      <c r="AI3060" s="268"/>
      <c r="AJ3060" s="268"/>
      <c r="AK3060" s="268"/>
      <c r="AL3060" s="263">
        <f>IF(AL3061=0,0,AL3059*1000/AL3061)</f>
        <v>0</v>
      </c>
      <c r="AM3060" s="230"/>
      <c r="AN3060" s="230"/>
      <c r="AO3060" s="268"/>
      <c r="AP3060" s="268"/>
      <c r="AQ3060" s="268"/>
      <c r="AR3060" s="269"/>
      <c r="AS3060" s="578"/>
      <c r="AT3060" s="578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</row>
    <row r="3061" spans="13:99">
      <c r="M3061" s="628" t="str">
        <f>M3059 &amp; ".V"</f>
        <v>SALTEX.V</v>
      </c>
      <c r="N3061" s="585" t="s">
        <v>246</v>
      </c>
      <c r="O3061" s="446" t="s">
        <v>294</v>
      </c>
      <c r="AC3061" s="268"/>
      <c r="AD3061" s="268"/>
      <c r="AE3061" s="268"/>
      <c r="AF3061" s="578"/>
      <c r="AG3061" s="578"/>
      <c r="AH3061" s="578"/>
      <c r="AI3061" s="268"/>
      <c r="AJ3061" s="268"/>
      <c r="AK3061" s="268"/>
      <c r="AL3061" s="263">
        <f>AM3061+AN3061</f>
        <v>0</v>
      </c>
      <c r="AM3061" s="230"/>
      <c r="AN3061" s="230"/>
      <c r="AO3061" s="268"/>
      <c r="AP3061" s="268"/>
      <c r="AQ3061" s="268"/>
      <c r="AR3061" s="578"/>
      <c r="AS3061" s="578"/>
      <c r="AT3061" s="578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</row>
    <row r="3062" spans="13:99">
      <c r="M3062" s="627" t="s">
        <v>2309</v>
      </c>
      <c r="N3062" s="625" t="s">
        <v>2276</v>
      </c>
      <c r="O3062" s="446" t="s">
        <v>196</v>
      </c>
      <c r="AC3062" s="268"/>
      <c r="AD3062" s="268"/>
      <c r="AE3062" s="268"/>
      <c r="AF3062" s="269"/>
      <c r="AG3062" s="578"/>
      <c r="AH3062" s="578"/>
      <c r="AI3062" s="268"/>
      <c r="AJ3062" s="268"/>
      <c r="AK3062" s="268"/>
      <c r="AL3062" s="263">
        <f>AM3062+AN3062</f>
        <v>0</v>
      </c>
      <c r="AM3062" s="260">
        <f>AM3063*AM3064/1000</f>
        <v>0</v>
      </c>
      <c r="AN3062" s="260">
        <f>AN3063*AN3064/1000</f>
        <v>0</v>
      </c>
      <c r="AO3062" s="268"/>
      <c r="AP3062" s="268"/>
      <c r="AQ3062" s="268"/>
      <c r="AR3062" s="269"/>
      <c r="AS3062" s="578"/>
      <c r="AT3062" s="578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</row>
    <row r="3063" spans="13:99">
      <c r="M3063" s="628" t="str">
        <f>M3062 &amp; ".P"</f>
        <v>C2H5OH.P</v>
      </c>
      <c r="N3063" s="585" t="s">
        <v>957</v>
      </c>
      <c r="O3063" s="446" t="s">
        <v>24</v>
      </c>
      <c r="AC3063" s="268"/>
      <c r="AD3063" s="268"/>
      <c r="AE3063" s="268"/>
      <c r="AF3063" s="269"/>
      <c r="AG3063" s="578"/>
      <c r="AH3063" s="578"/>
      <c r="AI3063" s="268"/>
      <c r="AJ3063" s="268"/>
      <c r="AK3063" s="268"/>
      <c r="AL3063" s="263">
        <f>IF(AL3064=0,0,AL3062*1000/AL3064)</f>
        <v>0</v>
      </c>
      <c r="AM3063" s="230"/>
      <c r="AN3063" s="230"/>
      <c r="AO3063" s="268"/>
      <c r="AP3063" s="268"/>
      <c r="AQ3063" s="268"/>
      <c r="AR3063" s="269"/>
      <c r="AS3063" s="578"/>
      <c r="AT3063" s="578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</row>
    <row r="3064" spans="13:99">
      <c r="M3064" s="628" t="str">
        <f>M3062 &amp; ".V"</f>
        <v>C2H5OH.V</v>
      </c>
      <c r="N3064" s="585" t="s">
        <v>246</v>
      </c>
      <c r="O3064" s="446" t="s">
        <v>294</v>
      </c>
      <c r="AC3064" s="268"/>
      <c r="AD3064" s="268"/>
      <c r="AE3064" s="268"/>
      <c r="AF3064" s="578"/>
      <c r="AG3064" s="578"/>
      <c r="AH3064" s="578"/>
      <c r="AI3064" s="268"/>
      <c r="AJ3064" s="268"/>
      <c r="AK3064" s="268"/>
      <c r="AL3064" s="263">
        <f>AM3064+AN3064</f>
        <v>0</v>
      </c>
      <c r="AM3064" s="230"/>
      <c r="AN3064" s="230"/>
      <c r="AO3064" s="268"/>
      <c r="AP3064" s="268"/>
      <c r="AQ3064" s="268"/>
      <c r="AR3064" s="578"/>
      <c r="AS3064" s="578"/>
      <c r="AT3064" s="578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</row>
    <row r="3065" spans="13:99">
      <c r="M3065" s="627" t="s">
        <v>2329</v>
      </c>
      <c r="N3065" s="625" t="s">
        <v>2277</v>
      </c>
      <c r="O3065" s="446" t="s">
        <v>196</v>
      </c>
      <c r="AC3065" s="268"/>
      <c r="AD3065" s="268"/>
      <c r="AE3065" s="268"/>
      <c r="AF3065" s="269"/>
      <c r="AG3065" s="578"/>
      <c r="AH3065" s="578"/>
      <c r="AI3065" s="268"/>
      <c r="AJ3065" s="268"/>
      <c r="AK3065" s="268"/>
      <c r="AL3065" s="263">
        <f>AM3065+AN3065</f>
        <v>0</v>
      </c>
      <c r="AM3065" s="260">
        <f>AM3066*AM3067/1000</f>
        <v>0</v>
      </c>
      <c r="AN3065" s="260">
        <f>AN3066*AN3067/1000</f>
        <v>0</v>
      </c>
      <c r="AO3065" s="268"/>
      <c r="AP3065" s="268"/>
      <c r="AQ3065" s="268"/>
      <c r="AR3065" s="269"/>
      <c r="AS3065" s="578"/>
      <c r="AT3065" s="578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</row>
    <row r="3066" spans="13:99">
      <c r="M3066" s="628" t="str">
        <f>M3065 &amp; ".P"</f>
        <v>SFAL1G.P</v>
      </c>
      <c r="N3066" s="585" t="s">
        <v>957</v>
      </c>
      <c r="O3066" s="446" t="s">
        <v>24</v>
      </c>
      <c r="AC3066" s="268"/>
      <c r="AD3066" s="268"/>
      <c r="AE3066" s="268"/>
      <c r="AF3066" s="269"/>
      <c r="AG3066" s="578"/>
      <c r="AH3066" s="578"/>
      <c r="AI3066" s="268"/>
      <c r="AJ3066" s="268"/>
      <c r="AK3066" s="268"/>
      <c r="AL3066" s="263">
        <f>IF(AL3067=0,0,AL3065*1000/AL3067)</f>
        <v>0</v>
      </c>
      <c r="AM3066" s="230"/>
      <c r="AN3066" s="230"/>
      <c r="AO3066" s="268"/>
      <c r="AP3066" s="268"/>
      <c r="AQ3066" s="268"/>
      <c r="AR3066" s="269"/>
      <c r="AS3066" s="578"/>
      <c r="AT3066" s="578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</row>
    <row r="3067" spans="13:99">
      <c r="M3067" s="628" t="str">
        <f>M3065 &amp; ".V"</f>
        <v>SFAL1G.V</v>
      </c>
      <c r="N3067" s="585" t="s">
        <v>246</v>
      </c>
      <c r="O3067" s="446" t="s">
        <v>294</v>
      </c>
      <c r="AC3067" s="268"/>
      <c r="AD3067" s="268"/>
      <c r="AE3067" s="268"/>
      <c r="AF3067" s="578"/>
      <c r="AG3067" s="578"/>
      <c r="AH3067" s="578"/>
      <c r="AI3067" s="268"/>
      <c r="AJ3067" s="268"/>
      <c r="AK3067" s="268"/>
      <c r="AL3067" s="263">
        <f>AM3067+AN3067</f>
        <v>0</v>
      </c>
      <c r="AM3067" s="230"/>
      <c r="AN3067" s="230"/>
      <c r="AO3067" s="268"/>
      <c r="AP3067" s="268"/>
      <c r="AQ3067" s="268"/>
      <c r="AR3067" s="578"/>
      <c r="AS3067" s="578"/>
      <c r="AT3067" s="578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</row>
    <row r="3068" spans="13:99">
      <c r="M3068" s="627" t="s">
        <v>2328</v>
      </c>
      <c r="N3068" s="625" t="s">
        <v>2278</v>
      </c>
      <c r="O3068" s="446" t="s">
        <v>196</v>
      </c>
      <c r="AC3068" s="268"/>
      <c r="AD3068" s="268"/>
      <c r="AE3068" s="268"/>
      <c r="AF3068" s="269"/>
      <c r="AG3068" s="578"/>
      <c r="AH3068" s="578"/>
      <c r="AI3068" s="268"/>
      <c r="AJ3068" s="268"/>
      <c r="AK3068" s="268"/>
      <c r="AL3068" s="263">
        <f>AM3068+AN3068</f>
        <v>0</v>
      </c>
      <c r="AM3068" s="260">
        <f>AM3069*AM3070/1000</f>
        <v>0</v>
      </c>
      <c r="AN3068" s="260">
        <f>AN3069*AN3070/1000</f>
        <v>0</v>
      </c>
      <c r="AO3068" s="268"/>
      <c r="AP3068" s="268"/>
      <c r="AQ3068" s="268"/>
      <c r="AR3068" s="269"/>
      <c r="AS3068" s="578"/>
      <c r="AT3068" s="57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</row>
    <row r="3069" spans="13:99">
      <c r="M3069" s="628" t="str">
        <f>M3068 &amp; ".P"</f>
        <v>SFALLQD.P</v>
      </c>
      <c r="N3069" s="585" t="s">
        <v>957</v>
      </c>
      <c r="O3069" s="446" t="s">
        <v>24</v>
      </c>
      <c r="AC3069" s="268"/>
      <c r="AD3069" s="268"/>
      <c r="AE3069" s="268"/>
      <c r="AF3069" s="269"/>
      <c r="AG3069" s="578"/>
      <c r="AH3069" s="578"/>
      <c r="AI3069" s="268"/>
      <c r="AJ3069" s="268"/>
      <c r="AK3069" s="268"/>
      <c r="AL3069" s="263">
        <f>IF(AL3070=0,0,AL3068*1000/AL3070)</f>
        <v>0</v>
      </c>
      <c r="AM3069" s="230"/>
      <c r="AN3069" s="230"/>
      <c r="AO3069" s="268"/>
      <c r="AP3069" s="268"/>
      <c r="AQ3069" s="268"/>
      <c r="AR3069" s="269"/>
      <c r="AS3069" s="578"/>
      <c r="AT3069" s="578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</row>
    <row r="3070" spans="13:99">
      <c r="M3070" s="628" t="str">
        <f>M3068 &amp; ".V"</f>
        <v>SFALLQD.V</v>
      </c>
      <c r="N3070" s="585" t="s">
        <v>246</v>
      </c>
      <c r="O3070" s="446" t="s">
        <v>294</v>
      </c>
      <c r="AC3070" s="268"/>
      <c r="AD3070" s="268"/>
      <c r="AE3070" s="268"/>
      <c r="AF3070" s="578"/>
      <c r="AG3070" s="578"/>
      <c r="AH3070" s="578"/>
      <c r="AI3070" s="268"/>
      <c r="AJ3070" s="268"/>
      <c r="AK3070" s="268"/>
      <c r="AL3070" s="263">
        <f>AM3070+AN3070</f>
        <v>0</v>
      </c>
      <c r="AM3070" s="230"/>
      <c r="AN3070" s="230"/>
      <c r="AO3070" s="268"/>
      <c r="AP3070" s="268"/>
      <c r="AQ3070" s="268"/>
      <c r="AR3070" s="578"/>
      <c r="AS3070" s="578"/>
      <c r="AT3070" s="578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</row>
    <row r="3071" spans="13:99">
      <c r="M3071" s="627" t="s">
        <v>2327</v>
      </c>
      <c r="N3071" s="625" t="s">
        <v>2279</v>
      </c>
      <c r="O3071" s="446" t="s">
        <v>196</v>
      </c>
      <c r="AC3071" s="268"/>
      <c r="AD3071" s="268"/>
      <c r="AE3071" s="268"/>
      <c r="AF3071" s="269"/>
      <c r="AG3071" s="578"/>
      <c r="AH3071" s="578"/>
      <c r="AI3071" s="268"/>
      <c r="AJ3071" s="268"/>
      <c r="AK3071" s="268"/>
      <c r="AL3071" s="263">
        <f>AM3071+AN3071</f>
        <v>0</v>
      </c>
      <c r="AM3071" s="260">
        <f>AM3072*AM3073/1000</f>
        <v>0</v>
      </c>
      <c r="AN3071" s="260">
        <f>AN3072*AN3073/1000</f>
        <v>0</v>
      </c>
      <c r="AO3071" s="268"/>
      <c r="AP3071" s="268"/>
      <c r="AQ3071" s="268"/>
      <c r="AR3071" s="269"/>
      <c r="AS3071" s="578"/>
      <c r="AT3071" s="578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</row>
    <row r="3072" spans="13:99">
      <c r="M3072" s="628" t="str">
        <f>M3071 &amp; ".P"</f>
        <v>SFALT.P</v>
      </c>
      <c r="N3072" s="585" t="s">
        <v>957</v>
      </c>
      <c r="O3072" s="446" t="s">
        <v>24</v>
      </c>
      <c r="AC3072" s="268"/>
      <c r="AD3072" s="268"/>
      <c r="AE3072" s="268"/>
      <c r="AF3072" s="269"/>
      <c r="AG3072" s="578"/>
      <c r="AH3072" s="578"/>
      <c r="AI3072" s="268"/>
      <c r="AJ3072" s="268"/>
      <c r="AK3072" s="268"/>
      <c r="AL3072" s="263">
        <f>IF(AL3073=0,0,AL3071*1000/AL3073)</f>
        <v>0</v>
      </c>
      <c r="AM3072" s="230"/>
      <c r="AN3072" s="230"/>
      <c r="AO3072" s="268"/>
      <c r="AP3072" s="268"/>
      <c r="AQ3072" s="268"/>
      <c r="AR3072" s="269"/>
      <c r="AS3072" s="578"/>
      <c r="AT3072" s="578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</row>
    <row r="3073" spans="13:99">
      <c r="M3073" s="628" t="str">
        <f>M3071 &amp; ".V"</f>
        <v>SFALT.V</v>
      </c>
      <c r="N3073" s="585" t="s">
        <v>246</v>
      </c>
      <c r="O3073" s="446" t="s">
        <v>294</v>
      </c>
      <c r="AC3073" s="268"/>
      <c r="AD3073" s="268"/>
      <c r="AE3073" s="268"/>
      <c r="AF3073" s="578"/>
      <c r="AG3073" s="578"/>
      <c r="AH3073" s="578"/>
      <c r="AI3073" s="268"/>
      <c r="AJ3073" s="268"/>
      <c r="AK3073" s="268"/>
      <c r="AL3073" s="263">
        <f>AM3073+AN3073</f>
        <v>0</v>
      </c>
      <c r="AM3073" s="230"/>
      <c r="AN3073" s="230"/>
      <c r="AO3073" s="268"/>
      <c r="AP3073" s="268"/>
      <c r="AQ3073" s="268"/>
      <c r="AR3073" s="578"/>
      <c r="AS3073" s="578"/>
      <c r="AT3073" s="578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</row>
    <row r="3074" spans="13:99">
      <c r="M3074" s="627" t="s">
        <v>2326</v>
      </c>
      <c r="N3074" s="625" t="s">
        <v>2280</v>
      </c>
      <c r="O3074" s="446" t="s">
        <v>196</v>
      </c>
      <c r="AC3074" s="268"/>
      <c r="AD3074" s="268"/>
      <c r="AE3074" s="268"/>
      <c r="AF3074" s="269"/>
      <c r="AG3074" s="578"/>
      <c r="AH3074" s="578"/>
      <c r="AI3074" s="268"/>
      <c r="AJ3074" s="268"/>
      <c r="AK3074" s="268"/>
      <c r="AL3074" s="263">
        <f>AM3074+AN3074</f>
        <v>0</v>
      </c>
      <c r="AM3074" s="260">
        <f>AM3075*AM3076/1000</f>
        <v>0</v>
      </c>
      <c r="AN3074" s="260">
        <f>AN3075*AN3076/1000</f>
        <v>0</v>
      </c>
      <c r="AO3074" s="268"/>
      <c r="AP3074" s="268"/>
      <c r="AQ3074" s="268"/>
      <c r="AR3074" s="269"/>
      <c r="AS3074" s="578"/>
      <c r="AT3074" s="578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</row>
    <row r="3075" spans="13:99">
      <c r="M3075" s="628" t="str">
        <f>M3074 &amp; ".P"</f>
        <v>SFAMN.P</v>
      </c>
      <c r="N3075" s="585" t="s">
        <v>957</v>
      </c>
      <c r="O3075" s="446" t="s">
        <v>24</v>
      </c>
      <c r="AC3075" s="268"/>
      <c r="AD3075" s="268"/>
      <c r="AE3075" s="268"/>
      <c r="AF3075" s="269"/>
      <c r="AG3075" s="578"/>
      <c r="AH3075" s="578"/>
      <c r="AI3075" s="268"/>
      <c r="AJ3075" s="268"/>
      <c r="AK3075" s="268"/>
      <c r="AL3075" s="263">
        <f>IF(AL3076=0,0,AL3074*1000/AL3076)</f>
        <v>0</v>
      </c>
      <c r="AM3075" s="230"/>
      <c r="AN3075" s="230"/>
      <c r="AO3075" s="268"/>
      <c r="AP3075" s="268"/>
      <c r="AQ3075" s="268"/>
      <c r="AR3075" s="269"/>
      <c r="AS3075" s="578"/>
      <c r="AT3075" s="578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</row>
    <row r="3076" spans="13:99">
      <c r="M3076" s="628" t="str">
        <f>M3074 &amp; ".V"</f>
        <v>SFAMN.V</v>
      </c>
      <c r="N3076" s="585" t="s">
        <v>246</v>
      </c>
      <c r="O3076" s="446" t="s">
        <v>294</v>
      </c>
      <c r="AC3076" s="268"/>
      <c r="AD3076" s="268"/>
      <c r="AE3076" s="268"/>
      <c r="AF3076" s="578"/>
      <c r="AG3076" s="578"/>
      <c r="AH3076" s="578"/>
      <c r="AI3076" s="268"/>
      <c r="AJ3076" s="268"/>
      <c r="AK3076" s="268"/>
      <c r="AL3076" s="263">
        <f>AM3076+AN3076</f>
        <v>0</v>
      </c>
      <c r="AM3076" s="230"/>
      <c r="AN3076" s="230"/>
      <c r="AO3076" s="268"/>
      <c r="AP3076" s="268"/>
      <c r="AQ3076" s="268"/>
      <c r="AR3076" s="578"/>
      <c r="AS3076" s="578"/>
      <c r="AT3076" s="578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</row>
    <row r="3077" spans="13:99">
      <c r="M3077" s="627" t="s">
        <v>2325</v>
      </c>
      <c r="N3077" s="625" t="s">
        <v>2281</v>
      </c>
      <c r="O3077" s="446" t="s">
        <v>196</v>
      </c>
      <c r="AC3077" s="268"/>
      <c r="AD3077" s="268"/>
      <c r="AE3077" s="268"/>
      <c r="AF3077" s="269"/>
      <c r="AG3077" s="578"/>
      <c r="AH3077" s="578"/>
      <c r="AI3077" s="268"/>
      <c r="AJ3077" s="268"/>
      <c r="AK3077" s="268"/>
      <c r="AL3077" s="263">
        <f>AM3077+AN3077</f>
        <v>0</v>
      </c>
      <c r="AM3077" s="260">
        <f>AM3078*AM3079/1000</f>
        <v>0</v>
      </c>
      <c r="AN3077" s="260">
        <f>AN3078*AN3079/1000</f>
        <v>0</v>
      </c>
      <c r="AO3077" s="268"/>
      <c r="AP3077" s="268"/>
      <c r="AQ3077" s="268"/>
      <c r="AR3077" s="269"/>
      <c r="AS3077" s="578"/>
      <c r="AT3077" s="578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</row>
    <row r="3078" spans="13:99">
      <c r="M3078" s="628" t="str">
        <f>M3077 &amp; ".P"</f>
        <v>TM.P</v>
      </c>
      <c r="N3078" s="585" t="s">
        <v>957</v>
      </c>
      <c r="O3078" s="446" t="s">
        <v>24</v>
      </c>
      <c r="AC3078" s="268"/>
      <c r="AD3078" s="268"/>
      <c r="AE3078" s="268"/>
      <c r="AF3078" s="269"/>
      <c r="AG3078" s="578"/>
      <c r="AH3078" s="578"/>
      <c r="AI3078" s="268"/>
      <c r="AJ3078" s="268"/>
      <c r="AK3078" s="268"/>
      <c r="AL3078" s="263">
        <f>IF(AL3079=0,0,AL3077*1000/AL3079)</f>
        <v>0</v>
      </c>
      <c r="AM3078" s="230"/>
      <c r="AN3078" s="230"/>
      <c r="AO3078" s="268"/>
      <c r="AP3078" s="268"/>
      <c r="AQ3078" s="268"/>
      <c r="AR3078" s="269"/>
      <c r="AS3078" s="578"/>
      <c r="AT3078" s="5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628" t="str">
        <f>M3077 &amp; ".V"</f>
        <v>TM.V</v>
      </c>
      <c r="N3079" s="585" t="s">
        <v>246</v>
      </c>
      <c r="O3079" s="446" t="s">
        <v>294</v>
      </c>
      <c r="AC3079" s="268"/>
      <c r="AD3079" s="268"/>
      <c r="AE3079" s="268"/>
      <c r="AF3079" s="578"/>
      <c r="AG3079" s="578"/>
      <c r="AH3079" s="578"/>
      <c r="AI3079" s="268"/>
      <c r="AJ3079" s="268"/>
      <c r="AK3079" s="268"/>
      <c r="AL3079" s="263">
        <f>AM3079+AN3079</f>
        <v>0</v>
      </c>
      <c r="AM3079" s="230"/>
      <c r="AN3079" s="230"/>
      <c r="AO3079" s="268"/>
      <c r="AP3079" s="268"/>
      <c r="AQ3079" s="268"/>
      <c r="AR3079" s="578"/>
      <c r="AS3079" s="578"/>
      <c r="AT3079" s="578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627" t="s">
        <v>2324</v>
      </c>
      <c r="N3080" s="625" t="s">
        <v>2282</v>
      </c>
      <c r="O3080" s="446" t="s">
        <v>196</v>
      </c>
      <c r="AC3080" s="268"/>
      <c r="AD3080" s="268"/>
      <c r="AE3080" s="268"/>
      <c r="AF3080" s="269"/>
      <c r="AG3080" s="578"/>
      <c r="AH3080" s="578"/>
      <c r="AI3080" s="268"/>
      <c r="AJ3080" s="268"/>
      <c r="AK3080" s="268"/>
      <c r="AL3080" s="263">
        <f>AM3080+AN3080</f>
        <v>0</v>
      </c>
      <c r="AM3080" s="260">
        <f>AM3081*AM3082/1000</f>
        <v>0</v>
      </c>
      <c r="AN3080" s="260">
        <f>AN3081*AN3082/1000</f>
        <v>0</v>
      </c>
      <c r="AO3080" s="268"/>
      <c r="AP3080" s="268"/>
      <c r="AQ3080" s="268"/>
      <c r="AR3080" s="269"/>
      <c r="AS3080" s="578"/>
      <c r="AT3080" s="578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628" t="str">
        <f>M3080 &amp; ".P"</f>
        <v>TSFNA.P</v>
      </c>
      <c r="N3081" s="585" t="s">
        <v>957</v>
      </c>
      <c r="O3081" s="446" t="s">
        <v>24</v>
      </c>
      <c r="AC3081" s="268"/>
      <c r="AD3081" s="268"/>
      <c r="AE3081" s="268"/>
      <c r="AF3081" s="269"/>
      <c r="AG3081" s="578"/>
      <c r="AH3081" s="578"/>
      <c r="AI3081" s="268"/>
      <c r="AJ3081" s="268"/>
      <c r="AK3081" s="268"/>
      <c r="AL3081" s="263">
        <f>IF(AL3082=0,0,AL3080*1000/AL3082)</f>
        <v>0</v>
      </c>
      <c r="AM3081" s="230"/>
      <c r="AN3081" s="230"/>
      <c r="AO3081" s="268"/>
      <c r="AP3081" s="268"/>
      <c r="AQ3081" s="268"/>
      <c r="AR3081" s="269"/>
      <c r="AS3081" s="578"/>
      <c r="AT3081" s="578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628" t="str">
        <f>M3080 &amp; ".V"</f>
        <v>TSFNA.V</v>
      </c>
      <c r="N3082" s="585" t="s">
        <v>246</v>
      </c>
      <c r="O3082" s="446" t="s">
        <v>294</v>
      </c>
      <c r="AC3082" s="268"/>
      <c r="AD3082" s="268"/>
      <c r="AE3082" s="268"/>
      <c r="AF3082" s="578"/>
      <c r="AG3082" s="578"/>
      <c r="AH3082" s="578"/>
      <c r="AI3082" s="268"/>
      <c r="AJ3082" s="268"/>
      <c r="AK3082" s="268"/>
      <c r="AL3082" s="263">
        <f>AM3082+AN3082</f>
        <v>0</v>
      </c>
      <c r="AM3082" s="230"/>
      <c r="AN3082" s="230"/>
      <c r="AO3082" s="268"/>
      <c r="AP3082" s="268"/>
      <c r="AQ3082" s="268"/>
      <c r="AR3082" s="578"/>
      <c r="AS3082" s="578"/>
      <c r="AT3082" s="578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627" t="s">
        <v>2315</v>
      </c>
      <c r="N3083" s="625" t="s">
        <v>2283</v>
      </c>
      <c r="O3083" s="446" t="s">
        <v>196</v>
      </c>
      <c r="AC3083" s="268"/>
      <c r="AD3083" s="268"/>
      <c r="AE3083" s="268"/>
      <c r="AF3083" s="269"/>
      <c r="AG3083" s="578"/>
      <c r="AH3083" s="578"/>
      <c r="AI3083" s="268"/>
      <c r="AJ3083" s="268"/>
      <c r="AK3083" s="268"/>
      <c r="AL3083" s="263">
        <f>AM3083+AN3083</f>
        <v>0</v>
      </c>
      <c r="AM3083" s="260">
        <f>AM3084*AM3085/1000</f>
        <v>0</v>
      </c>
      <c r="AN3083" s="260">
        <f>AN3084*AN3085/1000</f>
        <v>0</v>
      </c>
      <c r="AO3083" s="268"/>
      <c r="AP3083" s="268"/>
      <c r="AQ3083" s="268"/>
      <c r="AR3083" s="269"/>
      <c r="AS3083" s="578"/>
      <c r="AT3083" s="578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628" t="str">
        <f>M3083 &amp; ".P"</f>
        <v>CCL4.P</v>
      </c>
      <c r="N3084" s="585" t="s">
        <v>957</v>
      </c>
      <c r="O3084" s="446" t="s">
        <v>24</v>
      </c>
      <c r="AC3084" s="268"/>
      <c r="AD3084" s="268"/>
      <c r="AE3084" s="268"/>
      <c r="AF3084" s="269"/>
      <c r="AG3084" s="578"/>
      <c r="AH3084" s="578"/>
      <c r="AI3084" s="268"/>
      <c r="AJ3084" s="268"/>
      <c r="AK3084" s="268"/>
      <c r="AL3084" s="263">
        <f>IF(AL3085=0,0,AL3083*1000/AL3085)</f>
        <v>0</v>
      </c>
      <c r="AM3084" s="230"/>
      <c r="AN3084" s="230"/>
      <c r="AO3084" s="268"/>
      <c r="AP3084" s="268"/>
      <c r="AQ3084" s="268"/>
      <c r="AR3084" s="269"/>
      <c r="AS3084" s="578"/>
      <c r="AT3084" s="578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628" t="str">
        <f>M3083 &amp; ".V"</f>
        <v>CCL4.V</v>
      </c>
      <c r="N3085" s="585" t="s">
        <v>246</v>
      </c>
      <c r="O3085" s="446" t="s">
        <v>294</v>
      </c>
      <c r="AC3085" s="268"/>
      <c r="AD3085" s="268"/>
      <c r="AE3085" s="268"/>
      <c r="AF3085" s="578"/>
      <c r="AG3085" s="578"/>
      <c r="AH3085" s="578"/>
      <c r="AI3085" s="268"/>
      <c r="AJ3085" s="268"/>
      <c r="AK3085" s="268"/>
      <c r="AL3085" s="263">
        <f>AM3085+AN3085</f>
        <v>0</v>
      </c>
      <c r="AM3085" s="230"/>
      <c r="AN3085" s="230"/>
      <c r="AO3085" s="268"/>
      <c r="AP3085" s="268"/>
      <c r="AQ3085" s="268"/>
      <c r="AR3085" s="578"/>
      <c r="AS3085" s="578"/>
      <c r="AT3085" s="578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627" t="s">
        <v>2307</v>
      </c>
      <c r="N3086" s="625" t="s">
        <v>2284</v>
      </c>
      <c r="O3086" s="446" t="s">
        <v>196</v>
      </c>
      <c r="AC3086" s="268"/>
      <c r="AD3086" s="268"/>
      <c r="AE3086" s="268"/>
      <c r="AF3086" s="269"/>
      <c r="AG3086" s="578"/>
      <c r="AH3086" s="578"/>
      <c r="AI3086" s="268"/>
      <c r="AJ3086" s="268"/>
      <c r="AK3086" s="268"/>
      <c r="AL3086" s="263">
        <f>AM3086+AN3086</f>
        <v>0</v>
      </c>
      <c r="AM3086" s="260">
        <f>AM3087*AM3088/1000</f>
        <v>0</v>
      </c>
      <c r="AN3086" s="260">
        <f>AN3087*AN3088/1000</f>
        <v>0</v>
      </c>
      <c r="AO3086" s="268"/>
      <c r="AP3086" s="268"/>
      <c r="AQ3086" s="268"/>
      <c r="AR3086" s="269"/>
      <c r="AS3086" s="578"/>
      <c r="AT3086" s="578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628" t="str">
        <f>M3086 &amp; ".P"</f>
        <v>FFTLN.P</v>
      </c>
      <c r="N3087" s="585" t="s">
        <v>957</v>
      </c>
      <c r="O3087" s="446" t="s">
        <v>24</v>
      </c>
      <c r="AC3087" s="268"/>
      <c r="AD3087" s="268"/>
      <c r="AE3087" s="268"/>
      <c r="AF3087" s="269"/>
      <c r="AG3087" s="578"/>
      <c r="AH3087" s="578"/>
      <c r="AI3087" s="268"/>
      <c r="AJ3087" s="268"/>
      <c r="AK3087" s="268"/>
      <c r="AL3087" s="263">
        <f>IF(AL3088=0,0,AL3086*1000/AL3088)</f>
        <v>0</v>
      </c>
      <c r="AM3087" s="230"/>
      <c r="AN3087" s="230"/>
      <c r="AO3087" s="268"/>
      <c r="AP3087" s="268"/>
      <c r="AQ3087" s="268"/>
      <c r="AR3087" s="269"/>
      <c r="AS3087" s="578"/>
      <c r="AT3087" s="578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628" t="str">
        <f>M3086 &amp; ".V"</f>
        <v>FFTLN.V</v>
      </c>
      <c r="N3088" s="585" t="s">
        <v>246</v>
      </c>
      <c r="O3088" s="446" t="s">
        <v>294</v>
      </c>
      <c r="AC3088" s="268"/>
      <c r="AD3088" s="268"/>
      <c r="AE3088" s="268"/>
      <c r="AF3088" s="578"/>
      <c r="AG3088" s="578"/>
      <c r="AH3088" s="578"/>
      <c r="AI3088" s="268"/>
      <c r="AJ3088" s="268"/>
      <c r="AK3088" s="268"/>
      <c r="AL3088" s="263">
        <f>AM3088+AN3088</f>
        <v>0</v>
      </c>
      <c r="AM3088" s="230"/>
      <c r="AN3088" s="230"/>
      <c r="AO3088" s="268"/>
      <c r="AP3088" s="268"/>
      <c r="AQ3088" s="268"/>
      <c r="AR3088" s="578"/>
      <c r="AS3088" s="578"/>
      <c r="AT3088" s="57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627" t="s">
        <v>1183</v>
      </c>
      <c r="N3089" s="625" t="s">
        <v>2285</v>
      </c>
      <c r="O3089" s="446" t="s">
        <v>196</v>
      </c>
      <c r="AC3089" s="268"/>
      <c r="AD3089" s="268"/>
      <c r="AE3089" s="268"/>
      <c r="AF3089" s="269"/>
      <c r="AG3089" s="578"/>
      <c r="AH3089" s="578"/>
      <c r="AI3089" s="268"/>
      <c r="AJ3089" s="268"/>
      <c r="AK3089" s="268"/>
      <c r="AL3089" s="263">
        <f>AM3089+AN3089</f>
        <v>0</v>
      </c>
      <c r="AM3089" s="260">
        <f>AM3090*AM3091/1000</f>
        <v>0</v>
      </c>
      <c r="AN3089" s="260">
        <f>AN3090*AN3091/1000</f>
        <v>0</v>
      </c>
      <c r="AO3089" s="268"/>
      <c r="AP3089" s="268"/>
      <c r="AQ3089" s="268"/>
      <c r="AR3089" s="269"/>
      <c r="AS3089" s="578"/>
      <c r="AT3089" s="578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628" t="str">
        <f>M3089 &amp; ".P"</f>
        <v>CL.P</v>
      </c>
      <c r="N3090" s="585" t="s">
        <v>957</v>
      </c>
      <c r="O3090" s="446" t="s">
        <v>24</v>
      </c>
      <c r="AC3090" s="268"/>
      <c r="AD3090" s="268"/>
      <c r="AE3090" s="268"/>
      <c r="AF3090" s="269"/>
      <c r="AG3090" s="578"/>
      <c r="AH3090" s="578"/>
      <c r="AI3090" s="268"/>
      <c r="AJ3090" s="268"/>
      <c r="AK3090" s="268"/>
      <c r="AL3090" s="263">
        <f>IF(AL3091=0,0,AL3089*1000/AL3091)</f>
        <v>0</v>
      </c>
      <c r="AM3090" s="230"/>
      <c r="AN3090" s="230"/>
      <c r="AO3090" s="268"/>
      <c r="AP3090" s="268"/>
      <c r="AQ3090" s="268"/>
      <c r="AR3090" s="269"/>
      <c r="AS3090" s="578"/>
      <c r="AT3090" s="578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628" t="str">
        <f>M3089 &amp; ".V"</f>
        <v>CL.V</v>
      </c>
      <c r="N3091" s="585" t="s">
        <v>246</v>
      </c>
      <c r="O3091" s="446" t="s">
        <v>294</v>
      </c>
      <c r="AC3091" s="268"/>
      <c r="AD3091" s="268"/>
      <c r="AE3091" s="268"/>
      <c r="AF3091" s="578"/>
      <c r="AG3091" s="578"/>
      <c r="AH3091" s="578"/>
      <c r="AI3091" s="268"/>
      <c r="AJ3091" s="268"/>
      <c r="AK3091" s="268"/>
      <c r="AL3091" s="263">
        <f>AM3091+AN3091</f>
        <v>0</v>
      </c>
      <c r="AM3091" s="230"/>
      <c r="AN3091" s="230"/>
      <c r="AO3091" s="268"/>
      <c r="AP3091" s="268"/>
      <c r="AQ3091" s="268"/>
      <c r="AR3091" s="578"/>
      <c r="AS3091" s="578"/>
      <c r="AT3091" s="578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627" t="s">
        <v>2314</v>
      </c>
      <c r="N3092" s="625" t="s">
        <v>2286</v>
      </c>
      <c r="O3092" s="446" t="s">
        <v>196</v>
      </c>
      <c r="AC3092" s="268"/>
      <c r="AD3092" s="268"/>
      <c r="AE3092" s="268"/>
      <c r="AF3092" s="269"/>
      <c r="AG3092" s="578"/>
      <c r="AH3092" s="578"/>
      <c r="AI3092" s="268"/>
      <c r="AJ3092" s="268"/>
      <c r="AK3092" s="268"/>
      <c r="AL3092" s="263">
        <f>AM3092+AN3092</f>
        <v>0</v>
      </c>
      <c r="AM3092" s="260">
        <f>AM3093*AM3094/1000</f>
        <v>0</v>
      </c>
      <c r="AN3092" s="260">
        <f>AN3093*AN3094/1000</f>
        <v>0</v>
      </c>
      <c r="AO3092" s="268"/>
      <c r="AP3092" s="268"/>
      <c r="AQ3092" s="268"/>
      <c r="AR3092" s="269"/>
      <c r="AS3092" s="578"/>
      <c r="AT3092" s="578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628" t="str">
        <f>M3092 &amp; ".P"</f>
        <v>CLLIQ.P</v>
      </c>
      <c r="N3093" s="585" t="s">
        <v>957</v>
      </c>
      <c r="O3093" s="446" t="s">
        <v>24</v>
      </c>
      <c r="AC3093" s="268"/>
      <c r="AD3093" s="268"/>
      <c r="AE3093" s="268"/>
      <c r="AF3093" s="269"/>
      <c r="AG3093" s="578"/>
      <c r="AH3093" s="578"/>
      <c r="AI3093" s="268"/>
      <c r="AJ3093" s="268"/>
      <c r="AK3093" s="268"/>
      <c r="AL3093" s="263">
        <f>IF(AL3094=0,0,AL3092*1000/AL3094)</f>
        <v>0</v>
      </c>
      <c r="AM3093" s="230"/>
      <c r="AN3093" s="230"/>
      <c r="AO3093" s="268"/>
      <c r="AP3093" s="268"/>
      <c r="AQ3093" s="268"/>
      <c r="AR3093" s="269"/>
      <c r="AS3093" s="578"/>
      <c r="AT3093" s="578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628" t="str">
        <f>M3092 &amp; ".V"</f>
        <v>CLLIQ.V</v>
      </c>
      <c r="N3094" s="585" t="s">
        <v>246</v>
      </c>
      <c r="O3094" s="446" t="s">
        <v>294</v>
      </c>
      <c r="AC3094" s="268"/>
      <c r="AD3094" s="268"/>
      <c r="AE3094" s="268"/>
      <c r="AF3094" s="578"/>
      <c r="AG3094" s="578"/>
      <c r="AH3094" s="578"/>
      <c r="AI3094" s="268"/>
      <c r="AJ3094" s="268"/>
      <c r="AK3094" s="268"/>
      <c r="AL3094" s="263">
        <f>AM3094+AN3094</f>
        <v>0</v>
      </c>
      <c r="AM3094" s="230"/>
      <c r="AN3094" s="230"/>
      <c r="AO3094" s="268"/>
      <c r="AP3094" s="268"/>
      <c r="AQ3094" s="268"/>
      <c r="AR3094" s="578"/>
      <c r="AS3094" s="578"/>
      <c r="AT3094" s="578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627" t="s">
        <v>2306</v>
      </c>
      <c r="N3095" s="625" t="s">
        <v>2287</v>
      </c>
      <c r="O3095" s="446" t="s">
        <v>196</v>
      </c>
      <c r="AC3095" s="268"/>
      <c r="AD3095" s="268"/>
      <c r="AE3095" s="268"/>
      <c r="AF3095" s="269"/>
      <c r="AG3095" s="578"/>
      <c r="AH3095" s="578"/>
      <c r="AI3095" s="268"/>
      <c r="AJ3095" s="268"/>
      <c r="AK3095" s="268"/>
      <c r="AL3095" s="263">
        <f>AM3095+AN3095</f>
        <v>0</v>
      </c>
      <c r="AM3095" s="260">
        <f>AM3096*AM3097/1000</f>
        <v>0</v>
      </c>
      <c r="AN3095" s="260">
        <f>AN3096*AN3097/1000</f>
        <v>0</v>
      </c>
      <c r="AO3095" s="268"/>
      <c r="AP3095" s="268"/>
      <c r="AQ3095" s="268"/>
      <c r="AR3095" s="269"/>
      <c r="AS3095" s="578"/>
      <c r="AT3095" s="578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628" t="str">
        <f>M3095 &amp; ".P"</f>
        <v>CLAMN.P</v>
      </c>
      <c r="N3096" s="585" t="s">
        <v>957</v>
      </c>
      <c r="O3096" s="446" t="s">
        <v>24</v>
      </c>
      <c r="AC3096" s="268"/>
      <c r="AD3096" s="268"/>
      <c r="AE3096" s="268"/>
      <c r="AF3096" s="269"/>
      <c r="AG3096" s="578"/>
      <c r="AH3096" s="578"/>
      <c r="AI3096" s="268"/>
      <c r="AJ3096" s="268"/>
      <c r="AK3096" s="268"/>
      <c r="AL3096" s="263">
        <f>IF(AL3097=0,0,AL3095*1000/AL3097)</f>
        <v>0</v>
      </c>
      <c r="AM3096" s="230"/>
      <c r="AN3096" s="230"/>
      <c r="AO3096" s="268"/>
      <c r="AP3096" s="268"/>
      <c r="AQ3096" s="268"/>
      <c r="AR3096" s="269"/>
      <c r="AS3096" s="578"/>
      <c r="AT3096" s="578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628" t="str">
        <f>M3095 &amp; ".V"</f>
        <v>CLAMN.V</v>
      </c>
      <c r="N3097" s="585" t="s">
        <v>246</v>
      </c>
      <c r="O3097" s="446" t="s">
        <v>294</v>
      </c>
      <c r="AC3097" s="268"/>
      <c r="AD3097" s="268"/>
      <c r="AE3097" s="268"/>
      <c r="AF3097" s="578"/>
      <c r="AG3097" s="578"/>
      <c r="AH3097" s="578"/>
      <c r="AI3097" s="268"/>
      <c r="AJ3097" s="268"/>
      <c r="AK3097" s="268"/>
      <c r="AL3097" s="263">
        <f>AM3097+AN3097</f>
        <v>0</v>
      </c>
      <c r="AM3097" s="230"/>
      <c r="AN3097" s="230"/>
      <c r="AO3097" s="268"/>
      <c r="AP3097" s="268"/>
      <c r="AQ3097" s="268"/>
      <c r="AR3097" s="578"/>
      <c r="AS3097" s="578"/>
      <c r="AT3097" s="578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627" t="s">
        <v>2322</v>
      </c>
      <c r="N3098" s="625" t="s">
        <v>2288</v>
      </c>
      <c r="O3098" s="446" t="s">
        <v>196</v>
      </c>
      <c r="AC3098" s="268"/>
      <c r="AD3098" s="268"/>
      <c r="AE3098" s="268"/>
      <c r="AF3098" s="269"/>
      <c r="AG3098" s="578"/>
      <c r="AH3098" s="578"/>
      <c r="AI3098" s="268"/>
      <c r="AJ3098" s="268"/>
      <c r="AK3098" s="268"/>
      <c r="AL3098" s="263">
        <f>AM3098+AN3098</f>
        <v>0</v>
      </c>
      <c r="AM3098" s="260">
        <f>AM3099*AM3100/1000</f>
        <v>0</v>
      </c>
      <c r="AN3098" s="260">
        <f>AN3099*AN3100/1000</f>
        <v>0</v>
      </c>
      <c r="AO3098" s="268"/>
      <c r="AP3098" s="268"/>
      <c r="AQ3098" s="268"/>
      <c r="AR3098" s="269"/>
      <c r="AS3098" s="578"/>
      <c r="AT3098" s="57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628" t="str">
        <f>M3098 &amp; ".P"</f>
        <v>CLFRM.P</v>
      </c>
      <c r="N3099" s="585" t="s">
        <v>957</v>
      </c>
      <c r="O3099" s="446" t="s">
        <v>24</v>
      </c>
      <c r="AC3099" s="268"/>
      <c r="AD3099" s="268"/>
      <c r="AE3099" s="268"/>
      <c r="AF3099" s="269"/>
      <c r="AG3099" s="578"/>
      <c r="AH3099" s="578"/>
      <c r="AI3099" s="268"/>
      <c r="AJ3099" s="268"/>
      <c r="AK3099" s="268"/>
      <c r="AL3099" s="263">
        <f>IF(AL3100=0,0,AL3098*1000/AL3100)</f>
        <v>0</v>
      </c>
      <c r="AM3099" s="230"/>
      <c r="AN3099" s="230"/>
      <c r="AO3099" s="268"/>
      <c r="AP3099" s="268"/>
      <c r="AQ3099" s="268"/>
      <c r="AR3099" s="269"/>
      <c r="AS3099" s="578"/>
      <c r="AT3099" s="578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628" t="str">
        <f>M3098 &amp; ".V"</f>
        <v>CLFRM.V</v>
      </c>
      <c r="N3100" s="585" t="s">
        <v>246</v>
      </c>
      <c r="O3100" s="446" t="s">
        <v>294</v>
      </c>
      <c r="AC3100" s="268"/>
      <c r="AD3100" s="268"/>
      <c r="AE3100" s="268"/>
      <c r="AF3100" s="578"/>
      <c r="AG3100" s="578"/>
      <c r="AH3100" s="578"/>
      <c r="AI3100" s="268"/>
      <c r="AJ3100" s="268"/>
      <c r="AK3100" s="268"/>
      <c r="AL3100" s="263">
        <f>AM3100+AN3100</f>
        <v>0</v>
      </c>
      <c r="AM3100" s="230"/>
      <c r="AN3100" s="230"/>
      <c r="AO3100" s="268"/>
      <c r="AP3100" s="268"/>
      <c r="AQ3100" s="268"/>
      <c r="AR3100" s="578"/>
      <c r="AS3100" s="578"/>
      <c r="AT3100" s="578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627" t="s">
        <v>2323</v>
      </c>
      <c r="N3101" s="625" t="s">
        <v>2289</v>
      </c>
      <c r="O3101" s="446" t="s">
        <v>196</v>
      </c>
      <c r="AC3101" s="268"/>
      <c r="AD3101" s="268"/>
      <c r="AE3101" s="268"/>
      <c r="AF3101" s="269"/>
      <c r="AG3101" s="578"/>
      <c r="AH3101" s="578"/>
      <c r="AI3101" s="268"/>
      <c r="AJ3101" s="268"/>
      <c r="AK3101" s="268"/>
      <c r="AL3101" s="263">
        <f>AM3101+AN3101</f>
        <v>0</v>
      </c>
      <c r="AM3101" s="260">
        <f>AM3102*AM3103/1000</f>
        <v>0</v>
      </c>
      <c r="AN3101" s="260">
        <f>AN3102*AN3103/1000</f>
        <v>0</v>
      </c>
      <c r="AO3101" s="268"/>
      <c r="AP3101" s="268"/>
      <c r="AQ3101" s="268"/>
      <c r="AR3101" s="269"/>
      <c r="AS3101" s="578"/>
      <c r="AT3101" s="578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628" t="str">
        <f>M3101 &amp; ".P"</f>
        <v>ETHL.P</v>
      </c>
      <c r="N3102" s="585" t="s">
        <v>957</v>
      </c>
      <c r="O3102" s="446" t="s">
        <v>24</v>
      </c>
      <c r="AC3102" s="268"/>
      <c r="AD3102" s="268"/>
      <c r="AE3102" s="268"/>
      <c r="AF3102" s="269"/>
      <c r="AG3102" s="578"/>
      <c r="AH3102" s="578"/>
      <c r="AI3102" s="268"/>
      <c r="AJ3102" s="268"/>
      <c r="AK3102" s="268"/>
      <c r="AL3102" s="263">
        <f>IF(AL3103=0,0,AL3101*1000/AL3103)</f>
        <v>0</v>
      </c>
      <c r="AM3102" s="230"/>
      <c r="AN3102" s="230"/>
      <c r="AO3102" s="268"/>
      <c r="AP3102" s="268"/>
      <c r="AQ3102" s="268"/>
      <c r="AR3102" s="269"/>
      <c r="AS3102" s="578"/>
      <c r="AT3102" s="578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628" t="str">
        <f>M3101 &amp; ".V"</f>
        <v>ETHL.V</v>
      </c>
      <c r="N3103" s="585" t="s">
        <v>246</v>
      </c>
      <c r="O3103" s="446" t="s">
        <v>294</v>
      </c>
      <c r="AC3103" s="268"/>
      <c r="AD3103" s="268"/>
      <c r="AE3103" s="268"/>
      <c r="AF3103" s="578"/>
      <c r="AG3103" s="578"/>
      <c r="AH3103" s="578"/>
      <c r="AI3103" s="268"/>
      <c r="AJ3103" s="268"/>
      <c r="AK3103" s="268"/>
      <c r="AL3103" s="263">
        <f>AM3103+AN3103</f>
        <v>0</v>
      </c>
      <c r="AM3103" s="230"/>
      <c r="AN3103" s="230"/>
      <c r="AO3103" s="268"/>
      <c r="AP3103" s="268"/>
      <c r="AQ3103" s="268"/>
      <c r="AR3103" s="578"/>
      <c r="AS3103" s="578"/>
      <c r="AT3103" s="578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630" t="s">
        <v>1482</v>
      </c>
      <c r="N3104" s="631" t="s">
        <v>312</v>
      </c>
      <c r="O3104" s="444" t="s">
        <v>196</v>
      </c>
      <c r="AC3104" s="268"/>
      <c r="AD3104" s="268"/>
      <c r="AE3104" s="268"/>
      <c r="AF3104" s="269"/>
      <c r="AG3104" s="578"/>
      <c r="AH3104" s="578"/>
      <c r="AI3104" s="268"/>
      <c r="AJ3104" s="268"/>
      <c r="AK3104" s="268"/>
      <c r="AL3104" s="263">
        <f>AM3104+AN3104</f>
        <v>0</v>
      </c>
      <c r="AM3104" s="230"/>
      <c r="AN3104" s="230"/>
      <c r="AO3104" s="268"/>
      <c r="AP3104" s="268"/>
      <c r="AQ3104" s="268"/>
      <c r="AR3104" s="269"/>
      <c r="AS3104" s="578"/>
      <c r="AT3104" s="578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626"/>
      <c r="N3105" s="587"/>
      <c r="O3105" s="174"/>
      <c r="AC3105" s="268"/>
      <c r="AD3105" s="268"/>
      <c r="AE3105" s="268"/>
      <c r="AF3105" s="283"/>
      <c r="AG3105" s="283"/>
      <c r="AH3105" s="283"/>
      <c r="AI3105" s="268"/>
      <c r="AJ3105" s="268"/>
      <c r="AK3105" s="268"/>
      <c r="AL3105" s="283"/>
      <c r="AM3105" s="283"/>
      <c r="AN3105" s="283"/>
      <c r="AO3105" s="268"/>
      <c r="AP3105" s="268"/>
      <c r="AQ3105" s="268"/>
      <c r="AR3105" s="283"/>
      <c r="AS3105" s="283"/>
      <c r="AT3105" s="28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626"/>
      <c r="N3106" s="587"/>
      <c r="O3106" s="174"/>
      <c r="AC3106" s="268"/>
      <c r="AD3106" s="268"/>
      <c r="AE3106" s="268"/>
      <c r="AF3106" s="278"/>
      <c r="AG3106" s="278"/>
      <c r="AH3106" s="278"/>
      <c r="AI3106" s="268"/>
      <c r="AJ3106" s="268"/>
      <c r="AK3106" s="268"/>
      <c r="AL3106" s="278"/>
      <c r="AM3106" s="278"/>
      <c r="AN3106" s="278"/>
      <c r="AO3106" s="268"/>
      <c r="AP3106" s="268"/>
      <c r="AQ3106" s="268"/>
      <c r="AR3106" s="278"/>
      <c r="AS3106" s="278"/>
      <c r="AT3106" s="278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627" t="s">
        <v>1482</v>
      </c>
      <c r="N3107" s="633" t="s">
        <v>170</v>
      </c>
      <c r="O3107" s="171" t="s">
        <v>196</v>
      </c>
      <c r="AC3107" s="268"/>
      <c r="AD3107" s="268"/>
      <c r="AE3107" s="268"/>
      <c r="AF3107" s="269"/>
      <c r="AG3107" s="578"/>
      <c r="AH3107" s="578"/>
      <c r="AI3107" s="268"/>
      <c r="AJ3107" s="268"/>
      <c r="AK3107" s="268"/>
      <c r="AL3107" s="263">
        <f>AM3107+AN3107</f>
        <v>0</v>
      </c>
      <c r="AM3107" s="230"/>
      <c r="AN3107" s="230"/>
      <c r="AO3107" s="268"/>
      <c r="AP3107" s="268"/>
      <c r="AQ3107" s="268"/>
      <c r="AR3107" s="269"/>
      <c r="AS3107" s="578"/>
      <c r="AT3107" s="578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626"/>
      <c r="N3108" s="587"/>
      <c r="O3108" s="174"/>
      <c r="AC3108" s="268"/>
      <c r="AD3108" s="268"/>
      <c r="AE3108" s="268"/>
      <c r="AF3108" s="283"/>
      <c r="AG3108" s="283"/>
      <c r="AH3108" s="283"/>
      <c r="AI3108" s="268"/>
      <c r="AJ3108" s="268"/>
      <c r="AK3108" s="268"/>
      <c r="AL3108" s="283"/>
      <c r="AM3108" s="283"/>
      <c r="AN3108" s="283"/>
      <c r="AO3108" s="268"/>
      <c r="AP3108" s="268"/>
      <c r="AQ3108" s="268"/>
      <c r="AR3108" s="283"/>
      <c r="AS3108" s="283"/>
      <c r="AT3108" s="28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632" t="s">
        <v>672</v>
      </c>
      <c r="N3109" s="554" t="s">
        <v>1961</v>
      </c>
      <c r="O3109" s="171" t="s">
        <v>1141</v>
      </c>
      <c r="AC3109" s="268"/>
      <c r="AD3109" s="268"/>
      <c r="AE3109" s="268"/>
      <c r="AF3109" s="269">
        <f>SUMIF(ВО.РО!$AS$15:$AT$15,AF$15,ВО.РО!$AS$240:$AT$240)</f>
        <v>0</v>
      </c>
      <c r="AG3109" s="269">
        <f>SUMIF(ВО.РО!$AS$15:$AT$15,AG$15,ВО.РО!$AS$240:$AT$240)</f>
        <v>0</v>
      </c>
      <c r="AH3109" s="269">
        <f>SUMIF(ВО.РО!$AS$15:$AT$15,AH$15,ВО.РО!$AS$240:$AT$240)</f>
        <v>0</v>
      </c>
      <c r="AI3109" s="268"/>
      <c r="AJ3109" s="268"/>
      <c r="AK3109" s="268"/>
      <c r="AL3109" s="269"/>
      <c r="AM3109" s="269"/>
      <c r="AN3109" s="269"/>
      <c r="AO3109" s="268"/>
      <c r="AP3109" s="268"/>
      <c r="AQ3109" s="268"/>
      <c r="AR3109" s="269"/>
      <c r="AS3109" s="269"/>
      <c r="AT3109" s="26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626"/>
      <c r="N3110" s="587"/>
      <c r="O3110" s="174"/>
      <c r="AC3110" s="268"/>
      <c r="AD3110" s="268"/>
      <c r="AE3110" s="268"/>
      <c r="AF3110" s="278"/>
      <c r="AG3110" s="278"/>
      <c r="AH3110" s="278"/>
      <c r="AI3110" s="268"/>
      <c r="AJ3110" s="268"/>
      <c r="AK3110" s="268"/>
      <c r="AL3110" s="278"/>
      <c r="AM3110" s="278"/>
      <c r="AN3110" s="278"/>
      <c r="AO3110" s="268"/>
      <c r="AP3110" s="268"/>
      <c r="AQ3110" s="268"/>
      <c r="AR3110" s="278"/>
      <c r="AS3110" s="278"/>
      <c r="AT3110" s="278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46"/>
      <c r="N3111" s="46"/>
      <c r="O3111" s="46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</row>
    <row r="3130" spans="29:79" ht="11.25" customHeight="1">
      <c r="AC3130" s="763" t="s">
        <v>546</v>
      </c>
      <c r="AD3130" s="763"/>
      <c r="AE3130" s="763"/>
      <c r="AF3130" s="31"/>
      <c r="AG3130" s="31"/>
      <c r="AH3130" s="31"/>
    </row>
    <row r="3131" spans="29:79" customFormat="1" ht="11.25" customHeight="1"/>
    <row r="3132" spans="29:79" customFormat="1" ht="11.25" customHeight="1">
      <c r="AC3132" s="238" t="str">
        <f>AC3150</f>
        <v>руб/куб.м</v>
      </c>
      <c r="AD3132" s="238" t="str">
        <f>AC3150</f>
        <v>руб/куб.м</v>
      </c>
      <c r="AE3132" s="238" t="str">
        <f>AC3150</f>
        <v>руб/куб.м</v>
      </c>
    </row>
    <row r="3133" spans="29:79" ht="11.25" customHeight="1">
      <c r="AC3133" s="163"/>
      <c r="AD3133" s="163"/>
      <c r="AE3133" s="163"/>
      <c r="AF3133"/>
      <c r="AG3133"/>
      <c r="AH3133"/>
    </row>
    <row r="3134" spans="29:79" ht="11.25" customHeight="1">
      <c r="AC3134" s="163">
        <v>12</v>
      </c>
      <c r="AD3134" s="163">
        <v>6</v>
      </c>
      <c r="AE3134" s="163">
        <v>6</v>
      </c>
      <c r="AF3134"/>
      <c r="AG3134"/>
      <c r="AH3134"/>
    </row>
    <row r="3135" spans="29:79" ht="11.25" customHeight="1">
      <c r="AC3135" s="152"/>
      <c r="AD3135" s="152"/>
      <c r="AE3135" s="152"/>
      <c r="AF3135"/>
      <c r="AG3135"/>
      <c r="AH3135"/>
    </row>
    <row r="3136" spans="29:79" customFormat="1" ht="11.25" customHeight="1">
      <c r="AC3136" s="180"/>
      <c r="AD3136" s="180"/>
      <c r="AE3136" s="180"/>
      <c r="AI3136" s="80"/>
      <c r="AJ3136" s="80"/>
      <c r="AK3136" s="80"/>
      <c r="AL3136" s="80"/>
      <c r="AM3136" s="80"/>
      <c r="AN3136" s="80"/>
      <c r="AO3136" s="80"/>
      <c r="AP3136" s="80"/>
      <c r="AQ3136" s="80"/>
      <c r="AR3136" s="80"/>
      <c r="AS3136" s="80"/>
      <c r="AT3136" s="80"/>
      <c r="AU3136" s="80"/>
      <c r="AV3136" s="80"/>
      <c r="AW3136" s="80"/>
      <c r="AX3136" s="80"/>
      <c r="AY3136" s="80"/>
      <c r="AZ3136" s="80"/>
      <c r="BA3136" s="80"/>
      <c r="BB3136" s="80"/>
      <c r="BC3136" s="80"/>
      <c r="BD3136" s="80"/>
      <c r="BE3136" s="80"/>
      <c r="BF3136" s="80"/>
      <c r="BG3136" s="80"/>
      <c r="BH3136" s="80"/>
      <c r="BI3136" s="80"/>
      <c r="BJ3136" s="80"/>
      <c r="BK3136" s="80"/>
      <c r="BL3136" s="80"/>
      <c r="BM3136" s="80"/>
      <c r="BN3136" s="80"/>
      <c r="BO3136" s="80"/>
      <c r="BP3136" s="80"/>
      <c r="BQ3136" s="80"/>
      <c r="BR3136" s="80"/>
      <c r="BS3136" s="80"/>
      <c r="BT3136" s="80"/>
      <c r="BU3136" s="80"/>
      <c r="BV3136" s="80"/>
      <c r="BW3136" s="80"/>
      <c r="BX3136" s="80"/>
      <c r="BY3136" s="80"/>
      <c r="BZ3136" s="80"/>
      <c r="CA3136" s="80"/>
    </row>
    <row r="3137" spans="12:81" customFormat="1" ht="11.25" customHeight="1">
      <c r="AC3137" s="147" t="s">
        <v>280</v>
      </c>
      <c r="AD3137" s="147" t="s">
        <v>195</v>
      </c>
      <c r="AE3137" s="147" t="s">
        <v>674</v>
      </c>
      <c r="AI3137" s="80"/>
      <c r="AJ3137" s="80"/>
      <c r="AK3137" s="80"/>
      <c r="AL3137" s="80"/>
      <c r="AM3137" s="80"/>
      <c r="AN3137" s="80"/>
      <c r="AO3137" s="80"/>
      <c r="AP3137" s="80"/>
      <c r="AQ3137" s="80"/>
      <c r="AR3137" s="80"/>
      <c r="AS3137" s="80"/>
      <c r="AT3137" s="80"/>
      <c r="AU3137" s="80"/>
      <c r="AV3137" s="80"/>
      <c r="AW3137" s="80"/>
      <c r="AX3137" s="80"/>
      <c r="AY3137" s="80"/>
      <c r="AZ3137" s="80"/>
      <c r="BA3137" s="80"/>
      <c r="BB3137" s="80"/>
      <c r="BC3137" s="80"/>
      <c r="BD3137" s="80"/>
      <c r="BE3137" s="80"/>
      <c r="BF3137" s="80"/>
      <c r="BG3137" s="80"/>
      <c r="BH3137" s="80"/>
      <c r="BI3137" s="80"/>
      <c r="BJ3137" s="80"/>
      <c r="BK3137" s="80"/>
      <c r="BL3137" s="80"/>
      <c r="BM3137" s="80"/>
      <c r="BN3137" s="80"/>
      <c r="BO3137" s="80"/>
      <c r="BP3137" s="80"/>
      <c r="BQ3137" s="80"/>
      <c r="BR3137" s="80"/>
      <c r="BS3137" s="80"/>
      <c r="BT3137" s="80"/>
      <c r="BU3137" s="80"/>
      <c r="BV3137" s="80"/>
      <c r="BW3137" s="80"/>
      <c r="BX3137" s="80"/>
      <c r="BY3137" s="80"/>
      <c r="BZ3137" s="80"/>
      <c r="CA3137" s="80"/>
    </row>
    <row r="3138" spans="12:81" customFormat="1" ht="11.25" customHeight="1">
      <c r="AC3138" s="224"/>
      <c r="AD3138" s="224"/>
      <c r="AE3138" s="224"/>
      <c r="AI3138" s="80"/>
      <c r="AJ3138" s="80"/>
      <c r="AK3138" s="80"/>
      <c r="AL3138" s="80"/>
      <c r="AM3138" s="80"/>
      <c r="AN3138" s="80"/>
      <c r="AO3138" s="80"/>
      <c r="AP3138" s="80"/>
      <c r="AQ3138" s="80"/>
      <c r="AR3138" s="80"/>
      <c r="AS3138" s="80"/>
      <c r="AT3138" s="80"/>
      <c r="AU3138" s="80"/>
      <c r="AV3138" s="80"/>
      <c r="AW3138" s="80"/>
      <c r="AX3138" s="80"/>
      <c r="AY3138" s="80"/>
      <c r="AZ3138" s="80"/>
      <c r="BA3138" s="80"/>
      <c r="BB3138" s="80"/>
      <c r="BC3138" s="80"/>
      <c r="BD3138" s="80"/>
      <c r="BE3138" s="80"/>
      <c r="BF3138" s="80"/>
      <c r="BG3138" s="80"/>
      <c r="BH3138" s="80"/>
      <c r="BI3138" s="80"/>
      <c r="BJ3138" s="80"/>
      <c r="BK3138" s="80"/>
      <c r="BL3138" s="80"/>
      <c r="BM3138" s="80"/>
      <c r="BN3138" s="80"/>
      <c r="BO3138" s="80"/>
      <c r="BP3138" s="80"/>
      <c r="BQ3138" s="80"/>
      <c r="BR3138" s="80"/>
      <c r="BS3138" s="80"/>
      <c r="BT3138" s="80"/>
      <c r="BU3138" s="80"/>
      <c r="BV3138" s="80"/>
      <c r="BW3138" s="80"/>
      <c r="BX3138" s="80"/>
      <c r="BY3138" s="80"/>
      <c r="BZ3138" s="80"/>
      <c r="CA3138" s="80"/>
    </row>
    <row r="3139" spans="12:81" customFormat="1" ht="11.25" customHeight="1">
      <c r="AC3139" s="147"/>
      <c r="AD3139" s="147"/>
      <c r="AE3139" s="147"/>
      <c r="AI3139" s="80"/>
      <c r="AJ3139" s="80"/>
      <c r="AK3139" s="80"/>
      <c r="AL3139" s="80"/>
      <c r="AM3139" s="80"/>
      <c r="AN3139" s="80"/>
      <c r="AO3139" s="80"/>
      <c r="AP3139" s="80"/>
      <c r="AQ3139" s="80"/>
      <c r="AR3139" s="80"/>
      <c r="AS3139" s="80"/>
      <c r="AT3139" s="80"/>
      <c r="AU3139" s="80"/>
      <c r="AV3139" s="80"/>
      <c r="AW3139" s="80"/>
      <c r="AX3139" s="80"/>
      <c r="AY3139" s="80"/>
      <c r="AZ3139" s="80"/>
      <c r="BA3139" s="80"/>
      <c r="BB3139" s="80"/>
      <c r="BC3139" s="80"/>
      <c r="BD3139" s="80"/>
      <c r="BE3139" s="80"/>
      <c r="BF3139" s="80"/>
      <c r="BG3139" s="80"/>
      <c r="BH3139" s="80"/>
      <c r="BI3139" s="80"/>
      <c r="BJ3139" s="80"/>
      <c r="BK3139" s="80"/>
      <c r="BL3139" s="80"/>
      <c r="BM3139" s="80"/>
      <c r="BN3139" s="80"/>
      <c r="BO3139" s="80"/>
      <c r="BP3139" s="80"/>
      <c r="BQ3139" s="80"/>
      <c r="BR3139" s="80"/>
      <c r="BS3139" s="80"/>
      <c r="BT3139" s="80"/>
      <c r="BU3139" s="80"/>
      <c r="BV3139" s="80"/>
      <c r="BW3139" s="80"/>
      <c r="BX3139" s="80"/>
      <c r="BY3139" s="80"/>
      <c r="BZ3139" s="80"/>
      <c r="CA3139" s="80"/>
    </row>
    <row r="3140" spans="12:81" customFormat="1" ht="11.25" customHeight="1">
      <c r="AC3140" s="152"/>
      <c r="AD3140" s="152"/>
      <c r="AE3140" s="152"/>
      <c r="AI3140" s="80"/>
      <c r="AJ3140" s="80"/>
      <c r="AK3140" s="80"/>
      <c r="AL3140" s="80"/>
      <c r="AM3140" s="80"/>
      <c r="AN3140" s="80"/>
      <c r="AO3140" s="80"/>
      <c r="AP3140" s="80"/>
      <c r="AQ3140" s="80"/>
      <c r="AR3140" s="80"/>
      <c r="AS3140" s="80"/>
      <c r="AT3140" s="80"/>
      <c r="AU3140" s="80"/>
      <c r="AV3140" s="80"/>
      <c r="AW3140" s="80"/>
      <c r="AX3140" s="80"/>
      <c r="AY3140" s="80"/>
      <c r="AZ3140" s="80"/>
      <c r="BA3140" s="80"/>
      <c r="BB3140" s="80"/>
      <c r="BC3140" s="80"/>
      <c r="BD3140" s="80"/>
      <c r="BE3140" s="80"/>
      <c r="BF3140" s="80"/>
      <c r="BG3140" s="80"/>
      <c r="BH3140" s="80"/>
      <c r="BI3140" s="80"/>
      <c r="BJ3140" s="80"/>
      <c r="BK3140" s="80"/>
      <c r="BL3140" s="80"/>
      <c r="BM3140" s="80"/>
      <c r="BN3140" s="80"/>
      <c r="BO3140" s="80"/>
      <c r="BP3140" s="80"/>
      <c r="BQ3140" s="80"/>
      <c r="BR3140" s="80"/>
      <c r="BS3140" s="80"/>
      <c r="BT3140" s="80"/>
      <c r="BU3140" s="80"/>
      <c r="BV3140" s="80"/>
      <c r="BW3140" s="80"/>
      <c r="BX3140" s="80"/>
      <c r="BY3140" s="80"/>
      <c r="BZ3140" s="80"/>
      <c r="CA3140" s="80"/>
    </row>
    <row r="3141" spans="12:81" customFormat="1" ht="11.25" customHeight="1">
      <c r="AC3141" s="223" t="s">
        <v>21</v>
      </c>
      <c r="AD3141" s="223" t="s">
        <v>278</v>
      </c>
      <c r="AE3141" s="223" t="s">
        <v>279</v>
      </c>
      <c r="AI3141" s="80"/>
      <c r="AJ3141" s="80"/>
      <c r="AK3141" s="80"/>
      <c r="AL3141" s="80"/>
      <c r="AM3141" s="80"/>
      <c r="AN3141" s="80"/>
      <c r="AO3141" s="80"/>
      <c r="AP3141" s="80"/>
      <c r="AQ3141" s="80"/>
      <c r="AR3141" s="80"/>
      <c r="AS3141" s="80"/>
      <c r="AT3141" s="80"/>
      <c r="AU3141" s="80"/>
      <c r="AV3141" s="80"/>
      <c r="AW3141" s="80"/>
      <c r="AX3141" s="80"/>
      <c r="AY3141" s="80"/>
      <c r="AZ3141" s="80"/>
      <c r="BA3141" s="80"/>
      <c r="BB3141" s="80"/>
      <c r="BC3141" s="80"/>
      <c r="BD3141" s="80"/>
      <c r="BE3141" s="80"/>
      <c r="BF3141" s="80"/>
      <c r="BG3141" s="80"/>
      <c r="BH3141" s="80"/>
      <c r="BI3141" s="80"/>
      <c r="BJ3141" s="80"/>
      <c r="BK3141" s="80"/>
      <c r="BL3141" s="80"/>
      <c r="BM3141" s="80"/>
      <c r="BN3141" s="80"/>
      <c r="BO3141" s="80"/>
      <c r="BP3141" s="80"/>
      <c r="BQ3141" s="80"/>
      <c r="BR3141" s="80"/>
      <c r="BS3141" s="80"/>
      <c r="BT3141" s="80"/>
      <c r="BU3141" s="80"/>
      <c r="BV3141" s="80"/>
      <c r="BW3141" s="80"/>
      <c r="BX3141" s="80"/>
      <c r="BY3141" s="80"/>
      <c r="BZ3141" s="80"/>
      <c r="CA3141" s="80"/>
    </row>
    <row r="3142" spans="12:81" ht="11.25" customHeight="1">
      <c r="AC3142" s="769"/>
      <c r="AD3142" s="770"/>
      <c r="AE3142" s="770"/>
      <c r="AF3142"/>
      <c r="AG3142"/>
      <c r="AH3142"/>
      <c r="AI3142" s="81"/>
      <c r="AJ3142" s="81"/>
      <c r="AK3142" s="81"/>
      <c r="AL3142" s="81"/>
      <c r="AM3142" s="81"/>
      <c r="AN3142" s="81"/>
      <c r="AO3142" s="81"/>
      <c r="AP3142" s="81"/>
      <c r="AQ3142" s="81"/>
      <c r="AR3142" s="81"/>
      <c r="AS3142" s="81"/>
      <c r="AT3142" s="81"/>
      <c r="AU3142" s="81"/>
      <c r="AV3142" s="81"/>
      <c r="AW3142" s="81"/>
      <c r="AX3142" s="81"/>
      <c r="AY3142" s="81"/>
      <c r="AZ3142" s="81"/>
      <c r="BA3142" s="81"/>
      <c r="BB3142" s="81"/>
      <c r="BC3142" s="81"/>
      <c r="BD3142" s="81"/>
      <c r="BE3142" s="81"/>
      <c r="BF3142" s="81"/>
      <c r="BG3142" s="81"/>
      <c r="BH3142" s="81"/>
      <c r="BI3142" s="81"/>
      <c r="BJ3142" s="81"/>
      <c r="BK3142" s="81"/>
      <c r="BL3142" s="81"/>
      <c r="BM3142" s="81"/>
      <c r="BN3142" s="81"/>
      <c r="BO3142" s="81"/>
      <c r="BP3142" s="81"/>
      <c r="BQ3142" s="81"/>
      <c r="BR3142" s="81"/>
      <c r="BS3142" s="81"/>
      <c r="BT3142" s="81"/>
      <c r="BU3142" s="81"/>
      <c r="BV3142" s="81"/>
      <c r="BW3142" s="81"/>
      <c r="BX3142" s="81"/>
      <c r="BY3142" s="81"/>
      <c r="BZ3142" s="81"/>
      <c r="CA3142" s="81"/>
    </row>
    <row r="3143" spans="12:81" ht="11.25" customHeight="1">
      <c r="AC3143" s="175" t="str">
        <f>AC3145 &amp; "_" &amp; AC3137</f>
        <v>0_Y</v>
      </c>
      <c r="AD3143" s="175" t="str">
        <f>AD3145 &amp; "_" &amp; AD3137</f>
        <v>0_I</v>
      </c>
      <c r="AE3143" s="175" t="str">
        <f>AE3145 &amp; "_" &amp; AE3137</f>
        <v>0_II</v>
      </c>
      <c r="AF3143"/>
      <c r="AG3143"/>
      <c r="AH3143"/>
      <c r="AI3143" s="82"/>
      <c r="AJ3143" s="82"/>
      <c r="AK3143" s="82"/>
      <c r="AL3143" s="82"/>
      <c r="AM3143" s="82"/>
      <c r="AN3143" s="82"/>
      <c r="AO3143" s="82"/>
      <c r="AP3143" s="82"/>
      <c r="AQ3143" s="82"/>
      <c r="AR3143" s="82"/>
      <c r="AS3143" s="82"/>
      <c r="AT3143" s="82"/>
      <c r="AU3143" s="82"/>
      <c r="AV3143" s="82"/>
      <c r="AW3143" s="82"/>
      <c r="AX3143" s="82"/>
      <c r="AY3143" s="82"/>
      <c r="AZ3143" s="82"/>
      <c r="BA3143" s="82"/>
      <c r="BB3143" s="82"/>
      <c r="BC3143" s="82"/>
      <c r="BD3143" s="82"/>
      <c r="BE3143" s="82"/>
      <c r="BF3143" s="82"/>
      <c r="BG3143" s="82"/>
      <c r="BH3143" s="82"/>
      <c r="BI3143" s="82"/>
      <c r="BJ3143" s="82"/>
      <c r="BK3143" s="82"/>
      <c r="BL3143" s="82"/>
      <c r="BM3143" s="82"/>
      <c r="BN3143" s="82"/>
      <c r="BO3143" s="82"/>
      <c r="BP3143" s="82"/>
      <c r="BQ3143" s="82"/>
      <c r="BR3143" s="82"/>
      <c r="BS3143" s="82"/>
      <c r="BT3143" s="82"/>
      <c r="BU3143" s="82"/>
      <c r="BV3143" s="82"/>
      <c r="BW3143" s="82"/>
      <c r="BX3143" s="82"/>
      <c r="BY3143" s="82"/>
      <c r="BZ3143" s="82"/>
      <c r="CA3143" s="82"/>
      <c r="CB3143" s="20"/>
    </row>
    <row r="3144" spans="12:81" customFormat="1" ht="11.25" customHeight="1">
      <c r="AC3144" s="164"/>
      <c r="AD3144" s="164"/>
      <c r="AE3144" s="164"/>
    </row>
    <row r="3145" spans="12:81" customFormat="1" ht="11.25" customHeight="1">
      <c r="AC3145" s="175">
        <f>AC3147</f>
        <v>0</v>
      </c>
      <c r="AD3145" s="175">
        <f>AC3147</f>
        <v>0</v>
      </c>
      <c r="AE3145" s="175">
        <f>AC3147</f>
        <v>0</v>
      </c>
    </row>
    <row r="3146" spans="12:81" customFormat="1" ht="11.25" customHeight="1">
      <c r="AC3146" s="779" t="s">
        <v>135</v>
      </c>
      <c r="AD3146" s="779"/>
      <c r="AE3146" s="779"/>
    </row>
    <row r="3147" spans="12:81" ht="11.25" customHeight="1">
      <c r="L3147" s="122"/>
      <c r="M3147" s="772" t="s">
        <v>105</v>
      </c>
      <c r="N3147" s="784" t="s">
        <v>197</v>
      </c>
      <c r="O3147" s="784" t="s">
        <v>782</v>
      </c>
      <c r="AC3147" s="766"/>
      <c r="AD3147" s="766"/>
      <c r="AE3147" s="766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</row>
    <row r="3148" spans="12:81" ht="11.25" customHeight="1">
      <c r="L3148" s="122"/>
      <c r="M3148" s="772"/>
      <c r="N3148" s="784"/>
      <c r="O3148" s="784"/>
      <c r="AC3148" s="764"/>
      <c r="AD3148" s="765"/>
      <c r="AE3148" s="765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</row>
    <row r="3149" spans="12:81" ht="11.25" customHeight="1">
      <c r="L3149" s="9"/>
      <c r="M3149" s="227"/>
      <c r="N3149" s="228" t="s">
        <v>198</v>
      </c>
      <c r="O3149" s="228"/>
      <c r="AC3149" s="764"/>
      <c r="AD3149" s="765"/>
      <c r="AE3149" s="765"/>
      <c r="AF3149"/>
      <c r="AG3149"/>
      <c r="AH3149"/>
      <c r="AI3149" s="763" t="s">
        <v>438</v>
      </c>
      <c r="AJ3149" s="763"/>
      <c r="AK3149" s="763"/>
      <c r="AL3149" s="763"/>
      <c r="AM3149" s="763"/>
      <c r="AN3149" s="763"/>
      <c r="AO3149" s="763"/>
      <c r="AP3149" s="763"/>
      <c r="AQ3149" s="763"/>
      <c r="AR3149" s="763"/>
      <c r="AS3149" s="763"/>
      <c r="AT3149" s="763"/>
      <c r="AU3149" s="763"/>
      <c r="AV3149" s="763"/>
      <c r="AW3149" s="763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</row>
    <row r="3150" spans="12:81" ht="11.25" customHeight="1">
      <c r="L3150" s="9"/>
      <c r="M3150" s="229"/>
      <c r="N3150" s="201" t="s">
        <v>257</v>
      </c>
      <c r="O3150" s="201"/>
      <c r="AC3150" s="767" t="s">
        <v>553</v>
      </c>
      <c r="AD3150" s="768"/>
      <c r="AE3150" s="768"/>
      <c r="AF3150"/>
      <c r="AG3150"/>
      <c r="AH3150"/>
      <c r="AI3150" s="763" t="s">
        <v>439</v>
      </c>
      <c r="AJ3150" s="763"/>
      <c r="AK3150" s="763"/>
      <c r="AL3150" s="763"/>
      <c r="AM3150" s="763"/>
      <c r="AN3150" s="763"/>
      <c r="AO3150" s="763"/>
      <c r="AP3150" s="763"/>
      <c r="AQ3150" s="763"/>
      <c r="AR3150" s="763"/>
      <c r="AS3150" s="763"/>
      <c r="AT3150" s="763"/>
      <c r="AU3150" s="763"/>
      <c r="AV3150" s="763"/>
      <c r="AW3150" s="763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</row>
    <row r="3151" spans="12:81" customFormat="1" ht="11.25" customHeight="1">
      <c r="M3151" s="172" t="s">
        <v>199</v>
      </c>
      <c r="N3151" s="612" t="s">
        <v>415</v>
      </c>
      <c r="O3151" s="153" t="s">
        <v>1141</v>
      </c>
      <c r="AC3151" s="267"/>
      <c r="AD3151" s="267"/>
      <c r="AE3151" s="267"/>
      <c r="AF3151" s="263">
        <f>SUM(AF3152:AF3163)</f>
        <v>0</v>
      </c>
      <c r="AG3151" s="263">
        <f>SUM(AG3152:AG3163)</f>
        <v>0</v>
      </c>
      <c r="AH3151" s="263">
        <f>SUM(AH3152:AH3163)</f>
        <v>0</v>
      </c>
      <c r="AI3151" s="177"/>
      <c r="AJ3151" s="177"/>
      <c r="AK3151" s="177"/>
      <c r="AL3151" s="177"/>
      <c r="AM3151" s="177"/>
      <c r="AN3151" s="177"/>
      <c r="AO3151" s="177"/>
      <c r="AP3151" s="177"/>
      <c r="AQ3151" s="177"/>
      <c r="AR3151" s="177"/>
      <c r="AS3151" s="177"/>
      <c r="AT3151" s="177"/>
      <c r="AU3151" s="177"/>
      <c r="AV3151" s="177"/>
      <c r="AW3151" s="177"/>
      <c r="AX3151" s="177"/>
      <c r="AY3151" s="177"/>
      <c r="AZ3151" s="177"/>
      <c r="BA3151" s="177"/>
      <c r="BB3151" s="177"/>
      <c r="BC3151" s="177"/>
      <c r="BD3151" s="177"/>
      <c r="BE3151" s="177"/>
      <c r="BF3151" s="177"/>
      <c r="BG3151" s="177"/>
      <c r="BH3151" s="177"/>
      <c r="BI3151" s="177"/>
      <c r="BJ3151" s="177"/>
      <c r="BK3151" s="177"/>
      <c r="BL3151" s="177"/>
      <c r="BM3151" s="177"/>
      <c r="BN3151" s="177"/>
      <c r="BO3151" s="177"/>
      <c r="BP3151" s="177"/>
      <c r="BQ3151" s="177"/>
      <c r="BR3151" s="177"/>
      <c r="BS3151" s="177"/>
      <c r="BT3151" s="177"/>
      <c r="BU3151" s="177"/>
      <c r="BV3151" s="177"/>
      <c r="BW3151" s="177"/>
      <c r="BX3151" s="177"/>
      <c r="BY3151" s="177"/>
      <c r="BZ3151" s="177"/>
      <c r="CA3151" s="177"/>
    </row>
    <row r="3152" spans="12:81" ht="11.25" customHeight="1">
      <c r="M3152" s="613" t="s">
        <v>675</v>
      </c>
      <c r="N3152" s="614" t="s">
        <v>138</v>
      </c>
      <c r="O3152" s="153" t="s">
        <v>1141</v>
      </c>
      <c r="AC3152" s="268"/>
      <c r="AD3152" s="268"/>
      <c r="AE3152" s="268"/>
      <c r="AF3152" s="261"/>
      <c r="AG3152" s="263">
        <f t="shared" ref="AG3152:AG3157" si="92">AF3152</f>
        <v>0</v>
      </c>
      <c r="AH3152" s="257"/>
      <c r="AI3152" s="118"/>
      <c r="AJ3152" s="118"/>
      <c r="AK3152" s="118"/>
      <c r="AL3152" s="118"/>
      <c r="AM3152" s="118"/>
      <c r="AN3152" s="118"/>
      <c r="AO3152" s="118"/>
      <c r="AP3152" s="118"/>
      <c r="AQ3152" s="118"/>
      <c r="AR3152" s="118"/>
      <c r="AS3152" s="118"/>
      <c r="AT3152" s="118"/>
      <c r="AU3152" s="118"/>
      <c r="AV3152" s="118"/>
      <c r="AW3152" s="118"/>
      <c r="AX3152" s="118"/>
      <c r="AY3152" s="118"/>
      <c r="AZ3152" s="118"/>
      <c r="BA3152" s="118"/>
      <c r="BB3152" s="118"/>
      <c r="BC3152" s="118"/>
      <c r="BD3152" s="118"/>
      <c r="BE3152" s="118"/>
      <c r="BF3152" s="118"/>
      <c r="BG3152" s="118"/>
      <c r="BH3152" s="118"/>
      <c r="BI3152" s="118"/>
      <c r="BJ3152" s="118"/>
      <c r="BK3152" s="118"/>
      <c r="BL3152" s="118"/>
      <c r="BM3152" s="118"/>
      <c r="BN3152" s="118"/>
      <c r="BO3152" s="118"/>
      <c r="BP3152" s="118"/>
      <c r="BQ3152" s="118"/>
      <c r="BR3152" s="118"/>
      <c r="BS3152" s="118"/>
      <c r="BT3152" s="118"/>
      <c r="BU3152" s="118"/>
      <c r="BV3152" s="118"/>
      <c r="BW3152" s="118"/>
      <c r="BX3152" s="118"/>
      <c r="BY3152" s="118"/>
      <c r="BZ3152" s="118"/>
      <c r="CA3152" s="118"/>
    </row>
    <row r="3153" spans="13:79" ht="11.25" customHeight="1">
      <c r="M3153" s="613" t="s">
        <v>676</v>
      </c>
      <c r="N3153" s="614" t="s">
        <v>139</v>
      </c>
      <c r="O3153" s="153" t="s">
        <v>1141</v>
      </c>
      <c r="AC3153" s="268"/>
      <c r="AD3153" s="268"/>
      <c r="AE3153" s="268"/>
      <c r="AF3153" s="261"/>
      <c r="AG3153" s="263">
        <f t="shared" si="92"/>
        <v>0</v>
      </c>
      <c r="AH3153" s="257"/>
      <c r="AI3153" s="118"/>
      <c r="AJ3153" s="118"/>
      <c r="AK3153" s="118"/>
      <c r="AL3153" s="118"/>
      <c r="AM3153" s="118"/>
      <c r="AN3153" s="118"/>
      <c r="AO3153" s="118"/>
      <c r="AP3153" s="118"/>
      <c r="AQ3153" s="118"/>
      <c r="AR3153" s="118"/>
      <c r="AS3153" s="118"/>
      <c r="AT3153" s="118"/>
      <c r="AU3153" s="118"/>
      <c r="AV3153" s="118"/>
      <c r="AW3153" s="118"/>
      <c r="AX3153" s="118"/>
      <c r="AY3153" s="118"/>
      <c r="AZ3153" s="118"/>
      <c r="BA3153" s="118"/>
      <c r="BB3153" s="118"/>
      <c r="BC3153" s="118"/>
      <c r="BD3153" s="118"/>
      <c r="BE3153" s="118"/>
      <c r="BF3153" s="118"/>
      <c r="BG3153" s="118"/>
      <c r="BH3153" s="118"/>
      <c r="BI3153" s="118"/>
      <c r="BJ3153" s="118"/>
      <c r="BK3153" s="118"/>
      <c r="BL3153" s="118"/>
      <c r="BM3153" s="118"/>
      <c r="BN3153" s="118"/>
      <c r="BO3153" s="118"/>
      <c r="BP3153" s="118"/>
      <c r="BQ3153" s="118"/>
      <c r="BR3153" s="118"/>
      <c r="BS3153" s="118"/>
      <c r="BT3153" s="118"/>
      <c r="BU3153" s="118"/>
      <c r="BV3153" s="118"/>
      <c r="BW3153" s="118"/>
      <c r="BX3153" s="118"/>
      <c r="BY3153" s="118"/>
      <c r="BZ3153" s="118"/>
      <c r="CA3153" s="118"/>
    </row>
    <row r="3154" spans="13:79" ht="11.25" customHeight="1">
      <c r="M3154" s="613" t="s">
        <v>700</v>
      </c>
      <c r="N3154" s="614" t="s">
        <v>140</v>
      </c>
      <c r="O3154" s="153" t="s">
        <v>1141</v>
      </c>
      <c r="AC3154" s="268"/>
      <c r="AD3154" s="268"/>
      <c r="AE3154" s="268"/>
      <c r="AF3154" s="261"/>
      <c r="AG3154" s="263">
        <f t="shared" si="92"/>
        <v>0</v>
      </c>
      <c r="AH3154" s="257"/>
      <c r="AI3154" s="118"/>
      <c r="AJ3154" s="118"/>
      <c r="AK3154" s="118"/>
      <c r="AL3154" s="118"/>
      <c r="AM3154" s="118"/>
      <c r="AN3154" s="118"/>
      <c r="AO3154" s="118"/>
      <c r="AP3154" s="118"/>
      <c r="AQ3154" s="118"/>
      <c r="AR3154" s="118"/>
      <c r="AS3154" s="118"/>
      <c r="AT3154" s="118"/>
      <c r="AU3154" s="118"/>
      <c r="AV3154" s="118"/>
      <c r="AW3154" s="118"/>
      <c r="AX3154" s="118"/>
      <c r="AY3154" s="118"/>
      <c r="AZ3154" s="118"/>
      <c r="BA3154" s="118"/>
      <c r="BB3154" s="118"/>
      <c r="BC3154" s="118"/>
      <c r="BD3154" s="118"/>
      <c r="BE3154" s="118"/>
      <c r="BF3154" s="118"/>
      <c r="BG3154" s="118"/>
      <c r="BH3154" s="118"/>
      <c r="BI3154" s="118"/>
      <c r="BJ3154" s="118"/>
      <c r="BK3154" s="118"/>
      <c r="BL3154" s="118"/>
      <c r="BM3154" s="118"/>
      <c r="BN3154" s="118"/>
      <c r="BO3154" s="118"/>
      <c r="BP3154" s="118"/>
      <c r="BQ3154" s="118"/>
      <c r="BR3154" s="118"/>
      <c r="BS3154" s="118"/>
      <c r="BT3154" s="118"/>
      <c r="BU3154" s="118"/>
      <c r="BV3154" s="118"/>
      <c r="BW3154" s="118"/>
      <c r="BX3154" s="118"/>
      <c r="BY3154" s="118"/>
      <c r="BZ3154" s="118"/>
      <c r="CA3154" s="118"/>
    </row>
    <row r="3155" spans="13:79" customFormat="1" ht="11.25" customHeight="1">
      <c r="M3155" s="613" t="s">
        <v>701</v>
      </c>
      <c r="N3155" s="614" t="s">
        <v>141</v>
      </c>
      <c r="O3155" s="153" t="s">
        <v>1141</v>
      </c>
      <c r="AC3155" s="268"/>
      <c r="AD3155" s="268"/>
      <c r="AE3155" s="268"/>
      <c r="AF3155" s="261"/>
      <c r="AG3155" s="263">
        <f t="shared" si="92"/>
        <v>0</v>
      </c>
      <c r="AH3155" s="257"/>
      <c r="AI3155" s="177"/>
      <c r="AJ3155" s="177"/>
      <c r="AK3155" s="177"/>
      <c r="AL3155" s="177"/>
      <c r="AM3155" s="177"/>
      <c r="AN3155" s="177"/>
      <c r="AO3155" s="177"/>
      <c r="AP3155" s="177"/>
      <c r="AQ3155" s="177"/>
      <c r="AR3155" s="177"/>
      <c r="AS3155" s="177"/>
      <c r="AT3155" s="177"/>
      <c r="AU3155" s="177"/>
      <c r="AV3155" s="177"/>
      <c r="AW3155" s="177"/>
      <c r="AX3155" s="177"/>
      <c r="AY3155" s="177"/>
      <c r="AZ3155" s="177"/>
      <c r="BA3155" s="177"/>
      <c r="BB3155" s="177"/>
      <c r="BC3155" s="177"/>
      <c r="BD3155" s="177"/>
      <c r="BE3155" s="177"/>
      <c r="BF3155" s="177"/>
      <c r="BG3155" s="177"/>
      <c r="BH3155" s="177"/>
      <c r="BI3155" s="177"/>
      <c r="BJ3155" s="177"/>
      <c r="BK3155" s="177"/>
      <c r="BL3155" s="177"/>
      <c r="BM3155" s="177"/>
      <c r="BN3155" s="177"/>
      <c r="BO3155" s="177"/>
      <c r="BP3155" s="177"/>
      <c r="BQ3155" s="177"/>
      <c r="BR3155" s="177"/>
      <c r="BS3155" s="177"/>
      <c r="BT3155" s="177"/>
      <c r="BU3155" s="177"/>
      <c r="BV3155" s="177"/>
      <c r="BW3155" s="177"/>
      <c r="BX3155" s="177"/>
      <c r="BY3155" s="177"/>
      <c r="BZ3155" s="177"/>
      <c r="CA3155" s="177"/>
    </row>
    <row r="3156" spans="13:79" customFormat="1" ht="11.25" customHeight="1">
      <c r="M3156" s="613" t="s">
        <v>702</v>
      </c>
      <c r="N3156" s="614" t="s">
        <v>142</v>
      </c>
      <c r="O3156" s="153" t="s">
        <v>1141</v>
      </c>
      <c r="AC3156" s="268"/>
      <c r="AD3156" s="268"/>
      <c r="AE3156" s="268"/>
      <c r="AF3156" s="287"/>
      <c r="AG3156" s="263">
        <f t="shared" si="92"/>
        <v>0</v>
      </c>
      <c r="AH3156" s="289"/>
      <c r="AI3156" s="177"/>
      <c r="AJ3156" s="177"/>
      <c r="AK3156" s="177"/>
      <c r="AL3156" s="177"/>
      <c r="AM3156" s="177"/>
      <c r="AN3156" s="177"/>
      <c r="AO3156" s="177"/>
      <c r="AP3156" s="177"/>
      <c r="AQ3156" s="177"/>
      <c r="AR3156" s="177"/>
      <c r="AS3156" s="177"/>
      <c r="AT3156" s="177"/>
      <c r="AU3156" s="177"/>
      <c r="AV3156" s="177"/>
      <c r="AW3156" s="177"/>
      <c r="AX3156" s="177"/>
      <c r="AY3156" s="177"/>
      <c r="AZ3156" s="177"/>
      <c r="BA3156" s="177"/>
      <c r="BB3156" s="177"/>
      <c r="BC3156" s="177"/>
      <c r="BD3156" s="177"/>
      <c r="BE3156" s="177"/>
      <c r="BF3156" s="177"/>
      <c r="BG3156" s="177"/>
      <c r="BH3156" s="177"/>
      <c r="BI3156" s="177"/>
      <c r="BJ3156" s="177"/>
      <c r="BK3156" s="177"/>
      <c r="BL3156" s="177"/>
      <c r="BM3156" s="177"/>
      <c r="BN3156" s="177"/>
      <c r="BO3156" s="177"/>
      <c r="BP3156" s="177"/>
      <c r="BQ3156" s="177"/>
      <c r="BR3156" s="177"/>
      <c r="BS3156" s="177"/>
      <c r="BT3156" s="177"/>
      <c r="BU3156" s="177"/>
      <c r="BV3156" s="177"/>
      <c r="BW3156" s="177"/>
      <c r="BX3156" s="177"/>
      <c r="BY3156" s="177"/>
      <c r="BZ3156" s="177"/>
      <c r="CA3156" s="177"/>
    </row>
    <row r="3157" spans="13:79" customFormat="1" ht="11.25" customHeight="1">
      <c r="M3157" s="613" t="s">
        <v>703</v>
      </c>
      <c r="N3157" s="614" t="s">
        <v>143</v>
      </c>
      <c r="O3157" s="153" t="s">
        <v>1141</v>
      </c>
      <c r="AC3157" s="268"/>
      <c r="AD3157" s="268"/>
      <c r="AE3157" s="268"/>
      <c r="AF3157" s="261"/>
      <c r="AG3157" s="263">
        <f t="shared" si="92"/>
        <v>0</v>
      </c>
      <c r="AH3157" s="257"/>
      <c r="AI3157" s="177"/>
      <c r="AJ3157" s="177"/>
      <c r="AK3157" s="177"/>
      <c r="AL3157" s="177"/>
      <c r="AM3157" s="177"/>
      <c r="AN3157" s="177"/>
      <c r="AO3157" s="177"/>
      <c r="AP3157" s="177"/>
      <c r="AQ3157" s="177"/>
      <c r="AR3157" s="177"/>
      <c r="AS3157" s="177"/>
      <c r="AT3157" s="177"/>
      <c r="AU3157" s="177"/>
      <c r="AV3157" s="177"/>
      <c r="AW3157" s="177"/>
      <c r="AX3157" s="177"/>
      <c r="AY3157" s="177"/>
      <c r="AZ3157" s="177"/>
      <c r="BA3157" s="177"/>
      <c r="BB3157" s="177"/>
      <c r="BC3157" s="177"/>
      <c r="BD3157" s="177"/>
      <c r="BE3157" s="177"/>
      <c r="BF3157" s="177"/>
      <c r="BG3157" s="177"/>
      <c r="BH3157" s="177"/>
      <c r="BI3157" s="177"/>
      <c r="BJ3157" s="177"/>
      <c r="BK3157" s="177"/>
      <c r="BL3157" s="177"/>
      <c r="BM3157" s="177"/>
      <c r="BN3157" s="177"/>
      <c r="BO3157" s="177"/>
      <c r="BP3157" s="177"/>
      <c r="BQ3157" s="177"/>
      <c r="BR3157" s="177"/>
      <c r="BS3157" s="177"/>
      <c r="BT3157" s="177"/>
      <c r="BU3157" s="177"/>
      <c r="BV3157" s="177"/>
      <c r="BW3157" s="177"/>
      <c r="BX3157" s="177"/>
      <c r="BY3157" s="177"/>
      <c r="BZ3157" s="177"/>
      <c r="CA3157" s="177"/>
    </row>
    <row r="3158" spans="13:79" customFormat="1" ht="11.25" customHeight="1">
      <c r="M3158" s="613" t="s">
        <v>704</v>
      </c>
      <c r="N3158" s="614" t="s">
        <v>144</v>
      </c>
      <c r="O3158" s="153" t="s">
        <v>1141</v>
      </c>
      <c r="AC3158" s="268"/>
      <c r="AD3158" s="268"/>
      <c r="AE3158" s="268"/>
      <c r="AF3158" s="261"/>
      <c r="AG3158" s="257"/>
      <c r="AH3158" s="263">
        <f t="shared" ref="AH3158:AH3163" si="93">AF3158</f>
        <v>0</v>
      </c>
      <c r="AI3158" s="177"/>
      <c r="AJ3158" s="177"/>
      <c r="AK3158" s="177"/>
      <c r="AL3158" s="177"/>
      <c r="AM3158" s="177"/>
      <c r="AN3158" s="177"/>
      <c r="AO3158" s="177"/>
      <c r="AP3158" s="177"/>
      <c r="AQ3158" s="177"/>
      <c r="AR3158" s="177"/>
      <c r="AS3158" s="177"/>
      <c r="AT3158" s="177"/>
      <c r="AU3158" s="177"/>
      <c r="AV3158" s="177"/>
      <c r="AW3158" s="177"/>
      <c r="AX3158" s="177"/>
      <c r="AY3158" s="177"/>
      <c r="AZ3158" s="177"/>
      <c r="BA3158" s="177"/>
      <c r="BB3158" s="177"/>
      <c r="BC3158" s="177"/>
      <c r="BD3158" s="177"/>
      <c r="BE3158" s="177"/>
      <c r="BF3158" s="177"/>
      <c r="BG3158" s="177"/>
      <c r="BH3158" s="177"/>
      <c r="BI3158" s="177"/>
      <c r="BJ3158" s="177"/>
      <c r="BK3158" s="177"/>
      <c r="BL3158" s="177"/>
      <c r="BM3158" s="177"/>
      <c r="BN3158" s="177"/>
      <c r="BO3158" s="177"/>
      <c r="BP3158" s="177"/>
      <c r="BQ3158" s="177"/>
      <c r="BR3158" s="177"/>
      <c r="BS3158" s="177"/>
      <c r="BT3158" s="177"/>
      <c r="BU3158" s="177"/>
      <c r="BV3158" s="177"/>
      <c r="BW3158" s="177"/>
      <c r="BX3158" s="177"/>
      <c r="BY3158" s="177"/>
      <c r="BZ3158" s="177"/>
      <c r="CA3158" s="177"/>
    </row>
    <row r="3159" spans="13:79" customFormat="1" ht="11.25" customHeight="1">
      <c r="M3159" s="613" t="s">
        <v>705</v>
      </c>
      <c r="N3159" s="614" t="s">
        <v>145</v>
      </c>
      <c r="O3159" s="153" t="s">
        <v>1141</v>
      </c>
      <c r="AC3159" s="268"/>
      <c r="AD3159" s="268"/>
      <c r="AE3159" s="268"/>
      <c r="AF3159" s="261"/>
      <c r="AG3159" s="257"/>
      <c r="AH3159" s="263">
        <f t="shared" si="93"/>
        <v>0</v>
      </c>
      <c r="AI3159" s="177"/>
      <c r="AJ3159" s="177"/>
      <c r="AK3159" s="177"/>
      <c r="AL3159" s="177"/>
      <c r="AM3159" s="177"/>
      <c r="AN3159" s="177"/>
      <c r="AO3159" s="177"/>
      <c r="AP3159" s="177"/>
      <c r="AQ3159" s="177"/>
      <c r="AR3159" s="177"/>
      <c r="AS3159" s="177"/>
      <c r="AT3159" s="177"/>
      <c r="AU3159" s="177"/>
      <c r="AV3159" s="177"/>
      <c r="AW3159" s="177"/>
      <c r="AX3159" s="177"/>
      <c r="AY3159" s="177"/>
      <c r="AZ3159" s="177"/>
      <c r="BA3159" s="177"/>
      <c r="BB3159" s="177"/>
      <c r="BC3159" s="177"/>
      <c r="BD3159" s="177"/>
      <c r="BE3159" s="177"/>
      <c r="BF3159" s="177"/>
      <c r="BG3159" s="177"/>
      <c r="BH3159" s="177"/>
      <c r="BI3159" s="177"/>
      <c r="BJ3159" s="177"/>
      <c r="BK3159" s="177"/>
      <c r="BL3159" s="177"/>
      <c r="BM3159" s="177"/>
      <c r="BN3159" s="177"/>
      <c r="BO3159" s="177"/>
      <c r="BP3159" s="177"/>
      <c r="BQ3159" s="177"/>
      <c r="BR3159" s="177"/>
      <c r="BS3159" s="177"/>
      <c r="BT3159" s="177"/>
      <c r="BU3159" s="177"/>
      <c r="BV3159" s="177"/>
      <c r="BW3159" s="177"/>
      <c r="BX3159" s="177"/>
      <c r="BY3159" s="177"/>
      <c r="BZ3159" s="177"/>
      <c r="CA3159" s="177"/>
    </row>
    <row r="3160" spans="13:79" customFormat="1" ht="11.25" customHeight="1">
      <c r="M3160" s="613" t="s">
        <v>706</v>
      </c>
      <c r="N3160" s="614" t="s">
        <v>146</v>
      </c>
      <c r="O3160" s="153" t="s">
        <v>1141</v>
      </c>
      <c r="AC3160" s="268"/>
      <c r="AD3160" s="268"/>
      <c r="AE3160" s="268"/>
      <c r="AF3160" s="261"/>
      <c r="AG3160" s="257"/>
      <c r="AH3160" s="263">
        <f t="shared" si="93"/>
        <v>0</v>
      </c>
      <c r="AI3160" s="177"/>
      <c r="AJ3160" s="177"/>
      <c r="AK3160" s="177"/>
      <c r="AL3160" s="177"/>
      <c r="AM3160" s="177"/>
      <c r="AN3160" s="177"/>
      <c r="AO3160" s="177"/>
      <c r="AP3160" s="177"/>
      <c r="AQ3160" s="177"/>
      <c r="AR3160" s="177"/>
      <c r="AS3160" s="177"/>
      <c r="AT3160" s="177"/>
      <c r="AU3160" s="177"/>
      <c r="AV3160" s="177"/>
      <c r="AW3160" s="177"/>
      <c r="AX3160" s="177"/>
      <c r="AY3160" s="177"/>
      <c r="AZ3160" s="177"/>
      <c r="BA3160" s="177"/>
      <c r="BB3160" s="177"/>
      <c r="BC3160" s="177"/>
      <c r="BD3160" s="177"/>
      <c r="BE3160" s="177"/>
      <c r="BF3160" s="177"/>
      <c r="BG3160" s="177"/>
      <c r="BH3160" s="177"/>
      <c r="BI3160" s="177"/>
      <c r="BJ3160" s="177"/>
      <c r="BK3160" s="177"/>
      <c r="BL3160" s="177"/>
      <c r="BM3160" s="177"/>
      <c r="BN3160" s="177"/>
      <c r="BO3160" s="177"/>
      <c r="BP3160" s="177"/>
      <c r="BQ3160" s="177"/>
      <c r="BR3160" s="177"/>
      <c r="BS3160" s="177"/>
      <c r="BT3160" s="177"/>
      <c r="BU3160" s="177"/>
      <c r="BV3160" s="177"/>
      <c r="BW3160" s="177"/>
      <c r="BX3160" s="177"/>
      <c r="BY3160" s="177"/>
      <c r="BZ3160" s="177"/>
      <c r="CA3160" s="177"/>
    </row>
    <row r="3161" spans="13:79" customFormat="1" ht="11.25" customHeight="1">
      <c r="M3161" s="613" t="s">
        <v>707</v>
      </c>
      <c r="N3161" s="614" t="s">
        <v>147</v>
      </c>
      <c r="O3161" s="153" t="s">
        <v>1141</v>
      </c>
      <c r="AC3161" s="268"/>
      <c r="AD3161" s="268"/>
      <c r="AE3161" s="268"/>
      <c r="AF3161" s="261"/>
      <c r="AG3161" s="257"/>
      <c r="AH3161" s="263">
        <f t="shared" si="93"/>
        <v>0</v>
      </c>
      <c r="AI3161" s="177"/>
      <c r="AJ3161" s="177"/>
      <c r="AK3161" s="177"/>
      <c r="AL3161" s="177"/>
      <c r="AM3161" s="177"/>
      <c r="AN3161" s="177"/>
      <c r="AO3161" s="177"/>
      <c r="AP3161" s="177"/>
      <c r="AQ3161" s="177"/>
      <c r="AR3161" s="177"/>
      <c r="AS3161" s="177"/>
      <c r="AT3161" s="177"/>
      <c r="AU3161" s="177"/>
      <c r="AV3161" s="177"/>
      <c r="AW3161" s="177"/>
      <c r="AX3161" s="177"/>
      <c r="AY3161" s="177"/>
      <c r="AZ3161" s="177"/>
      <c r="BA3161" s="177"/>
      <c r="BB3161" s="177"/>
      <c r="BC3161" s="177"/>
      <c r="BD3161" s="177"/>
      <c r="BE3161" s="177"/>
      <c r="BF3161" s="177"/>
      <c r="BG3161" s="177"/>
      <c r="BH3161" s="177"/>
      <c r="BI3161" s="177"/>
      <c r="BJ3161" s="177"/>
      <c r="BK3161" s="177"/>
      <c r="BL3161" s="177"/>
      <c r="BM3161" s="177"/>
      <c r="BN3161" s="177"/>
      <c r="BO3161" s="177"/>
      <c r="BP3161" s="177"/>
      <c r="BQ3161" s="177"/>
      <c r="BR3161" s="177"/>
      <c r="BS3161" s="177"/>
      <c r="BT3161" s="177"/>
      <c r="BU3161" s="177"/>
      <c r="BV3161" s="177"/>
      <c r="BW3161" s="177"/>
      <c r="BX3161" s="177"/>
      <c r="BY3161" s="177"/>
      <c r="BZ3161" s="177"/>
      <c r="CA3161" s="177"/>
    </row>
    <row r="3162" spans="13:79" customFormat="1" ht="11.25" customHeight="1">
      <c r="M3162" s="613" t="s">
        <v>708</v>
      </c>
      <c r="N3162" s="614" t="s">
        <v>148</v>
      </c>
      <c r="O3162" s="153" t="s">
        <v>1141</v>
      </c>
      <c r="AC3162" s="268"/>
      <c r="AD3162" s="268"/>
      <c r="AE3162" s="268"/>
      <c r="AF3162" s="261"/>
      <c r="AG3162" s="257"/>
      <c r="AH3162" s="263">
        <f t="shared" si="93"/>
        <v>0</v>
      </c>
      <c r="AI3162" s="177"/>
      <c r="AJ3162" s="177"/>
      <c r="AK3162" s="177"/>
      <c r="AL3162" s="177"/>
      <c r="AM3162" s="177"/>
      <c r="AN3162" s="177"/>
      <c r="AO3162" s="177"/>
      <c r="AP3162" s="177"/>
      <c r="AQ3162" s="177"/>
      <c r="AR3162" s="177"/>
      <c r="AS3162" s="177"/>
      <c r="AT3162" s="177"/>
      <c r="AU3162" s="177"/>
      <c r="AV3162" s="177"/>
      <c r="AW3162" s="177"/>
      <c r="AX3162" s="177"/>
      <c r="AY3162" s="177"/>
      <c r="AZ3162" s="177"/>
      <c r="BA3162" s="177"/>
      <c r="BB3162" s="177"/>
      <c r="BC3162" s="177"/>
      <c r="BD3162" s="177"/>
      <c r="BE3162" s="177"/>
      <c r="BF3162" s="177"/>
      <c r="BG3162" s="177"/>
      <c r="BH3162" s="177"/>
      <c r="BI3162" s="177"/>
      <c r="BJ3162" s="177"/>
      <c r="BK3162" s="177"/>
      <c r="BL3162" s="177"/>
      <c r="BM3162" s="177"/>
      <c r="BN3162" s="177"/>
      <c r="BO3162" s="177"/>
      <c r="BP3162" s="177"/>
      <c r="BQ3162" s="177"/>
      <c r="BR3162" s="177"/>
      <c r="BS3162" s="177"/>
      <c r="BT3162" s="177"/>
      <c r="BU3162" s="177"/>
      <c r="BV3162" s="177"/>
      <c r="BW3162" s="177"/>
      <c r="BX3162" s="177"/>
      <c r="BY3162" s="177"/>
      <c r="BZ3162" s="177"/>
      <c r="CA3162" s="177"/>
    </row>
    <row r="3163" spans="13:79" customFormat="1" ht="11.25" customHeight="1">
      <c r="M3163" s="613" t="s">
        <v>709</v>
      </c>
      <c r="N3163" s="614" t="s">
        <v>149</v>
      </c>
      <c r="O3163" s="153" t="s">
        <v>1141</v>
      </c>
      <c r="AC3163" s="268"/>
      <c r="AD3163" s="268"/>
      <c r="AE3163" s="268"/>
      <c r="AF3163" s="261"/>
      <c r="AG3163" s="257"/>
      <c r="AH3163" s="263">
        <f t="shared" si="93"/>
        <v>0</v>
      </c>
      <c r="AI3163" s="177"/>
      <c r="AJ3163" s="177"/>
      <c r="AK3163" s="177"/>
      <c r="AL3163" s="177"/>
      <c r="AM3163" s="177"/>
      <c r="AN3163" s="177"/>
      <c r="AO3163" s="177"/>
      <c r="AP3163" s="177"/>
      <c r="AQ3163" s="177"/>
      <c r="AR3163" s="177"/>
      <c r="AS3163" s="177"/>
      <c r="AT3163" s="177"/>
      <c r="AU3163" s="177"/>
      <c r="AV3163" s="177"/>
      <c r="AW3163" s="177"/>
      <c r="AX3163" s="177"/>
      <c r="AY3163" s="177"/>
      <c r="AZ3163" s="177"/>
      <c r="BA3163" s="177"/>
      <c r="BB3163" s="177"/>
      <c r="BC3163" s="177"/>
      <c r="BD3163" s="177"/>
      <c r="BE3163" s="177"/>
      <c r="BF3163" s="177"/>
      <c r="BG3163" s="177"/>
      <c r="BH3163" s="177"/>
      <c r="BI3163" s="177"/>
      <c r="BJ3163" s="177"/>
      <c r="BK3163" s="177"/>
      <c r="BL3163" s="177"/>
      <c r="BM3163" s="177"/>
      <c r="BN3163" s="177"/>
      <c r="BO3163" s="177"/>
      <c r="BP3163" s="177"/>
      <c r="BQ3163" s="177"/>
      <c r="BR3163" s="177"/>
      <c r="BS3163" s="177"/>
      <c r="BT3163" s="177"/>
      <c r="BU3163" s="177"/>
      <c r="BV3163" s="177"/>
      <c r="BW3163" s="177"/>
      <c r="BX3163" s="177"/>
      <c r="BY3163" s="177"/>
      <c r="BZ3163" s="177"/>
      <c r="CA3163" s="177"/>
    </row>
    <row r="3164" spans="13:79" customFormat="1" ht="11.25" customHeight="1" thickBot="1">
      <c r="M3164" s="172" t="s">
        <v>200</v>
      </c>
      <c r="N3164" s="612" t="s">
        <v>416</v>
      </c>
      <c r="O3164" s="153" t="s">
        <v>1141</v>
      </c>
      <c r="AC3164" s="268"/>
      <c r="AD3164" s="268"/>
      <c r="AE3164" s="268"/>
      <c r="AF3164" s="263">
        <f t="shared" ref="AF3164:AF3169" si="94">AG3164+AH3164</f>
        <v>0</v>
      </c>
      <c r="AG3164" s="230"/>
      <c r="AH3164" s="230"/>
      <c r="AI3164" s="177"/>
      <c r="AJ3164" s="177"/>
      <c r="AK3164" s="177"/>
      <c r="AL3164" s="177"/>
      <c r="AM3164" s="177"/>
      <c r="AN3164" s="177"/>
      <c r="AO3164" s="177"/>
      <c r="AP3164" s="177"/>
      <c r="AQ3164" s="177"/>
      <c r="AR3164" s="177"/>
      <c r="AS3164" s="177"/>
      <c r="AT3164" s="177"/>
      <c r="AU3164" s="177"/>
      <c r="AV3164" s="177"/>
      <c r="AW3164" s="177"/>
      <c r="AX3164" s="177"/>
      <c r="AY3164" s="177"/>
      <c r="AZ3164" s="177"/>
      <c r="BA3164" s="177"/>
      <c r="BB3164" s="177"/>
      <c r="BC3164" s="177"/>
      <c r="BD3164" s="177"/>
      <c r="BE3164" s="177"/>
      <c r="BF3164" s="177"/>
      <c r="BG3164" s="177"/>
      <c r="BH3164" s="177"/>
      <c r="BI3164" s="177"/>
      <c r="BJ3164" s="177"/>
      <c r="BK3164" s="177"/>
      <c r="BL3164" s="177"/>
      <c r="BM3164" s="177"/>
      <c r="BN3164" s="177"/>
      <c r="BO3164" s="177"/>
      <c r="BP3164" s="177"/>
      <c r="BQ3164" s="177"/>
      <c r="BR3164" s="177"/>
      <c r="BS3164" s="177"/>
      <c r="BT3164" s="177"/>
      <c r="BU3164" s="177"/>
      <c r="BV3164" s="177"/>
      <c r="BW3164" s="177"/>
      <c r="BX3164" s="177"/>
      <c r="BY3164" s="177"/>
      <c r="BZ3164" s="177"/>
      <c r="CA3164" s="177"/>
    </row>
    <row r="3165" spans="13:79" customFormat="1" ht="11.25" customHeight="1" thickTop="1" thickBot="1">
      <c r="M3165" s="172" t="s">
        <v>165</v>
      </c>
      <c r="N3165" s="612" t="s">
        <v>316</v>
      </c>
      <c r="O3165" s="171" t="s">
        <v>196</v>
      </c>
      <c r="AC3165" s="268"/>
      <c r="AD3165" s="268"/>
      <c r="AE3165" s="268"/>
      <c r="AF3165" s="574">
        <f t="shared" si="94"/>
        <v>0</v>
      </c>
      <c r="AG3165" s="574">
        <f>SUM(AG3166,AG3193,AG3225,AG3232,AG3233,AG3234,AG3236,AG3240,AG3241,AG3242,AG3271)</f>
        <v>0</v>
      </c>
      <c r="AH3165" s="574">
        <f>SUM(AH3166,AH3193,AH3225,AH3232,AH3233,AH3234,AH3236,AH3240,AH3241,AH3242,AH3271)</f>
        <v>0</v>
      </c>
      <c r="AI3165" s="177"/>
      <c r="AJ3165" s="177"/>
      <c r="AK3165" s="177"/>
      <c r="AL3165" s="177"/>
      <c r="AM3165" s="177"/>
      <c r="AN3165" s="177"/>
      <c r="AO3165" s="177"/>
      <c r="AP3165" s="177"/>
      <c r="AQ3165" s="177"/>
      <c r="AR3165" s="177"/>
      <c r="AS3165" s="177"/>
      <c r="AT3165" s="177"/>
      <c r="AU3165" s="177"/>
      <c r="AV3165" s="177"/>
      <c r="AW3165" s="177"/>
      <c r="AX3165" s="177"/>
      <c r="AY3165" s="177"/>
      <c r="AZ3165" s="177"/>
      <c r="BA3165" s="177"/>
      <c r="BB3165" s="177"/>
      <c r="BC3165" s="177"/>
      <c r="BD3165" s="177"/>
      <c r="BE3165" s="177"/>
      <c r="BF3165" s="177"/>
      <c r="BG3165" s="177"/>
      <c r="BH3165" s="177"/>
      <c r="BI3165" s="177"/>
      <c r="BJ3165" s="177"/>
      <c r="BK3165" s="177"/>
      <c r="BL3165" s="177"/>
      <c r="BM3165" s="177"/>
      <c r="BN3165" s="177"/>
      <c r="BO3165" s="177"/>
      <c r="BP3165" s="177"/>
      <c r="BQ3165" s="177"/>
      <c r="BR3165" s="177"/>
      <c r="BS3165" s="177"/>
      <c r="BT3165" s="177"/>
      <c r="BU3165" s="177"/>
      <c r="BV3165" s="177"/>
      <c r="BW3165" s="177"/>
      <c r="BX3165" s="177"/>
      <c r="BY3165" s="177"/>
      <c r="BZ3165" s="177"/>
      <c r="CA3165" s="177"/>
    </row>
    <row r="3166" spans="13:79" customFormat="1" ht="11.25" customHeight="1" thickTop="1">
      <c r="M3166" s="172" t="s">
        <v>811</v>
      </c>
      <c r="N3166" s="511" t="s">
        <v>318</v>
      </c>
      <c r="O3166" s="171" t="s">
        <v>196</v>
      </c>
      <c r="AC3166" s="268"/>
      <c r="AD3166" s="268"/>
      <c r="AE3166" s="268"/>
      <c r="AF3166" s="263">
        <f t="shared" si="94"/>
        <v>0</v>
      </c>
      <c r="AG3166" s="263">
        <f>SUM(AG3169,AG3172,AG3175,AG3178,AG3181,AG3184,AG3187,AG3190)</f>
        <v>0</v>
      </c>
      <c r="AH3166" s="263">
        <f>SUM(AH3169,AH3172,AH3175,AH3178,AH3181,AH3184,AH3187,AH3190)</f>
        <v>0</v>
      </c>
      <c r="AI3166" s="177"/>
      <c r="AJ3166" s="177"/>
      <c r="AK3166" s="177"/>
      <c r="AL3166" s="177"/>
      <c r="AM3166" s="177"/>
      <c r="AN3166" s="177"/>
      <c r="AO3166" s="177"/>
      <c r="AP3166" s="177"/>
      <c r="AQ3166" s="177"/>
      <c r="AR3166" s="177"/>
      <c r="AS3166" s="177"/>
      <c r="AT3166" s="177"/>
      <c r="AU3166" s="177"/>
      <c r="AV3166" s="177"/>
      <c r="AW3166" s="177"/>
      <c r="AX3166" s="177"/>
      <c r="AY3166" s="177"/>
      <c r="AZ3166" s="177"/>
      <c r="BA3166" s="177"/>
      <c r="BB3166" s="177"/>
      <c r="BC3166" s="177"/>
      <c r="BD3166" s="177"/>
      <c r="BE3166" s="177"/>
      <c r="BF3166" s="177"/>
      <c r="BG3166" s="177"/>
      <c r="BH3166" s="177"/>
      <c r="BI3166" s="177"/>
      <c r="BJ3166" s="177"/>
      <c r="BK3166" s="177"/>
      <c r="BL3166" s="177"/>
      <c r="BM3166" s="177"/>
      <c r="BN3166" s="177"/>
      <c r="BO3166" s="177"/>
      <c r="BP3166" s="177"/>
      <c r="BQ3166" s="177"/>
      <c r="BR3166" s="177"/>
      <c r="BS3166" s="177"/>
      <c r="BT3166" s="177"/>
      <c r="BU3166" s="177"/>
      <c r="BV3166" s="177"/>
      <c r="BW3166" s="177"/>
      <c r="BX3166" s="177"/>
      <c r="BY3166" s="177"/>
      <c r="BZ3166" s="177"/>
      <c r="CA3166" s="177"/>
    </row>
    <row r="3167" spans="13:79" customFormat="1" ht="11.25" customHeight="1">
      <c r="M3167" s="445" t="s">
        <v>710</v>
      </c>
      <c r="N3167" s="515" t="s">
        <v>765</v>
      </c>
      <c r="O3167" s="171" t="s">
        <v>289</v>
      </c>
      <c r="AC3167" s="268"/>
      <c r="AD3167" s="268"/>
      <c r="AE3167" s="268"/>
      <c r="AF3167" s="263">
        <f t="shared" si="94"/>
        <v>0</v>
      </c>
      <c r="AG3167" s="263">
        <f>AG3171+AG3177+AG3183+AG3189</f>
        <v>0</v>
      </c>
      <c r="AH3167" s="263">
        <f>AH3171+AH3177+AH3183+AH3189</f>
        <v>0</v>
      </c>
      <c r="AI3167" s="177"/>
      <c r="AJ3167" s="177"/>
      <c r="AK3167" s="177"/>
      <c r="AL3167" s="177"/>
      <c r="AM3167" s="177"/>
      <c r="AN3167" s="177"/>
      <c r="AO3167" s="177"/>
      <c r="AP3167" s="177"/>
      <c r="AQ3167" s="177"/>
      <c r="AR3167" s="177"/>
      <c r="AS3167" s="177"/>
      <c r="AT3167" s="177"/>
      <c r="AU3167" s="177"/>
      <c r="AV3167" s="177"/>
      <c r="AW3167" s="177"/>
      <c r="AX3167" s="177"/>
      <c r="AY3167" s="177"/>
      <c r="AZ3167" s="177"/>
      <c r="BA3167" s="177"/>
      <c r="BB3167" s="177"/>
      <c r="BC3167" s="177"/>
      <c r="BD3167" s="177"/>
      <c r="BE3167" s="177"/>
      <c r="BF3167" s="177"/>
      <c r="BG3167" s="177"/>
      <c r="BH3167" s="177"/>
      <c r="BI3167" s="177"/>
      <c r="BJ3167" s="177"/>
      <c r="BK3167" s="177"/>
      <c r="BL3167" s="177"/>
      <c r="BM3167" s="177"/>
      <c r="BN3167" s="177"/>
      <c r="BO3167" s="177"/>
      <c r="BP3167" s="177"/>
      <c r="BQ3167" s="177"/>
      <c r="BR3167" s="177"/>
      <c r="BS3167" s="177"/>
      <c r="BT3167" s="177"/>
      <c r="BU3167" s="177"/>
      <c r="BV3167" s="177"/>
      <c r="BW3167" s="177"/>
      <c r="BX3167" s="177"/>
      <c r="BY3167" s="177"/>
      <c r="BZ3167" s="177"/>
      <c r="CA3167" s="177"/>
    </row>
    <row r="3168" spans="13:79" customFormat="1" ht="11.25" customHeight="1">
      <c r="M3168" s="445" t="s">
        <v>711</v>
      </c>
      <c r="N3168" s="515" t="s">
        <v>767</v>
      </c>
      <c r="O3168" s="171" t="s">
        <v>768</v>
      </c>
      <c r="AC3168" s="268"/>
      <c r="AD3168" s="268"/>
      <c r="AE3168" s="268"/>
      <c r="AF3168" s="263">
        <f t="shared" si="94"/>
        <v>0</v>
      </c>
      <c r="AG3168" s="263">
        <f>AG3174+AG3180+AG3186+AG3192</f>
        <v>0</v>
      </c>
      <c r="AH3168" s="263">
        <f>AH3174+AH3180+AH3186+AH3192</f>
        <v>0</v>
      </c>
      <c r="AI3168" s="177"/>
      <c r="AJ3168" s="177"/>
      <c r="AK3168" s="177"/>
      <c r="AL3168" s="177"/>
      <c r="AM3168" s="177"/>
      <c r="AN3168" s="177"/>
      <c r="AO3168" s="177"/>
      <c r="AP3168" s="177"/>
      <c r="AQ3168" s="177"/>
      <c r="AR3168" s="177"/>
      <c r="AS3168" s="177"/>
      <c r="AT3168" s="177"/>
      <c r="AU3168" s="177"/>
      <c r="AV3168" s="177"/>
      <c r="AW3168" s="177"/>
      <c r="AX3168" s="177"/>
      <c r="AY3168" s="177"/>
      <c r="AZ3168" s="177"/>
      <c r="BA3168" s="177"/>
      <c r="BB3168" s="177"/>
      <c r="BC3168" s="177"/>
      <c r="BD3168" s="177"/>
      <c r="BE3168" s="177"/>
      <c r="BF3168" s="177"/>
      <c r="BG3168" s="177"/>
      <c r="BH3168" s="177"/>
      <c r="BI3168" s="177"/>
      <c r="BJ3168" s="177"/>
      <c r="BK3168" s="177"/>
      <c r="BL3168" s="177"/>
      <c r="BM3168" s="177"/>
      <c r="BN3168" s="177"/>
      <c r="BO3168" s="177"/>
      <c r="BP3168" s="177"/>
      <c r="BQ3168" s="177"/>
      <c r="BR3168" s="177"/>
      <c r="BS3168" s="177"/>
      <c r="BT3168" s="177"/>
      <c r="BU3168" s="177"/>
      <c r="BV3168" s="177"/>
      <c r="BW3168" s="177"/>
      <c r="BX3168" s="177"/>
      <c r="BY3168" s="177"/>
      <c r="BZ3168" s="177"/>
      <c r="CA3168" s="177"/>
    </row>
    <row r="3169" spans="13:79" customFormat="1" ht="11.25" customHeight="1">
      <c r="M3169" s="445" t="s">
        <v>713</v>
      </c>
      <c r="N3169" s="515" t="s">
        <v>352</v>
      </c>
      <c r="O3169" s="171" t="s">
        <v>196</v>
      </c>
      <c r="AC3169" s="268"/>
      <c r="AD3169" s="268"/>
      <c r="AE3169" s="268"/>
      <c r="AF3169" s="263">
        <f t="shared" si="94"/>
        <v>0</v>
      </c>
      <c r="AG3169" s="263">
        <f>AG3170*AG3171</f>
        <v>0</v>
      </c>
      <c r="AH3169" s="263">
        <f>AH3170*AH3171</f>
        <v>0</v>
      </c>
      <c r="AI3169" s="177"/>
      <c r="AJ3169" s="177"/>
      <c r="AK3169" s="177"/>
      <c r="AL3169" s="177"/>
      <c r="AM3169" s="177"/>
      <c r="AN3169" s="177"/>
      <c r="AO3169" s="177"/>
      <c r="AP3169" s="177"/>
      <c r="AQ3169" s="177"/>
      <c r="AR3169" s="177"/>
      <c r="AS3169" s="177"/>
      <c r="AT3169" s="177"/>
      <c r="AU3169" s="177"/>
      <c r="AV3169" s="177"/>
      <c r="AW3169" s="177"/>
      <c r="AX3169" s="177"/>
      <c r="AY3169" s="177"/>
      <c r="AZ3169" s="177"/>
      <c r="BA3169" s="177"/>
      <c r="BB3169" s="177"/>
      <c r="BC3169" s="177"/>
      <c r="BD3169" s="177"/>
      <c r="BE3169" s="177"/>
      <c r="BF3169" s="177"/>
      <c r="BG3169" s="177"/>
      <c r="BH3169" s="177"/>
      <c r="BI3169" s="177"/>
      <c r="BJ3169" s="177"/>
      <c r="BK3169" s="177"/>
      <c r="BL3169" s="177"/>
      <c r="BM3169" s="177"/>
      <c r="BN3169" s="177"/>
      <c r="BO3169" s="177"/>
      <c r="BP3169" s="177"/>
      <c r="BQ3169" s="177"/>
      <c r="BR3169" s="177"/>
      <c r="BS3169" s="177"/>
      <c r="BT3169" s="177"/>
      <c r="BU3169" s="177"/>
      <c r="BV3169" s="177"/>
      <c r="BW3169" s="177"/>
      <c r="BX3169" s="177"/>
      <c r="BY3169" s="177"/>
      <c r="BZ3169" s="177"/>
      <c r="CA3169" s="177"/>
    </row>
    <row r="3170" spans="13:79" customFormat="1" ht="11.25" customHeight="1">
      <c r="M3170" s="223" t="s">
        <v>790</v>
      </c>
      <c r="N3170" s="507" t="s">
        <v>769</v>
      </c>
      <c r="O3170" s="171" t="s">
        <v>331</v>
      </c>
      <c r="AC3170" s="268"/>
      <c r="AD3170" s="268"/>
      <c r="AE3170" s="268"/>
      <c r="AF3170" s="263">
        <f>IF(AF3171=0,0,AF3169/AF3171)</f>
        <v>0</v>
      </c>
      <c r="AG3170" s="261"/>
      <c r="AH3170" s="261"/>
      <c r="AI3170" s="177"/>
      <c r="AJ3170" s="177"/>
      <c r="AK3170" s="177"/>
      <c r="AL3170" s="177"/>
      <c r="AM3170" s="177"/>
      <c r="AN3170" s="177"/>
      <c r="AO3170" s="177"/>
      <c r="AP3170" s="177"/>
      <c r="AQ3170" s="177"/>
      <c r="AR3170" s="177"/>
      <c r="AS3170" s="177"/>
      <c r="AT3170" s="177"/>
      <c r="AU3170" s="177"/>
      <c r="AV3170" s="177"/>
      <c r="AW3170" s="177"/>
      <c r="AX3170" s="177"/>
      <c r="AY3170" s="177"/>
      <c r="AZ3170" s="177"/>
      <c r="BA3170" s="177"/>
      <c r="BB3170" s="177"/>
      <c r="BC3170" s="177"/>
      <c r="BD3170" s="177"/>
      <c r="BE3170" s="177"/>
      <c r="BF3170" s="177"/>
      <c r="BG3170" s="177"/>
      <c r="BH3170" s="177"/>
      <c r="BI3170" s="177"/>
      <c r="BJ3170" s="177"/>
      <c r="BK3170" s="177"/>
      <c r="BL3170" s="177"/>
      <c r="BM3170" s="177"/>
      <c r="BN3170" s="177"/>
      <c r="BO3170" s="177"/>
      <c r="BP3170" s="177"/>
      <c r="BQ3170" s="177"/>
      <c r="BR3170" s="177"/>
      <c r="BS3170" s="177"/>
      <c r="BT3170" s="177"/>
      <c r="BU3170" s="177"/>
      <c r="BV3170" s="177"/>
      <c r="BW3170" s="177"/>
      <c r="BX3170" s="177"/>
      <c r="BY3170" s="177"/>
      <c r="BZ3170" s="177"/>
      <c r="CA3170" s="177"/>
    </row>
    <row r="3171" spans="13:79" customFormat="1" ht="11.25" customHeight="1">
      <c r="M3171" s="223" t="s">
        <v>791</v>
      </c>
      <c r="N3171" s="507" t="s">
        <v>765</v>
      </c>
      <c r="O3171" s="171" t="s">
        <v>289</v>
      </c>
      <c r="AC3171" s="268"/>
      <c r="AD3171" s="268"/>
      <c r="AE3171" s="268"/>
      <c r="AF3171" s="263">
        <f>AG3171+AH3171</f>
        <v>0</v>
      </c>
      <c r="AG3171" s="261"/>
      <c r="AH3171" s="261"/>
      <c r="AI3171" s="177"/>
      <c r="AJ3171" s="177"/>
      <c r="AK3171" s="177"/>
      <c r="AL3171" s="177"/>
      <c r="AM3171" s="177"/>
      <c r="AN3171" s="177"/>
      <c r="AO3171" s="177"/>
      <c r="AP3171" s="177"/>
      <c r="AQ3171" s="177"/>
      <c r="AR3171" s="177"/>
      <c r="AS3171" s="177"/>
      <c r="AT3171" s="177"/>
      <c r="AU3171" s="177"/>
      <c r="AV3171" s="177"/>
      <c r="AW3171" s="177"/>
      <c r="AX3171" s="177"/>
      <c r="AY3171" s="177"/>
      <c r="AZ3171" s="177"/>
      <c r="BA3171" s="177"/>
      <c r="BB3171" s="177"/>
      <c r="BC3171" s="177"/>
      <c r="BD3171" s="177"/>
      <c r="BE3171" s="177"/>
      <c r="BF3171" s="177"/>
      <c r="BG3171" s="177"/>
      <c r="BH3171" s="177"/>
      <c r="BI3171" s="177"/>
      <c r="BJ3171" s="177"/>
      <c r="BK3171" s="177"/>
      <c r="BL3171" s="177"/>
      <c r="BM3171" s="177"/>
      <c r="BN3171" s="177"/>
      <c r="BO3171" s="177"/>
      <c r="BP3171" s="177"/>
      <c r="BQ3171" s="177"/>
      <c r="BR3171" s="177"/>
      <c r="BS3171" s="177"/>
      <c r="BT3171" s="177"/>
      <c r="BU3171" s="177"/>
      <c r="BV3171" s="177"/>
      <c r="BW3171" s="177"/>
      <c r="BX3171" s="177"/>
      <c r="BY3171" s="177"/>
      <c r="BZ3171" s="177"/>
      <c r="CA3171" s="177"/>
    </row>
    <row r="3172" spans="13:79" customFormat="1" ht="11.25" customHeight="1">
      <c r="M3172" s="445" t="s">
        <v>714</v>
      </c>
      <c r="N3172" s="515" t="s">
        <v>356</v>
      </c>
      <c r="O3172" s="171" t="s">
        <v>196</v>
      </c>
      <c r="AC3172" s="268"/>
      <c r="AD3172" s="268"/>
      <c r="AE3172" s="268"/>
      <c r="AF3172" s="263">
        <f>AG3172+AH3172</f>
        <v>0</v>
      </c>
      <c r="AG3172" s="263">
        <f>AG3173*AG3174</f>
        <v>0</v>
      </c>
      <c r="AH3172" s="263">
        <f>AH3173*AH3174</f>
        <v>0</v>
      </c>
      <c r="AI3172" s="177"/>
      <c r="AJ3172" s="177"/>
      <c r="AK3172" s="177"/>
      <c r="AL3172" s="177"/>
      <c r="AM3172" s="177"/>
      <c r="AN3172" s="177"/>
      <c r="AO3172" s="177"/>
      <c r="AP3172" s="177"/>
      <c r="AQ3172" s="177"/>
      <c r="AR3172" s="177"/>
      <c r="AS3172" s="177"/>
      <c r="AT3172" s="177"/>
      <c r="AU3172" s="177"/>
      <c r="AV3172" s="177"/>
      <c r="AW3172" s="177"/>
      <c r="AX3172" s="177"/>
      <c r="AY3172" s="177"/>
      <c r="AZ3172" s="177"/>
      <c r="BA3172" s="177"/>
      <c r="BB3172" s="177"/>
      <c r="BC3172" s="177"/>
      <c r="BD3172" s="177"/>
      <c r="BE3172" s="177"/>
      <c r="BF3172" s="177"/>
      <c r="BG3172" s="177"/>
      <c r="BH3172" s="177"/>
      <c r="BI3172" s="177"/>
      <c r="BJ3172" s="177"/>
      <c r="BK3172" s="177"/>
      <c r="BL3172" s="177"/>
      <c r="BM3172" s="177"/>
      <c r="BN3172" s="177"/>
      <c r="BO3172" s="177"/>
      <c r="BP3172" s="177"/>
      <c r="BQ3172" s="177"/>
      <c r="BR3172" s="177"/>
      <c r="BS3172" s="177"/>
      <c r="BT3172" s="177"/>
      <c r="BU3172" s="177"/>
      <c r="BV3172" s="177"/>
      <c r="BW3172" s="177"/>
      <c r="BX3172" s="177"/>
      <c r="BY3172" s="177"/>
      <c r="BZ3172" s="177"/>
      <c r="CA3172" s="177"/>
    </row>
    <row r="3173" spans="13:79" customFormat="1" ht="11.25" customHeight="1">
      <c r="M3173" s="223" t="s">
        <v>792</v>
      </c>
      <c r="N3173" s="507" t="s">
        <v>770</v>
      </c>
      <c r="O3173" s="171" t="s">
        <v>332</v>
      </c>
      <c r="AC3173" s="268"/>
      <c r="AD3173" s="268"/>
      <c r="AE3173" s="268"/>
      <c r="AF3173" s="263">
        <f>IF(AF3174=0,0,AF3172/AF3174)</f>
        <v>0</v>
      </c>
      <c r="AG3173" s="261"/>
      <c r="AH3173" s="261"/>
      <c r="AI3173" s="177"/>
      <c r="AJ3173" s="177"/>
      <c r="AK3173" s="177"/>
      <c r="AL3173" s="177"/>
      <c r="AM3173" s="177"/>
      <c r="AN3173" s="177"/>
      <c r="AO3173" s="177"/>
      <c r="AP3173" s="177"/>
      <c r="AQ3173" s="177"/>
      <c r="AR3173" s="177"/>
      <c r="AS3173" s="177"/>
      <c r="AT3173" s="177"/>
      <c r="AU3173" s="177"/>
      <c r="AV3173" s="177"/>
      <c r="AW3173" s="177"/>
      <c r="AX3173" s="177"/>
      <c r="AY3173" s="177"/>
      <c r="AZ3173" s="177"/>
      <c r="BA3173" s="177"/>
      <c r="BB3173" s="177"/>
      <c r="BC3173" s="177"/>
      <c r="BD3173" s="177"/>
      <c r="BE3173" s="177"/>
      <c r="BF3173" s="177"/>
      <c r="BG3173" s="177"/>
      <c r="BH3173" s="177"/>
      <c r="BI3173" s="177"/>
      <c r="BJ3173" s="177"/>
      <c r="BK3173" s="177"/>
      <c r="BL3173" s="177"/>
      <c r="BM3173" s="177"/>
      <c r="BN3173" s="177"/>
      <c r="BO3173" s="177"/>
      <c r="BP3173" s="177"/>
      <c r="BQ3173" s="177"/>
      <c r="BR3173" s="177"/>
      <c r="BS3173" s="177"/>
      <c r="BT3173" s="177"/>
      <c r="BU3173" s="177"/>
      <c r="BV3173" s="177"/>
      <c r="BW3173" s="177"/>
      <c r="BX3173" s="177"/>
      <c r="BY3173" s="177"/>
      <c r="BZ3173" s="177"/>
      <c r="CA3173" s="177"/>
    </row>
    <row r="3174" spans="13:79" customFormat="1" ht="11.25" customHeight="1">
      <c r="M3174" s="223" t="s">
        <v>793</v>
      </c>
      <c r="N3174" s="507" t="s">
        <v>771</v>
      </c>
      <c r="O3174" s="171" t="s">
        <v>768</v>
      </c>
      <c r="AC3174" s="268"/>
      <c r="AD3174" s="268"/>
      <c r="AE3174" s="268"/>
      <c r="AF3174" s="263">
        <f>AG3174+AH3174</f>
        <v>0</v>
      </c>
      <c r="AG3174" s="261"/>
      <c r="AH3174" s="261"/>
      <c r="AI3174" s="177"/>
      <c r="AJ3174" s="177"/>
      <c r="AK3174" s="177"/>
      <c r="AL3174" s="177"/>
      <c r="AM3174" s="177"/>
      <c r="AN3174" s="177"/>
      <c r="AO3174" s="177"/>
      <c r="AP3174" s="177"/>
      <c r="AQ3174" s="177"/>
      <c r="AR3174" s="177"/>
      <c r="AS3174" s="177"/>
      <c r="AT3174" s="177"/>
      <c r="AU3174" s="177"/>
      <c r="AV3174" s="177"/>
      <c r="AW3174" s="177"/>
      <c r="AX3174" s="177"/>
      <c r="AY3174" s="177"/>
      <c r="AZ3174" s="177"/>
      <c r="BA3174" s="177"/>
      <c r="BB3174" s="177"/>
      <c r="BC3174" s="177"/>
      <c r="BD3174" s="177"/>
      <c r="BE3174" s="177"/>
      <c r="BF3174" s="177"/>
      <c r="BG3174" s="177"/>
      <c r="BH3174" s="177"/>
      <c r="BI3174" s="177"/>
      <c r="BJ3174" s="177"/>
      <c r="BK3174" s="177"/>
      <c r="BL3174" s="177"/>
      <c r="BM3174" s="177"/>
      <c r="BN3174" s="177"/>
      <c r="BO3174" s="177"/>
      <c r="BP3174" s="177"/>
      <c r="BQ3174" s="177"/>
      <c r="BR3174" s="177"/>
      <c r="BS3174" s="177"/>
      <c r="BT3174" s="177"/>
      <c r="BU3174" s="177"/>
      <c r="BV3174" s="177"/>
      <c r="BW3174" s="177"/>
      <c r="BX3174" s="177"/>
      <c r="BY3174" s="177"/>
      <c r="BZ3174" s="177"/>
      <c r="CA3174" s="177"/>
    </row>
    <row r="3175" spans="13:79" customFormat="1" ht="11.25" customHeight="1">
      <c r="M3175" s="445" t="s">
        <v>715</v>
      </c>
      <c r="N3175" s="515" t="s">
        <v>360</v>
      </c>
      <c r="O3175" s="171" t="s">
        <v>196</v>
      </c>
      <c r="AC3175" s="268"/>
      <c r="AD3175" s="268"/>
      <c r="AE3175" s="268"/>
      <c r="AF3175" s="263">
        <f>AG3175+AH3175</f>
        <v>0</v>
      </c>
      <c r="AG3175" s="263">
        <f>AG3176*AG3177</f>
        <v>0</v>
      </c>
      <c r="AH3175" s="263">
        <f>AH3176*AH3177</f>
        <v>0</v>
      </c>
      <c r="AI3175" s="177"/>
      <c r="AJ3175" s="177"/>
      <c r="AK3175" s="177"/>
      <c r="AL3175" s="177"/>
      <c r="AM3175" s="177"/>
      <c r="AN3175" s="177"/>
      <c r="AO3175" s="177"/>
      <c r="AP3175" s="177"/>
      <c r="AQ3175" s="177"/>
      <c r="AR3175" s="177"/>
      <c r="AS3175" s="177"/>
      <c r="AT3175" s="177"/>
      <c r="AU3175" s="177"/>
      <c r="AV3175" s="177"/>
      <c r="AW3175" s="177"/>
      <c r="AX3175" s="177"/>
      <c r="AY3175" s="177"/>
      <c r="AZ3175" s="177"/>
      <c r="BA3175" s="177"/>
      <c r="BB3175" s="177"/>
      <c r="BC3175" s="177"/>
      <c r="BD3175" s="177"/>
      <c r="BE3175" s="177"/>
      <c r="BF3175" s="177"/>
      <c r="BG3175" s="177"/>
      <c r="BH3175" s="177"/>
      <c r="BI3175" s="177"/>
      <c r="BJ3175" s="177"/>
      <c r="BK3175" s="177"/>
      <c r="BL3175" s="177"/>
      <c r="BM3175" s="177"/>
      <c r="BN3175" s="177"/>
      <c r="BO3175" s="177"/>
      <c r="BP3175" s="177"/>
      <c r="BQ3175" s="177"/>
      <c r="BR3175" s="177"/>
      <c r="BS3175" s="177"/>
      <c r="BT3175" s="177"/>
      <c r="BU3175" s="177"/>
      <c r="BV3175" s="177"/>
      <c r="BW3175" s="177"/>
      <c r="BX3175" s="177"/>
      <c r="BY3175" s="177"/>
      <c r="BZ3175" s="177"/>
      <c r="CA3175" s="177"/>
    </row>
    <row r="3176" spans="13:79" customFormat="1" ht="11.25" customHeight="1">
      <c r="M3176" s="223" t="s">
        <v>716</v>
      </c>
      <c r="N3176" s="507" t="s">
        <v>769</v>
      </c>
      <c r="O3176" s="171" t="s">
        <v>331</v>
      </c>
      <c r="AC3176" s="268"/>
      <c r="AD3176" s="268"/>
      <c r="AE3176" s="268"/>
      <c r="AF3176" s="263">
        <f>IF(AF3177=0,0,AF3175/AF3177)</f>
        <v>0</v>
      </c>
      <c r="AG3176" s="261"/>
      <c r="AH3176" s="261"/>
      <c r="AI3176" s="177"/>
      <c r="AJ3176" s="177"/>
      <c r="AK3176" s="177"/>
      <c r="AL3176" s="177"/>
      <c r="AM3176" s="177"/>
      <c r="AN3176" s="177"/>
      <c r="AO3176" s="177"/>
      <c r="AP3176" s="177"/>
      <c r="AQ3176" s="177"/>
      <c r="AR3176" s="177"/>
      <c r="AS3176" s="177"/>
      <c r="AT3176" s="177"/>
      <c r="AU3176" s="177"/>
      <c r="AV3176" s="177"/>
      <c r="AW3176" s="177"/>
      <c r="AX3176" s="177"/>
      <c r="AY3176" s="177"/>
      <c r="AZ3176" s="177"/>
      <c r="BA3176" s="177"/>
      <c r="BB3176" s="177"/>
      <c r="BC3176" s="177"/>
      <c r="BD3176" s="177"/>
      <c r="BE3176" s="177"/>
      <c r="BF3176" s="177"/>
      <c r="BG3176" s="177"/>
      <c r="BH3176" s="177"/>
      <c r="BI3176" s="177"/>
      <c r="BJ3176" s="177"/>
      <c r="BK3176" s="177"/>
      <c r="BL3176" s="177"/>
      <c r="BM3176" s="177"/>
      <c r="BN3176" s="177"/>
      <c r="BO3176" s="177"/>
      <c r="BP3176" s="177"/>
      <c r="BQ3176" s="177"/>
      <c r="BR3176" s="177"/>
      <c r="BS3176" s="177"/>
      <c r="BT3176" s="177"/>
      <c r="BU3176" s="177"/>
      <c r="BV3176" s="177"/>
      <c r="BW3176" s="177"/>
      <c r="BX3176" s="177"/>
      <c r="BY3176" s="177"/>
      <c r="BZ3176" s="177"/>
      <c r="CA3176" s="177"/>
    </row>
    <row r="3177" spans="13:79" customFormat="1" ht="11.25" customHeight="1">
      <c r="M3177" s="223" t="s">
        <v>717</v>
      </c>
      <c r="N3177" s="507" t="s">
        <v>765</v>
      </c>
      <c r="O3177" s="171" t="s">
        <v>289</v>
      </c>
      <c r="AC3177" s="268"/>
      <c r="AD3177" s="268"/>
      <c r="AE3177" s="268"/>
      <c r="AF3177" s="263">
        <f>AG3177+AH3177</f>
        <v>0</v>
      </c>
      <c r="AG3177" s="261"/>
      <c r="AH3177" s="261"/>
      <c r="AI3177" s="177"/>
      <c r="AJ3177" s="177"/>
      <c r="AK3177" s="177"/>
      <c r="AL3177" s="177"/>
      <c r="AM3177" s="177"/>
      <c r="AN3177" s="177"/>
      <c r="AO3177" s="177"/>
      <c r="AP3177" s="177"/>
      <c r="AQ3177" s="177"/>
      <c r="AR3177" s="177"/>
      <c r="AS3177" s="177"/>
      <c r="AT3177" s="177"/>
      <c r="AU3177" s="177"/>
      <c r="AV3177" s="177"/>
      <c r="AW3177" s="177"/>
      <c r="AX3177" s="177"/>
      <c r="AY3177" s="177"/>
      <c r="AZ3177" s="177"/>
      <c r="BA3177" s="177"/>
      <c r="BB3177" s="177"/>
      <c r="BC3177" s="177"/>
      <c r="BD3177" s="177"/>
      <c r="BE3177" s="177"/>
      <c r="BF3177" s="177"/>
      <c r="BG3177" s="177"/>
      <c r="BH3177" s="177"/>
      <c r="BI3177" s="177"/>
      <c r="BJ3177" s="177"/>
      <c r="BK3177" s="177"/>
      <c r="BL3177" s="177"/>
      <c r="BM3177" s="177"/>
      <c r="BN3177" s="177"/>
      <c r="BO3177" s="177"/>
      <c r="BP3177" s="177"/>
      <c r="BQ3177" s="177"/>
      <c r="BR3177" s="177"/>
      <c r="BS3177" s="177"/>
      <c r="BT3177" s="177"/>
      <c r="BU3177" s="177"/>
      <c r="BV3177" s="177"/>
      <c r="BW3177" s="177"/>
      <c r="BX3177" s="177"/>
      <c r="BY3177" s="177"/>
      <c r="BZ3177" s="177"/>
      <c r="CA3177" s="177"/>
    </row>
    <row r="3178" spans="13:79" customFormat="1" ht="11.25" customHeight="1">
      <c r="M3178" s="445" t="s">
        <v>718</v>
      </c>
      <c r="N3178" s="515" t="s">
        <v>364</v>
      </c>
      <c r="O3178" s="171" t="s">
        <v>196</v>
      </c>
      <c r="AC3178" s="268"/>
      <c r="AD3178" s="268"/>
      <c r="AE3178" s="268"/>
      <c r="AF3178" s="263">
        <f>AG3178+AH3178</f>
        <v>0</v>
      </c>
      <c r="AG3178" s="263">
        <f>AG3179*AG3180</f>
        <v>0</v>
      </c>
      <c r="AH3178" s="263">
        <f>AH3179*AH3180</f>
        <v>0</v>
      </c>
      <c r="AI3178" s="177"/>
      <c r="AJ3178" s="177"/>
      <c r="AK3178" s="177"/>
      <c r="AL3178" s="177"/>
      <c r="AM3178" s="177"/>
      <c r="AN3178" s="177"/>
      <c r="AO3178" s="177"/>
      <c r="AP3178" s="177"/>
      <c r="AQ3178" s="177"/>
      <c r="AR3178" s="177"/>
      <c r="AS3178" s="177"/>
      <c r="AT3178" s="177"/>
      <c r="AU3178" s="177"/>
      <c r="AV3178" s="177"/>
      <c r="AW3178" s="177"/>
      <c r="AX3178" s="177"/>
      <c r="AY3178" s="177"/>
      <c r="AZ3178" s="177"/>
      <c r="BA3178" s="177"/>
      <c r="BB3178" s="177"/>
      <c r="BC3178" s="177"/>
      <c r="BD3178" s="177"/>
      <c r="BE3178" s="177"/>
      <c r="BF3178" s="177"/>
      <c r="BG3178" s="177"/>
      <c r="BH3178" s="177"/>
      <c r="BI3178" s="177"/>
      <c r="BJ3178" s="177"/>
      <c r="BK3178" s="177"/>
      <c r="BL3178" s="177"/>
      <c r="BM3178" s="177"/>
      <c r="BN3178" s="177"/>
      <c r="BO3178" s="177"/>
      <c r="BP3178" s="177"/>
      <c r="BQ3178" s="177"/>
      <c r="BR3178" s="177"/>
      <c r="BS3178" s="177"/>
      <c r="BT3178" s="177"/>
      <c r="BU3178" s="177"/>
      <c r="BV3178" s="177"/>
      <c r="BW3178" s="177"/>
      <c r="BX3178" s="177"/>
      <c r="BY3178" s="177"/>
      <c r="BZ3178" s="177"/>
      <c r="CA3178" s="177"/>
    </row>
    <row r="3179" spans="13:79" customFormat="1" ht="11.25" customHeight="1">
      <c r="M3179" s="223" t="s">
        <v>719</v>
      </c>
      <c r="N3179" s="507" t="s">
        <v>770</v>
      </c>
      <c r="O3179" s="171" t="s">
        <v>332</v>
      </c>
      <c r="AC3179" s="268"/>
      <c r="AD3179" s="268"/>
      <c r="AE3179" s="268"/>
      <c r="AF3179" s="263">
        <f>IF(AF3180=0,0,AF3178/AF3180)</f>
        <v>0</v>
      </c>
      <c r="AG3179" s="261"/>
      <c r="AH3179" s="261"/>
      <c r="AI3179" s="177"/>
      <c r="AJ3179" s="177"/>
      <c r="AK3179" s="177"/>
      <c r="AL3179" s="177"/>
      <c r="AM3179" s="177"/>
      <c r="AN3179" s="177"/>
      <c r="AO3179" s="177"/>
      <c r="AP3179" s="177"/>
      <c r="AQ3179" s="177"/>
      <c r="AR3179" s="177"/>
      <c r="AS3179" s="177"/>
      <c r="AT3179" s="177"/>
      <c r="AU3179" s="177"/>
      <c r="AV3179" s="177"/>
      <c r="AW3179" s="177"/>
      <c r="AX3179" s="177"/>
      <c r="AY3179" s="177"/>
      <c r="AZ3179" s="177"/>
      <c r="BA3179" s="177"/>
      <c r="BB3179" s="177"/>
      <c r="BC3179" s="177"/>
      <c r="BD3179" s="177"/>
      <c r="BE3179" s="177"/>
      <c r="BF3179" s="177"/>
      <c r="BG3179" s="177"/>
      <c r="BH3179" s="177"/>
      <c r="BI3179" s="177"/>
      <c r="BJ3179" s="177"/>
      <c r="BK3179" s="177"/>
      <c r="BL3179" s="177"/>
      <c r="BM3179" s="177"/>
      <c r="BN3179" s="177"/>
      <c r="BO3179" s="177"/>
      <c r="BP3179" s="177"/>
      <c r="BQ3179" s="177"/>
      <c r="BR3179" s="177"/>
      <c r="BS3179" s="177"/>
      <c r="BT3179" s="177"/>
      <c r="BU3179" s="177"/>
      <c r="BV3179" s="177"/>
      <c r="BW3179" s="177"/>
      <c r="BX3179" s="177"/>
      <c r="BY3179" s="177"/>
      <c r="BZ3179" s="177"/>
      <c r="CA3179" s="177"/>
    </row>
    <row r="3180" spans="13:79" customFormat="1" ht="11.25" customHeight="1">
      <c r="M3180" s="223" t="s">
        <v>720</v>
      </c>
      <c r="N3180" s="507" t="s">
        <v>771</v>
      </c>
      <c r="O3180" s="171" t="s">
        <v>768</v>
      </c>
      <c r="AC3180" s="268"/>
      <c r="AD3180" s="268"/>
      <c r="AE3180" s="268"/>
      <c r="AF3180" s="263">
        <f>AG3180+AH3180</f>
        <v>0</v>
      </c>
      <c r="AG3180" s="261"/>
      <c r="AH3180" s="261"/>
      <c r="AI3180" s="177"/>
      <c r="AJ3180" s="177"/>
      <c r="AK3180" s="177"/>
      <c r="AL3180" s="177"/>
      <c r="AM3180" s="177"/>
      <c r="AN3180" s="177"/>
      <c r="AO3180" s="177"/>
      <c r="AP3180" s="177"/>
      <c r="AQ3180" s="177"/>
      <c r="AR3180" s="177"/>
      <c r="AS3180" s="177"/>
      <c r="AT3180" s="177"/>
      <c r="AU3180" s="177"/>
      <c r="AV3180" s="177"/>
      <c r="AW3180" s="177"/>
      <c r="AX3180" s="177"/>
      <c r="AY3180" s="177"/>
      <c r="AZ3180" s="177"/>
      <c r="BA3180" s="177"/>
      <c r="BB3180" s="177"/>
      <c r="BC3180" s="177"/>
      <c r="BD3180" s="177"/>
      <c r="BE3180" s="177"/>
      <c r="BF3180" s="177"/>
      <c r="BG3180" s="177"/>
      <c r="BH3180" s="177"/>
      <c r="BI3180" s="177"/>
      <c r="BJ3180" s="177"/>
      <c r="BK3180" s="177"/>
      <c r="BL3180" s="177"/>
      <c r="BM3180" s="177"/>
      <c r="BN3180" s="177"/>
      <c r="BO3180" s="177"/>
      <c r="BP3180" s="177"/>
      <c r="BQ3180" s="177"/>
      <c r="BR3180" s="177"/>
      <c r="BS3180" s="177"/>
      <c r="BT3180" s="177"/>
      <c r="BU3180" s="177"/>
      <c r="BV3180" s="177"/>
      <c r="BW3180" s="177"/>
      <c r="BX3180" s="177"/>
      <c r="BY3180" s="177"/>
      <c r="BZ3180" s="177"/>
      <c r="CA3180" s="177"/>
    </row>
    <row r="3181" spans="13:79" customFormat="1" ht="11.25" customHeight="1">
      <c r="M3181" s="445" t="s">
        <v>721</v>
      </c>
      <c r="N3181" s="515" t="s">
        <v>368</v>
      </c>
      <c r="O3181" s="171" t="s">
        <v>196</v>
      </c>
      <c r="AC3181" s="268"/>
      <c r="AD3181" s="268"/>
      <c r="AE3181" s="268"/>
      <c r="AF3181" s="263">
        <f>AG3181+AH3181</f>
        <v>0</v>
      </c>
      <c r="AG3181" s="263">
        <f>AG3182*AG3183</f>
        <v>0</v>
      </c>
      <c r="AH3181" s="263">
        <f>AH3182*AH3183</f>
        <v>0</v>
      </c>
      <c r="AI3181" s="177"/>
      <c r="AJ3181" s="177"/>
      <c r="AK3181" s="177"/>
      <c r="AL3181" s="177"/>
      <c r="AM3181" s="177"/>
      <c r="AN3181" s="177"/>
      <c r="AO3181" s="177"/>
      <c r="AP3181" s="177"/>
      <c r="AQ3181" s="177"/>
      <c r="AR3181" s="177"/>
      <c r="AS3181" s="177"/>
      <c r="AT3181" s="177"/>
      <c r="AU3181" s="177"/>
      <c r="AV3181" s="177"/>
      <c r="AW3181" s="177"/>
      <c r="AX3181" s="177"/>
      <c r="AY3181" s="177"/>
      <c r="AZ3181" s="177"/>
      <c r="BA3181" s="177"/>
      <c r="BB3181" s="177"/>
      <c r="BC3181" s="177"/>
      <c r="BD3181" s="177"/>
      <c r="BE3181" s="177"/>
      <c r="BF3181" s="177"/>
      <c r="BG3181" s="177"/>
      <c r="BH3181" s="177"/>
      <c r="BI3181" s="177"/>
      <c r="BJ3181" s="177"/>
      <c r="BK3181" s="177"/>
      <c r="BL3181" s="177"/>
      <c r="BM3181" s="177"/>
      <c r="BN3181" s="177"/>
      <c r="BO3181" s="177"/>
      <c r="BP3181" s="177"/>
      <c r="BQ3181" s="177"/>
      <c r="BR3181" s="177"/>
      <c r="BS3181" s="177"/>
      <c r="BT3181" s="177"/>
      <c r="BU3181" s="177"/>
      <c r="BV3181" s="177"/>
      <c r="BW3181" s="177"/>
      <c r="BX3181" s="177"/>
      <c r="BY3181" s="177"/>
      <c r="BZ3181" s="177"/>
      <c r="CA3181" s="177"/>
    </row>
    <row r="3182" spans="13:79" customFormat="1" ht="11.25" customHeight="1">
      <c r="M3182" s="223" t="s">
        <v>722</v>
      </c>
      <c r="N3182" s="507" t="s">
        <v>769</v>
      </c>
      <c r="O3182" s="171" t="s">
        <v>331</v>
      </c>
      <c r="AC3182" s="268"/>
      <c r="AD3182" s="268"/>
      <c r="AE3182" s="268"/>
      <c r="AF3182" s="263">
        <f>IF(AF3183=0,0,AF3181/AF3183)</f>
        <v>0</v>
      </c>
      <c r="AG3182" s="261"/>
      <c r="AH3182" s="261"/>
      <c r="AI3182" s="177"/>
      <c r="AJ3182" s="177"/>
      <c r="AK3182" s="177"/>
      <c r="AL3182" s="177"/>
      <c r="AM3182" s="177"/>
      <c r="AN3182" s="177"/>
      <c r="AO3182" s="177"/>
      <c r="AP3182" s="177"/>
      <c r="AQ3182" s="177"/>
      <c r="AR3182" s="177"/>
      <c r="AS3182" s="177"/>
      <c r="AT3182" s="177"/>
      <c r="AU3182" s="177"/>
      <c r="AV3182" s="177"/>
      <c r="AW3182" s="177"/>
      <c r="AX3182" s="177"/>
      <c r="AY3182" s="177"/>
      <c r="AZ3182" s="177"/>
      <c r="BA3182" s="177"/>
      <c r="BB3182" s="177"/>
      <c r="BC3182" s="177"/>
      <c r="BD3182" s="177"/>
      <c r="BE3182" s="177"/>
      <c r="BF3182" s="177"/>
      <c r="BG3182" s="177"/>
      <c r="BH3182" s="177"/>
      <c r="BI3182" s="177"/>
      <c r="BJ3182" s="177"/>
      <c r="BK3182" s="177"/>
      <c r="BL3182" s="177"/>
      <c r="BM3182" s="177"/>
      <c r="BN3182" s="177"/>
      <c r="BO3182" s="177"/>
      <c r="BP3182" s="177"/>
      <c r="BQ3182" s="177"/>
      <c r="BR3182" s="177"/>
      <c r="BS3182" s="177"/>
      <c r="BT3182" s="177"/>
      <c r="BU3182" s="177"/>
      <c r="BV3182" s="177"/>
      <c r="BW3182" s="177"/>
      <c r="BX3182" s="177"/>
      <c r="BY3182" s="177"/>
      <c r="BZ3182" s="177"/>
      <c r="CA3182" s="177"/>
    </row>
    <row r="3183" spans="13:79" customFormat="1" ht="11.25" customHeight="1">
      <c r="M3183" s="223" t="s">
        <v>723</v>
      </c>
      <c r="N3183" s="507" t="s">
        <v>765</v>
      </c>
      <c r="O3183" s="171" t="s">
        <v>289</v>
      </c>
      <c r="AC3183" s="268"/>
      <c r="AD3183" s="268"/>
      <c r="AE3183" s="268"/>
      <c r="AF3183" s="263">
        <f>AG3183+AH3183</f>
        <v>0</v>
      </c>
      <c r="AG3183" s="261"/>
      <c r="AH3183" s="261"/>
      <c r="AI3183" s="177"/>
      <c r="AJ3183" s="177"/>
      <c r="AK3183" s="177"/>
      <c r="AL3183" s="177"/>
      <c r="AM3183" s="177"/>
      <c r="AN3183" s="177"/>
      <c r="AO3183" s="177"/>
      <c r="AP3183" s="177"/>
      <c r="AQ3183" s="177"/>
      <c r="AR3183" s="177"/>
      <c r="AS3183" s="177"/>
      <c r="AT3183" s="177"/>
      <c r="AU3183" s="177"/>
      <c r="AV3183" s="177"/>
      <c r="AW3183" s="177"/>
      <c r="AX3183" s="177"/>
      <c r="AY3183" s="177"/>
      <c r="AZ3183" s="177"/>
      <c r="BA3183" s="177"/>
      <c r="BB3183" s="177"/>
      <c r="BC3183" s="177"/>
      <c r="BD3183" s="177"/>
      <c r="BE3183" s="177"/>
      <c r="BF3183" s="177"/>
      <c r="BG3183" s="177"/>
      <c r="BH3183" s="177"/>
      <c r="BI3183" s="177"/>
      <c r="BJ3183" s="177"/>
      <c r="BK3183" s="177"/>
      <c r="BL3183" s="177"/>
      <c r="BM3183" s="177"/>
      <c r="BN3183" s="177"/>
      <c r="BO3183" s="177"/>
      <c r="BP3183" s="177"/>
      <c r="BQ3183" s="177"/>
      <c r="BR3183" s="177"/>
      <c r="BS3183" s="177"/>
      <c r="BT3183" s="177"/>
      <c r="BU3183" s="177"/>
      <c r="BV3183" s="177"/>
      <c r="BW3183" s="177"/>
      <c r="BX3183" s="177"/>
      <c r="BY3183" s="177"/>
      <c r="BZ3183" s="177"/>
      <c r="CA3183" s="177"/>
    </row>
    <row r="3184" spans="13:79" customFormat="1" ht="11.25" customHeight="1">
      <c r="M3184" s="445" t="s">
        <v>724</v>
      </c>
      <c r="N3184" s="515" t="s">
        <v>372</v>
      </c>
      <c r="O3184" s="171" t="s">
        <v>196</v>
      </c>
      <c r="AC3184" s="268"/>
      <c r="AD3184" s="268"/>
      <c r="AE3184" s="268"/>
      <c r="AF3184" s="263">
        <f>AG3184+AH3184</f>
        <v>0</v>
      </c>
      <c r="AG3184" s="263">
        <f>AG3185*AG3186</f>
        <v>0</v>
      </c>
      <c r="AH3184" s="263">
        <f>AH3185*AH3186</f>
        <v>0</v>
      </c>
      <c r="AI3184" s="177"/>
      <c r="AJ3184" s="177"/>
      <c r="AK3184" s="177"/>
      <c r="AL3184" s="177"/>
      <c r="AM3184" s="177"/>
      <c r="AN3184" s="177"/>
      <c r="AO3184" s="177"/>
      <c r="AP3184" s="177"/>
      <c r="AQ3184" s="177"/>
      <c r="AR3184" s="177"/>
      <c r="AS3184" s="177"/>
      <c r="AT3184" s="177"/>
      <c r="AU3184" s="177"/>
      <c r="AV3184" s="177"/>
      <c r="AW3184" s="177"/>
      <c r="AX3184" s="177"/>
      <c r="AY3184" s="177"/>
      <c r="AZ3184" s="177"/>
      <c r="BA3184" s="177"/>
      <c r="BB3184" s="177"/>
      <c r="BC3184" s="177"/>
      <c r="BD3184" s="177"/>
      <c r="BE3184" s="177"/>
      <c r="BF3184" s="177"/>
      <c r="BG3184" s="177"/>
      <c r="BH3184" s="177"/>
      <c r="BI3184" s="177"/>
      <c r="BJ3184" s="177"/>
      <c r="BK3184" s="177"/>
      <c r="BL3184" s="177"/>
      <c r="BM3184" s="177"/>
      <c r="BN3184" s="177"/>
      <c r="BO3184" s="177"/>
      <c r="BP3184" s="177"/>
      <c r="BQ3184" s="177"/>
      <c r="BR3184" s="177"/>
      <c r="BS3184" s="177"/>
      <c r="BT3184" s="177"/>
      <c r="BU3184" s="177"/>
      <c r="BV3184" s="177"/>
      <c r="BW3184" s="177"/>
      <c r="BX3184" s="177"/>
      <c r="BY3184" s="177"/>
      <c r="BZ3184" s="177"/>
      <c r="CA3184" s="177"/>
    </row>
    <row r="3185" spans="13:79" customFormat="1" ht="11.25" customHeight="1">
      <c r="M3185" s="223" t="s">
        <v>725</v>
      </c>
      <c r="N3185" s="507" t="s">
        <v>770</v>
      </c>
      <c r="O3185" s="171" t="s">
        <v>332</v>
      </c>
      <c r="AC3185" s="268"/>
      <c r="AD3185" s="268"/>
      <c r="AE3185" s="268"/>
      <c r="AF3185" s="263">
        <f>IF(AF3186=0,0,AF3184/AF3186)</f>
        <v>0</v>
      </c>
      <c r="AG3185" s="261"/>
      <c r="AH3185" s="261"/>
      <c r="AI3185" s="177"/>
      <c r="AJ3185" s="177"/>
      <c r="AK3185" s="177"/>
      <c r="AL3185" s="177"/>
      <c r="AM3185" s="177"/>
      <c r="AN3185" s="177"/>
      <c r="AO3185" s="177"/>
      <c r="AP3185" s="177"/>
      <c r="AQ3185" s="177"/>
      <c r="AR3185" s="177"/>
      <c r="AS3185" s="177"/>
      <c r="AT3185" s="177"/>
      <c r="AU3185" s="177"/>
      <c r="AV3185" s="177"/>
      <c r="AW3185" s="177"/>
      <c r="AX3185" s="177"/>
      <c r="AY3185" s="177"/>
      <c r="AZ3185" s="177"/>
      <c r="BA3185" s="177"/>
      <c r="BB3185" s="177"/>
      <c r="BC3185" s="177"/>
      <c r="BD3185" s="177"/>
      <c r="BE3185" s="177"/>
      <c r="BF3185" s="177"/>
      <c r="BG3185" s="177"/>
      <c r="BH3185" s="177"/>
      <c r="BI3185" s="177"/>
      <c r="BJ3185" s="177"/>
      <c r="BK3185" s="177"/>
      <c r="BL3185" s="177"/>
      <c r="BM3185" s="177"/>
      <c r="BN3185" s="177"/>
      <c r="BO3185" s="177"/>
      <c r="BP3185" s="177"/>
      <c r="BQ3185" s="177"/>
      <c r="BR3185" s="177"/>
      <c r="BS3185" s="177"/>
      <c r="BT3185" s="177"/>
      <c r="BU3185" s="177"/>
      <c r="BV3185" s="177"/>
      <c r="BW3185" s="177"/>
      <c r="BX3185" s="177"/>
      <c r="BY3185" s="177"/>
      <c r="BZ3185" s="177"/>
      <c r="CA3185" s="177"/>
    </row>
    <row r="3186" spans="13:79" customFormat="1" ht="11.25" customHeight="1">
      <c r="M3186" s="223" t="s">
        <v>726</v>
      </c>
      <c r="N3186" s="507" t="s">
        <v>771</v>
      </c>
      <c r="O3186" s="171" t="s">
        <v>768</v>
      </c>
      <c r="AC3186" s="268"/>
      <c r="AD3186" s="268"/>
      <c r="AE3186" s="268"/>
      <c r="AF3186" s="263">
        <f>AG3186+AH3186</f>
        <v>0</v>
      </c>
      <c r="AG3186" s="261"/>
      <c r="AH3186" s="261"/>
      <c r="AI3186" s="177"/>
      <c r="AJ3186" s="177"/>
      <c r="AK3186" s="177"/>
      <c r="AL3186" s="177"/>
      <c r="AM3186" s="177"/>
      <c r="AN3186" s="177"/>
      <c r="AO3186" s="177"/>
      <c r="AP3186" s="177"/>
      <c r="AQ3186" s="177"/>
      <c r="AR3186" s="177"/>
      <c r="AS3186" s="177"/>
      <c r="AT3186" s="177"/>
      <c r="AU3186" s="177"/>
      <c r="AV3186" s="177"/>
      <c r="AW3186" s="177"/>
      <c r="AX3186" s="177"/>
      <c r="AY3186" s="177"/>
      <c r="AZ3186" s="177"/>
      <c r="BA3186" s="177"/>
      <c r="BB3186" s="177"/>
      <c r="BC3186" s="177"/>
      <c r="BD3186" s="177"/>
      <c r="BE3186" s="177"/>
      <c r="BF3186" s="177"/>
      <c r="BG3186" s="177"/>
      <c r="BH3186" s="177"/>
      <c r="BI3186" s="177"/>
      <c r="BJ3186" s="177"/>
      <c r="BK3186" s="177"/>
      <c r="BL3186" s="177"/>
      <c r="BM3186" s="177"/>
      <c r="BN3186" s="177"/>
      <c r="BO3186" s="177"/>
      <c r="BP3186" s="177"/>
      <c r="BQ3186" s="177"/>
      <c r="BR3186" s="177"/>
      <c r="BS3186" s="177"/>
      <c r="BT3186" s="177"/>
      <c r="BU3186" s="177"/>
      <c r="BV3186" s="177"/>
      <c r="BW3186" s="177"/>
      <c r="BX3186" s="177"/>
      <c r="BY3186" s="177"/>
      <c r="BZ3186" s="177"/>
      <c r="CA3186" s="177"/>
    </row>
    <row r="3187" spans="13:79" customFormat="1" ht="11.25" customHeight="1">
      <c r="M3187" s="445" t="s">
        <v>727</v>
      </c>
      <c r="N3187" s="515" t="s">
        <v>376</v>
      </c>
      <c r="O3187" s="171" t="s">
        <v>196</v>
      </c>
      <c r="AC3187" s="268"/>
      <c r="AD3187" s="268"/>
      <c r="AE3187" s="268"/>
      <c r="AF3187" s="263">
        <f>AG3187+AH3187</f>
        <v>0</v>
      </c>
      <c r="AG3187" s="263">
        <f>AG3188*AG3189</f>
        <v>0</v>
      </c>
      <c r="AH3187" s="263">
        <f>AH3188*AH3189</f>
        <v>0</v>
      </c>
      <c r="AI3187" s="177"/>
      <c r="AJ3187" s="177"/>
      <c r="AK3187" s="177"/>
      <c r="AL3187" s="177"/>
      <c r="AM3187" s="177"/>
      <c r="AN3187" s="177"/>
      <c r="AO3187" s="177"/>
      <c r="AP3187" s="177"/>
      <c r="AQ3187" s="177"/>
      <c r="AR3187" s="177"/>
      <c r="AS3187" s="177"/>
      <c r="AT3187" s="177"/>
      <c r="AU3187" s="177"/>
      <c r="AV3187" s="177"/>
      <c r="AW3187" s="177"/>
      <c r="AX3187" s="177"/>
      <c r="AY3187" s="177"/>
      <c r="AZ3187" s="177"/>
      <c r="BA3187" s="177"/>
      <c r="BB3187" s="177"/>
      <c r="BC3187" s="177"/>
      <c r="BD3187" s="177"/>
      <c r="BE3187" s="177"/>
      <c r="BF3187" s="177"/>
      <c r="BG3187" s="177"/>
      <c r="BH3187" s="177"/>
      <c r="BI3187" s="177"/>
      <c r="BJ3187" s="177"/>
      <c r="BK3187" s="177"/>
      <c r="BL3187" s="177"/>
      <c r="BM3187" s="177"/>
      <c r="BN3187" s="177"/>
      <c r="BO3187" s="177"/>
      <c r="BP3187" s="177"/>
      <c r="BQ3187" s="177"/>
      <c r="BR3187" s="177"/>
      <c r="BS3187" s="177"/>
      <c r="BT3187" s="177"/>
      <c r="BU3187" s="177"/>
      <c r="BV3187" s="177"/>
      <c r="BW3187" s="177"/>
      <c r="BX3187" s="177"/>
      <c r="BY3187" s="177"/>
      <c r="BZ3187" s="177"/>
      <c r="CA3187" s="177"/>
    </row>
    <row r="3188" spans="13:79" customFormat="1" ht="11.25" customHeight="1">
      <c r="M3188" s="223" t="s">
        <v>728</v>
      </c>
      <c r="N3188" s="507" t="s">
        <v>769</v>
      </c>
      <c r="O3188" s="171" t="s">
        <v>331</v>
      </c>
      <c r="AC3188" s="268"/>
      <c r="AD3188" s="268"/>
      <c r="AE3188" s="268"/>
      <c r="AF3188" s="263">
        <f>IF(AF3189=0,0,AF3187/AF3189)</f>
        <v>0</v>
      </c>
      <c r="AG3188" s="261"/>
      <c r="AH3188" s="261"/>
      <c r="AI3188" s="177"/>
      <c r="AJ3188" s="177"/>
      <c r="AK3188" s="177"/>
      <c r="AL3188" s="177"/>
      <c r="AM3188" s="177"/>
      <c r="AN3188" s="177"/>
      <c r="AO3188" s="177"/>
      <c r="AP3188" s="177"/>
      <c r="AQ3188" s="177"/>
      <c r="AR3188" s="177"/>
      <c r="AS3188" s="177"/>
      <c r="AT3188" s="177"/>
      <c r="AU3188" s="177"/>
      <c r="AV3188" s="177"/>
      <c r="AW3188" s="177"/>
      <c r="AX3188" s="177"/>
      <c r="AY3188" s="177"/>
      <c r="AZ3188" s="177"/>
      <c r="BA3188" s="177"/>
      <c r="BB3188" s="177"/>
      <c r="BC3188" s="177"/>
      <c r="BD3188" s="177"/>
      <c r="BE3188" s="177"/>
      <c r="BF3188" s="177"/>
      <c r="BG3188" s="177"/>
      <c r="BH3188" s="177"/>
      <c r="BI3188" s="177"/>
      <c r="BJ3188" s="177"/>
      <c r="BK3188" s="177"/>
      <c r="BL3188" s="177"/>
      <c r="BM3188" s="177"/>
      <c r="BN3188" s="177"/>
      <c r="BO3188" s="177"/>
      <c r="BP3188" s="177"/>
      <c r="BQ3188" s="177"/>
      <c r="BR3188" s="177"/>
      <c r="BS3188" s="177"/>
      <c r="BT3188" s="177"/>
      <c r="BU3188" s="177"/>
      <c r="BV3188" s="177"/>
      <c r="BW3188" s="177"/>
      <c r="BX3188" s="177"/>
      <c r="BY3188" s="177"/>
      <c r="BZ3188" s="177"/>
      <c r="CA3188" s="177"/>
    </row>
    <row r="3189" spans="13:79" customFormat="1" ht="11.25" customHeight="1">
      <c r="M3189" s="223" t="s">
        <v>729</v>
      </c>
      <c r="N3189" s="507" t="s">
        <v>765</v>
      </c>
      <c r="O3189" s="171" t="s">
        <v>289</v>
      </c>
      <c r="AC3189" s="268"/>
      <c r="AD3189" s="268"/>
      <c r="AE3189" s="268"/>
      <c r="AF3189" s="263">
        <f>AG3189+AH3189</f>
        <v>0</v>
      </c>
      <c r="AG3189" s="261"/>
      <c r="AH3189" s="261"/>
      <c r="AI3189" s="177"/>
      <c r="AJ3189" s="177"/>
      <c r="AK3189" s="177"/>
      <c r="AL3189" s="177"/>
      <c r="AM3189" s="177"/>
      <c r="AN3189" s="177"/>
      <c r="AO3189" s="177"/>
      <c r="AP3189" s="177"/>
      <c r="AQ3189" s="177"/>
      <c r="AR3189" s="177"/>
      <c r="AS3189" s="177"/>
      <c r="AT3189" s="177"/>
      <c r="AU3189" s="177"/>
      <c r="AV3189" s="177"/>
      <c r="AW3189" s="177"/>
      <c r="AX3189" s="177"/>
      <c r="AY3189" s="177"/>
      <c r="AZ3189" s="177"/>
      <c r="BA3189" s="177"/>
      <c r="BB3189" s="177"/>
      <c r="BC3189" s="177"/>
      <c r="BD3189" s="177"/>
      <c r="BE3189" s="177"/>
      <c r="BF3189" s="177"/>
      <c r="BG3189" s="177"/>
      <c r="BH3189" s="177"/>
      <c r="BI3189" s="177"/>
      <c r="BJ3189" s="177"/>
      <c r="BK3189" s="177"/>
      <c r="BL3189" s="177"/>
      <c r="BM3189" s="177"/>
      <c r="BN3189" s="177"/>
      <c r="BO3189" s="177"/>
      <c r="BP3189" s="177"/>
      <c r="BQ3189" s="177"/>
      <c r="BR3189" s="177"/>
      <c r="BS3189" s="177"/>
      <c r="BT3189" s="177"/>
      <c r="BU3189" s="177"/>
      <c r="BV3189" s="177"/>
      <c r="BW3189" s="177"/>
      <c r="BX3189" s="177"/>
      <c r="BY3189" s="177"/>
      <c r="BZ3189" s="177"/>
      <c r="CA3189" s="177"/>
    </row>
    <row r="3190" spans="13:79" customFormat="1" ht="11.25" customHeight="1">
      <c r="M3190" s="445" t="s">
        <v>730</v>
      </c>
      <c r="N3190" s="515" t="s">
        <v>380</v>
      </c>
      <c r="O3190" s="171" t="s">
        <v>196</v>
      </c>
      <c r="AC3190" s="268"/>
      <c r="AD3190" s="268"/>
      <c r="AE3190" s="268"/>
      <c r="AF3190" s="263">
        <f>AG3190+AH3190</f>
        <v>0</v>
      </c>
      <c r="AG3190" s="263">
        <f>AG3191*AG3192</f>
        <v>0</v>
      </c>
      <c r="AH3190" s="263">
        <f>AH3191*AH3192</f>
        <v>0</v>
      </c>
      <c r="AI3190" s="177"/>
      <c r="AJ3190" s="177"/>
      <c r="AK3190" s="177"/>
      <c r="AL3190" s="177"/>
      <c r="AM3190" s="177"/>
      <c r="AN3190" s="177"/>
      <c r="AO3190" s="177"/>
      <c r="AP3190" s="177"/>
      <c r="AQ3190" s="177"/>
      <c r="AR3190" s="177"/>
      <c r="AS3190" s="177"/>
      <c r="AT3190" s="177"/>
      <c r="AU3190" s="177"/>
      <c r="AV3190" s="177"/>
      <c r="AW3190" s="177"/>
      <c r="AX3190" s="177"/>
      <c r="AY3190" s="177"/>
      <c r="AZ3190" s="177"/>
      <c r="BA3190" s="177"/>
      <c r="BB3190" s="177"/>
      <c r="BC3190" s="177"/>
      <c r="BD3190" s="177"/>
      <c r="BE3190" s="177"/>
      <c r="BF3190" s="177"/>
      <c r="BG3190" s="177"/>
      <c r="BH3190" s="177"/>
      <c r="BI3190" s="177"/>
      <c r="BJ3190" s="177"/>
      <c r="BK3190" s="177"/>
      <c r="BL3190" s="177"/>
      <c r="BM3190" s="177"/>
      <c r="BN3190" s="177"/>
      <c r="BO3190" s="177"/>
      <c r="BP3190" s="177"/>
      <c r="BQ3190" s="177"/>
      <c r="BR3190" s="177"/>
      <c r="BS3190" s="177"/>
      <c r="BT3190" s="177"/>
      <c r="BU3190" s="177"/>
      <c r="BV3190" s="177"/>
      <c r="BW3190" s="177"/>
      <c r="BX3190" s="177"/>
      <c r="BY3190" s="177"/>
      <c r="BZ3190" s="177"/>
      <c r="CA3190" s="177"/>
    </row>
    <row r="3191" spans="13:79" customFormat="1" ht="11.25" customHeight="1">
      <c r="M3191" s="223" t="s">
        <v>731</v>
      </c>
      <c r="N3191" s="507" t="s">
        <v>770</v>
      </c>
      <c r="O3191" s="171" t="s">
        <v>332</v>
      </c>
      <c r="AC3191" s="268"/>
      <c r="AD3191" s="268"/>
      <c r="AE3191" s="268"/>
      <c r="AF3191" s="263">
        <f>IF(AF3192=0,0,AF3190/AF3192)</f>
        <v>0</v>
      </c>
      <c r="AG3191" s="261"/>
      <c r="AH3191" s="261"/>
      <c r="AI3191" s="177"/>
      <c r="AJ3191" s="177"/>
      <c r="AK3191" s="177"/>
      <c r="AL3191" s="177"/>
      <c r="AM3191" s="177"/>
      <c r="AN3191" s="177"/>
      <c r="AO3191" s="177"/>
      <c r="AP3191" s="177"/>
      <c r="AQ3191" s="177"/>
      <c r="AR3191" s="177"/>
      <c r="AS3191" s="177"/>
      <c r="AT3191" s="177"/>
      <c r="AU3191" s="177"/>
      <c r="AV3191" s="177"/>
      <c r="AW3191" s="177"/>
      <c r="AX3191" s="177"/>
      <c r="AY3191" s="177"/>
      <c r="AZ3191" s="177"/>
      <c r="BA3191" s="177"/>
      <c r="BB3191" s="177"/>
      <c r="BC3191" s="177"/>
      <c r="BD3191" s="177"/>
      <c r="BE3191" s="177"/>
      <c r="BF3191" s="177"/>
      <c r="BG3191" s="177"/>
      <c r="BH3191" s="177"/>
      <c r="BI3191" s="177"/>
      <c r="BJ3191" s="177"/>
      <c r="BK3191" s="177"/>
      <c r="BL3191" s="177"/>
      <c r="BM3191" s="177"/>
      <c r="BN3191" s="177"/>
      <c r="BO3191" s="177"/>
      <c r="BP3191" s="177"/>
      <c r="BQ3191" s="177"/>
      <c r="BR3191" s="177"/>
      <c r="BS3191" s="177"/>
      <c r="BT3191" s="177"/>
      <c r="BU3191" s="177"/>
      <c r="BV3191" s="177"/>
      <c r="BW3191" s="177"/>
      <c r="BX3191" s="177"/>
      <c r="BY3191" s="177"/>
      <c r="BZ3191" s="177"/>
      <c r="CA3191" s="177"/>
    </row>
    <row r="3192" spans="13:79" customFormat="1" ht="11.25" customHeight="1">
      <c r="M3192" s="223" t="s">
        <v>732</v>
      </c>
      <c r="N3192" s="507" t="s">
        <v>771</v>
      </c>
      <c r="O3192" s="171" t="s">
        <v>768</v>
      </c>
      <c r="AC3192" s="268"/>
      <c r="AD3192" s="268"/>
      <c r="AE3192" s="268"/>
      <c r="AF3192" s="263">
        <f>AG3192+AH3192</f>
        <v>0</v>
      </c>
      <c r="AG3192" s="261"/>
      <c r="AH3192" s="261"/>
      <c r="AI3192" s="177"/>
      <c r="AJ3192" s="177"/>
      <c r="AK3192" s="177"/>
      <c r="AL3192" s="177"/>
      <c r="AM3192" s="177"/>
      <c r="AN3192" s="177"/>
      <c r="AO3192" s="177"/>
      <c r="AP3192" s="177"/>
      <c r="AQ3192" s="177"/>
      <c r="AR3192" s="177"/>
      <c r="AS3192" s="177"/>
      <c r="AT3192" s="177"/>
      <c r="AU3192" s="177"/>
      <c r="AV3192" s="177"/>
      <c r="AW3192" s="177"/>
      <c r="AX3192" s="177"/>
      <c r="AY3192" s="177"/>
      <c r="AZ3192" s="177"/>
      <c r="BA3192" s="177"/>
      <c r="BB3192" s="177"/>
      <c r="BC3192" s="177"/>
      <c r="BD3192" s="177"/>
      <c r="BE3192" s="177"/>
      <c r="BF3192" s="177"/>
      <c r="BG3192" s="177"/>
      <c r="BH3192" s="177"/>
      <c r="BI3192" s="177"/>
      <c r="BJ3192" s="177"/>
      <c r="BK3192" s="177"/>
      <c r="BL3192" s="177"/>
      <c r="BM3192" s="177"/>
      <c r="BN3192" s="177"/>
      <c r="BO3192" s="177"/>
      <c r="BP3192" s="177"/>
      <c r="BQ3192" s="177"/>
      <c r="BR3192" s="177"/>
      <c r="BS3192" s="177"/>
      <c r="BT3192" s="177"/>
      <c r="BU3192" s="177"/>
      <c r="BV3192" s="177"/>
      <c r="BW3192" s="177"/>
      <c r="BX3192" s="177"/>
      <c r="BY3192" s="177"/>
      <c r="BZ3192" s="177"/>
      <c r="CA3192" s="177"/>
    </row>
    <row r="3193" spans="13:79" customFormat="1" ht="11.25" customHeight="1">
      <c r="M3193" s="172" t="s">
        <v>813</v>
      </c>
      <c r="N3193" s="511" t="s">
        <v>202</v>
      </c>
      <c r="O3193" s="171" t="s">
        <v>196</v>
      </c>
      <c r="AC3193" s="268"/>
      <c r="AD3193" s="268"/>
      <c r="AE3193" s="268"/>
      <c r="AF3193" s="263">
        <f>AG3193+AH3193</f>
        <v>0</v>
      </c>
      <c r="AG3193" s="263">
        <f>SUM(AG3199,AG3206,AG3213,AG3217,AG3221)</f>
        <v>0</v>
      </c>
      <c r="AH3193" s="263">
        <f>SUM(AH3199,AH3206,AH3213,AH3217,AH3221)</f>
        <v>0</v>
      </c>
      <c r="AI3193" s="177"/>
      <c r="AJ3193" s="177"/>
      <c r="AK3193" s="177"/>
      <c r="AL3193" s="177"/>
      <c r="AM3193" s="177"/>
      <c r="AN3193" s="177"/>
      <c r="AO3193" s="177"/>
      <c r="AP3193" s="177"/>
      <c r="AQ3193" s="177"/>
      <c r="AR3193" s="177"/>
      <c r="AS3193" s="177"/>
      <c r="AT3193" s="177"/>
      <c r="AU3193" s="177"/>
      <c r="AV3193" s="177"/>
      <c r="AW3193" s="177"/>
      <c r="AX3193" s="177"/>
      <c r="AY3193" s="177"/>
      <c r="AZ3193" s="177"/>
      <c r="BA3193" s="177"/>
      <c r="BB3193" s="177"/>
      <c r="BC3193" s="177"/>
      <c r="BD3193" s="177"/>
      <c r="BE3193" s="177"/>
      <c r="BF3193" s="177"/>
      <c r="BG3193" s="177"/>
      <c r="BH3193" s="177"/>
      <c r="BI3193" s="177"/>
      <c r="BJ3193" s="177"/>
      <c r="BK3193" s="177"/>
      <c r="BL3193" s="177"/>
      <c r="BM3193" s="177"/>
      <c r="BN3193" s="177"/>
      <c r="BO3193" s="177"/>
      <c r="BP3193" s="177"/>
      <c r="BQ3193" s="177"/>
      <c r="BR3193" s="177"/>
      <c r="BS3193" s="177"/>
      <c r="BT3193" s="177"/>
      <c r="BU3193" s="177"/>
      <c r="BV3193" s="177"/>
      <c r="BW3193" s="177"/>
      <c r="BX3193" s="177"/>
      <c r="BY3193" s="177"/>
      <c r="BZ3193" s="177"/>
      <c r="CA3193" s="177"/>
    </row>
    <row r="3194" spans="13:79" customFormat="1" ht="11.25" customHeight="1">
      <c r="M3194" s="353" t="str">
        <f>M3193 &amp; ".0.1"</f>
        <v>2.2.0.1</v>
      </c>
      <c r="N3194" s="507" t="s">
        <v>26</v>
      </c>
      <c r="O3194" s="171" t="s">
        <v>30</v>
      </c>
      <c r="AC3194" s="268"/>
      <c r="AD3194" s="268"/>
      <c r="AE3194" s="268"/>
      <c r="AF3194" s="257"/>
      <c r="AG3194" s="263">
        <f>IF(AG3195=0,0,(1000*AG3193/AG3195)/AG$6)</f>
        <v>0</v>
      </c>
      <c r="AH3194" s="263">
        <f>IF(AH3195=0,0,(1000*AH3193/AH3195)/AH$6)</f>
        <v>0</v>
      </c>
      <c r="AI3194" s="177"/>
      <c r="AJ3194" s="177"/>
      <c r="AK3194" s="177"/>
      <c r="AL3194" s="177"/>
      <c r="AM3194" s="177"/>
      <c r="AN3194" s="177"/>
      <c r="AO3194" s="177"/>
      <c r="AP3194" s="177"/>
      <c r="AQ3194" s="177"/>
      <c r="AR3194" s="177"/>
      <c r="AS3194" s="177"/>
      <c r="AT3194" s="177"/>
      <c r="AU3194" s="177"/>
      <c r="AV3194" s="177"/>
      <c r="AW3194" s="177"/>
      <c r="AX3194" s="177"/>
      <c r="AY3194" s="177"/>
      <c r="AZ3194" s="177"/>
      <c r="BA3194" s="177"/>
      <c r="BB3194" s="177"/>
      <c r="BC3194" s="177"/>
      <c r="BD3194" s="177"/>
      <c r="BE3194" s="177"/>
      <c r="BF3194" s="177"/>
      <c r="BG3194" s="177"/>
      <c r="BH3194" s="177"/>
      <c r="BI3194" s="177"/>
      <c r="BJ3194" s="177"/>
      <c r="BK3194" s="177"/>
      <c r="BL3194" s="177"/>
      <c r="BM3194" s="177"/>
      <c r="BN3194" s="177"/>
      <c r="BO3194" s="177"/>
      <c r="BP3194" s="177"/>
      <c r="BQ3194" s="177"/>
      <c r="BR3194" s="177"/>
      <c r="BS3194" s="177"/>
      <c r="BT3194" s="177"/>
      <c r="BU3194" s="177"/>
      <c r="BV3194" s="177"/>
      <c r="BW3194" s="177"/>
      <c r="BX3194" s="177"/>
      <c r="BY3194" s="177"/>
      <c r="BZ3194" s="177"/>
      <c r="CA3194" s="177"/>
    </row>
    <row r="3195" spans="13:79" customFormat="1" ht="11.25" customHeight="1">
      <c r="M3195" s="353" t="str">
        <f>M3193 &amp; ".0.2"</f>
        <v>2.2.0.2</v>
      </c>
      <c r="N3195" s="507" t="s">
        <v>27</v>
      </c>
      <c r="O3195" s="171" t="s">
        <v>294</v>
      </c>
      <c r="AC3195" s="268"/>
      <c r="AD3195" s="268"/>
      <c r="AE3195" s="268"/>
      <c r="AF3195" s="257"/>
      <c r="AG3195" s="263">
        <f>SUM(AG3201,AG3208,AG3215,AG3219,AG3223)</f>
        <v>0</v>
      </c>
      <c r="AH3195" s="263">
        <f>SUM(AH3201,AH3208,AH3215,AH3219,AH3223)</f>
        <v>0</v>
      </c>
      <c r="AI3195" s="177"/>
      <c r="AJ3195" s="177"/>
      <c r="AK3195" s="177"/>
      <c r="AL3195" s="177"/>
      <c r="AM3195" s="177"/>
      <c r="AN3195" s="177"/>
      <c r="AO3195" s="177"/>
      <c r="AP3195" s="177"/>
      <c r="AQ3195" s="177"/>
      <c r="AR3195" s="177"/>
      <c r="AS3195" s="177"/>
      <c r="AT3195" s="177"/>
      <c r="AU3195" s="177"/>
      <c r="AV3195" s="177"/>
      <c r="AW3195" s="177"/>
      <c r="AX3195" s="177"/>
      <c r="AY3195" s="177"/>
      <c r="AZ3195" s="177"/>
      <c r="BA3195" s="177"/>
      <c r="BB3195" s="177"/>
      <c r="BC3195" s="177"/>
      <c r="BD3195" s="177"/>
      <c r="BE3195" s="177"/>
      <c r="BF3195" s="177"/>
      <c r="BG3195" s="177"/>
      <c r="BH3195" s="177"/>
      <c r="BI3195" s="177"/>
      <c r="BJ3195" s="177"/>
      <c r="BK3195" s="177"/>
      <c r="BL3195" s="177"/>
      <c r="BM3195" s="177"/>
      <c r="BN3195" s="177"/>
      <c r="BO3195" s="177"/>
      <c r="BP3195" s="177"/>
      <c r="BQ3195" s="177"/>
      <c r="BR3195" s="177"/>
      <c r="BS3195" s="177"/>
      <c r="BT3195" s="177"/>
      <c r="BU3195" s="177"/>
      <c r="BV3195" s="177"/>
      <c r="BW3195" s="177"/>
      <c r="BX3195" s="177"/>
      <c r="BY3195" s="177"/>
      <c r="BZ3195" s="177"/>
      <c r="CA3195" s="177"/>
    </row>
    <row r="3196" spans="13:79" customFormat="1" ht="11.25" customHeight="1">
      <c r="M3196" s="577" t="str">
        <f>M3195 &amp; ".1"</f>
        <v>2.2.0.2.1</v>
      </c>
      <c r="N3196" s="615" t="s">
        <v>29</v>
      </c>
      <c r="O3196" s="171" t="s">
        <v>294</v>
      </c>
      <c r="AC3196" s="268"/>
      <c r="AD3196" s="268"/>
      <c r="AE3196" s="268"/>
      <c r="AF3196" s="257"/>
      <c r="AG3196" s="263">
        <f>SUM(AG3202,AG3209,AG3216,AG3220,AG3224)</f>
        <v>0</v>
      </c>
      <c r="AH3196" s="263">
        <f>SUM(AH3202,AH3209,AH3216,AH3220,AH3224)</f>
        <v>0</v>
      </c>
      <c r="AI3196" s="177"/>
      <c r="AJ3196" s="177"/>
      <c r="AK3196" s="177"/>
      <c r="AL3196" s="177"/>
      <c r="AM3196" s="177"/>
      <c r="AN3196" s="177"/>
      <c r="AO3196" s="177"/>
      <c r="AP3196" s="177"/>
      <c r="AQ3196" s="177"/>
      <c r="AR3196" s="177"/>
      <c r="AS3196" s="177"/>
      <c r="AT3196" s="177"/>
      <c r="AU3196" s="177"/>
      <c r="AV3196" s="177"/>
      <c r="AW3196" s="177"/>
      <c r="AX3196" s="177"/>
      <c r="AY3196" s="177"/>
      <c r="AZ3196" s="177"/>
      <c r="BA3196" s="177"/>
      <c r="BB3196" s="177"/>
      <c r="BC3196" s="177"/>
      <c r="BD3196" s="177"/>
      <c r="BE3196" s="177"/>
      <c r="BF3196" s="177"/>
      <c r="BG3196" s="177"/>
      <c r="BH3196" s="177"/>
      <c r="BI3196" s="177"/>
      <c r="BJ3196" s="177"/>
      <c r="BK3196" s="177"/>
      <c r="BL3196" s="177"/>
      <c r="BM3196" s="177"/>
      <c r="BN3196" s="177"/>
      <c r="BO3196" s="177"/>
      <c r="BP3196" s="177"/>
      <c r="BQ3196" s="177"/>
      <c r="BR3196" s="177"/>
      <c r="BS3196" s="177"/>
      <c r="BT3196" s="177"/>
      <c r="BU3196" s="177"/>
      <c r="BV3196" s="177"/>
      <c r="BW3196" s="177"/>
      <c r="BX3196" s="177"/>
      <c r="BY3196" s="177"/>
      <c r="BZ3196" s="177"/>
      <c r="CA3196" s="177"/>
    </row>
    <row r="3197" spans="13:79" customFormat="1" ht="11.25" customHeight="1">
      <c r="M3197" s="577" t="str">
        <f>M3195 &amp; ".2"</f>
        <v>2.2.0.2.2</v>
      </c>
      <c r="N3197" s="615" t="s">
        <v>28</v>
      </c>
      <c r="O3197" s="171" t="s">
        <v>861</v>
      </c>
      <c r="AC3197" s="268"/>
      <c r="AD3197" s="268"/>
      <c r="AE3197" s="268"/>
      <c r="AF3197" s="257"/>
      <c r="AG3197" s="263">
        <f>IF(AG3196=0,0,AG3195/AG3196*100)</f>
        <v>0</v>
      </c>
      <c r="AH3197" s="263">
        <f>IF(AH3196=0,0,AH3195/AH3196*100)</f>
        <v>0</v>
      </c>
      <c r="AI3197" s="177"/>
      <c r="AJ3197" s="177"/>
      <c r="AK3197" s="177"/>
      <c r="AL3197" s="177"/>
      <c r="AM3197" s="177"/>
      <c r="AN3197" s="177"/>
      <c r="AO3197" s="177"/>
      <c r="AP3197" s="177"/>
      <c r="AQ3197" s="177"/>
      <c r="AR3197" s="177"/>
      <c r="AS3197" s="177"/>
      <c r="AT3197" s="177"/>
      <c r="AU3197" s="177"/>
      <c r="AV3197" s="177"/>
      <c r="AW3197" s="177"/>
      <c r="AX3197" s="177"/>
      <c r="AY3197" s="177"/>
      <c r="AZ3197" s="177"/>
      <c r="BA3197" s="177"/>
      <c r="BB3197" s="177"/>
      <c r="BC3197" s="177"/>
      <c r="BD3197" s="177"/>
      <c r="BE3197" s="177"/>
      <c r="BF3197" s="177"/>
      <c r="BG3197" s="177"/>
      <c r="BH3197" s="177"/>
      <c r="BI3197" s="177"/>
      <c r="BJ3197" s="177"/>
      <c r="BK3197" s="177"/>
      <c r="BL3197" s="177"/>
      <c r="BM3197" s="177"/>
      <c r="BN3197" s="177"/>
      <c r="BO3197" s="177"/>
      <c r="BP3197" s="177"/>
      <c r="BQ3197" s="177"/>
      <c r="BR3197" s="177"/>
      <c r="BS3197" s="177"/>
      <c r="BT3197" s="177"/>
      <c r="BU3197" s="177"/>
      <c r="BV3197" s="177"/>
      <c r="BW3197" s="177"/>
      <c r="BX3197" s="177"/>
      <c r="BY3197" s="177"/>
      <c r="BZ3197" s="177"/>
      <c r="CA3197" s="177"/>
    </row>
    <row r="3198" spans="13:79" customFormat="1" ht="11.25" customHeight="1">
      <c r="M3198" s="353" t="str">
        <f>M3193 &amp; ".0.3"</f>
        <v>2.2.0.3</v>
      </c>
      <c r="N3198" s="507" t="s">
        <v>33</v>
      </c>
      <c r="O3198" s="171" t="s">
        <v>30</v>
      </c>
      <c r="AC3198" s="268"/>
      <c r="AD3198" s="268"/>
      <c r="AE3198" s="268"/>
      <c r="AF3198" s="257"/>
      <c r="AG3198" s="261"/>
      <c r="AH3198" s="261"/>
      <c r="AI3198" s="177"/>
      <c r="AJ3198" s="177"/>
      <c r="AK3198" s="177"/>
      <c r="AL3198" s="177"/>
      <c r="AM3198" s="177"/>
      <c r="AN3198" s="177"/>
      <c r="AO3198" s="177"/>
      <c r="AP3198" s="177"/>
      <c r="AQ3198" s="177"/>
      <c r="AR3198" s="177"/>
      <c r="AS3198" s="177"/>
      <c r="AT3198" s="177"/>
      <c r="AU3198" s="177"/>
      <c r="AV3198" s="177"/>
      <c r="AW3198" s="177"/>
      <c r="AX3198" s="177"/>
      <c r="AY3198" s="177"/>
      <c r="AZ3198" s="177"/>
      <c r="BA3198" s="177"/>
      <c r="BB3198" s="177"/>
      <c r="BC3198" s="177"/>
      <c r="BD3198" s="177"/>
      <c r="BE3198" s="177"/>
      <c r="BF3198" s="177"/>
      <c r="BG3198" s="177"/>
      <c r="BH3198" s="177"/>
      <c r="BI3198" s="177"/>
      <c r="BJ3198" s="177"/>
      <c r="BK3198" s="177"/>
      <c r="BL3198" s="177"/>
      <c r="BM3198" s="177"/>
      <c r="BN3198" s="177"/>
      <c r="BO3198" s="177"/>
      <c r="BP3198" s="177"/>
      <c r="BQ3198" s="177"/>
      <c r="BR3198" s="177"/>
      <c r="BS3198" s="177"/>
      <c r="BT3198" s="177"/>
      <c r="BU3198" s="177"/>
      <c r="BV3198" s="177"/>
      <c r="BW3198" s="177"/>
      <c r="BX3198" s="177"/>
      <c r="BY3198" s="177"/>
      <c r="BZ3198" s="177"/>
      <c r="CA3198" s="177"/>
    </row>
    <row r="3199" spans="13:79" customFormat="1" ht="11.25" customHeight="1">
      <c r="M3199" s="353" t="str">
        <f>M3193 &amp; ".1"</f>
        <v>2.2.1</v>
      </c>
      <c r="N3199" s="515" t="s">
        <v>617</v>
      </c>
      <c r="O3199" s="171" t="s">
        <v>196</v>
      </c>
      <c r="AC3199" s="268"/>
      <c r="AD3199" s="268"/>
      <c r="AE3199" s="268"/>
      <c r="AF3199" s="263">
        <f>AG3199+AH3199</f>
        <v>0</v>
      </c>
      <c r="AG3199" s="261"/>
      <c r="AH3199" s="261"/>
      <c r="AI3199" s="177"/>
      <c r="AJ3199" s="177"/>
      <c r="AK3199" s="177"/>
      <c r="AL3199" s="177"/>
      <c r="AM3199" s="177"/>
      <c r="AN3199" s="177"/>
      <c r="AO3199" s="177"/>
      <c r="AP3199" s="177"/>
      <c r="AQ3199" s="177"/>
      <c r="AR3199" s="177"/>
      <c r="AS3199" s="177"/>
      <c r="AT3199" s="177"/>
      <c r="AU3199" s="177"/>
      <c r="AV3199" s="177"/>
      <c r="AW3199" s="177"/>
      <c r="AX3199" s="177"/>
      <c r="AY3199" s="177"/>
      <c r="AZ3199" s="177"/>
      <c r="BA3199" s="177"/>
      <c r="BB3199" s="177"/>
      <c r="BC3199" s="177"/>
      <c r="BD3199" s="177"/>
      <c r="BE3199" s="177"/>
      <c r="BF3199" s="177"/>
      <c r="BG3199" s="177"/>
      <c r="BH3199" s="177"/>
      <c r="BI3199" s="177"/>
      <c r="BJ3199" s="177"/>
      <c r="BK3199" s="177"/>
      <c r="BL3199" s="177"/>
      <c r="BM3199" s="177"/>
      <c r="BN3199" s="177"/>
      <c r="BO3199" s="177"/>
      <c r="BP3199" s="177"/>
      <c r="BQ3199" s="177"/>
      <c r="BR3199" s="177"/>
      <c r="BS3199" s="177"/>
      <c r="BT3199" s="177"/>
      <c r="BU3199" s="177"/>
      <c r="BV3199" s="177"/>
      <c r="BW3199" s="177"/>
      <c r="BX3199" s="177"/>
      <c r="BY3199" s="177"/>
      <c r="BZ3199" s="177"/>
      <c r="CA3199" s="177"/>
    </row>
    <row r="3200" spans="13:79" customFormat="1" ht="11.25" customHeight="1">
      <c r="M3200" s="577" t="str">
        <f>M3199 &amp; ".1"</f>
        <v>2.2.1.1</v>
      </c>
      <c r="N3200" s="507" t="s">
        <v>31</v>
      </c>
      <c r="O3200" s="171" t="s">
        <v>30</v>
      </c>
      <c r="AC3200" s="268"/>
      <c r="AD3200" s="268"/>
      <c r="AE3200" s="268"/>
      <c r="AF3200" s="257"/>
      <c r="AG3200" s="263">
        <f>IF(AG3201=0,0,(1000*AG3199/AG3201)/AG$6)</f>
        <v>0</v>
      </c>
      <c r="AH3200" s="263">
        <f>IF(AH3201=0,0,(1000*AH3199/AH3201)/AH$6)</f>
        <v>0</v>
      </c>
      <c r="AI3200" s="177"/>
      <c r="AJ3200" s="177"/>
      <c r="AK3200" s="177"/>
      <c r="AL3200" s="177"/>
      <c r="AM3200" s="177"/>
      <c r="AN3200" s="177"/>
      <c r="AO3200" s="177"/>
      <c r="AP3200" s="177"/>
      <c r="AQ3200" s="177"/>
      <c r="AR3200" s="177"/>
      <c r="AS3200" s="177"/>
      <c r="AT3200" s="177"/>
      <c r="AU3200" s="177"/>
      <c r="AV3200" s="177"/>
      <c r="AW3200" s="177"/>
      <c r="AX3200" s="177"/>
      <c r="AY3200" s="177"/>
      <c r="AZ3200" s="177"/>
      <c r="BA3200" s="177"/>
      <c r="BB3200" s="177"/>
      <c r="BC3200" s="177"/>
      <c r="BD3200" s="177"/>
      <c r="BE3200" s="177"/>
      <c r="BF3200" s="177"/>
      <c r="BG3200" s="177"/>
      <c r="BH3200" s="177"/>
      <c r="BI3200" s="177"/>
      <c r="BJ3200" s="177"/>
      <c r="BK3200" s="177"/>
      <c r="BL3200" s="177"/>
      <c r="BM3200" s="177"/>
      <c r="BN3200" s="177"/>
      <c r="BO3200" s="177"/>
      <c r="BP3200" s="177"/>
      <c r="BQ3200" s="177"/>
      <c r="BR3200" s="177"/>
      <c r="BS3200" s="177"/>
      <c r="BT3200" s="177"/>
      <c r="BU3200" s="177"/>
      <c r="BV3200" s="177"/>
      <c r="BW3200" s="177"/>
      <c r="BX3200" s="177"/>
      <c r="BY3200" s="177"/>
      <c r="BZ3200" s="177"/>
      <c r="CA3200" s="177"/>
    </row>
    <row r="3201" spans="13:79" customFormat="1" ht="11.25" customHeight="1">
      <c r="M3201" s="577" t="str">
        <f>M3199 &amp; ".2"</f>
        <v>2.2.1.2</v>
      </c>
      <c r="N3201" s="507" t="s">
        <v>32</v>
      </c>
      <c r="O3201" s="171" t="s">
        <v>294</v>
      </c>
      <c r="AC3201" s="268"/>
      <c r="AD3201" s="268"/>
      <c r="AE3201" s="268"/>
      <c r="AF3201" s="257"/>
      <c r="AG3201" s="261"/>
      <c r="AH3201" s="261"/>
      <c r="AI3201" s="177"/>
      <c r="AJ3201" s="177"/>
      <c r="AK3201" s="177"/>
      <c r="AL3201" s="177"/>
      <c r="AM3201" s="177"/>
      <c r="AN3201" s="177"/>
      <c r="AO3201" s="177"/>
      <c r="AP3201" s="177"/>
      <c r="AQ3201" s="177"/>
      <c r="AR3201" s="177"/>
      <c r="AS3201" s="177"/>
      <c r="AT3201" s="177"/>
      <c r="AU3201" s="177"/>
      <c r="AV3201" s="177"/>
      <c r="AW3201" s="177"/>
      <c r="AX3201" s="177"/>
      <c r="AY3201" s="177"/>
      <c r="AZ3201" s="177"/>
      <c r="BA3201" s="177"/>
      <c r="BB3201" s="177"/>
      <c r="BC3201" s="177"/>
      <c r="BD3201" s="177"/>
      <c r="BE3201" s="177"/>
      <c r="BF3201" s="177"/>
      <c r="BG3201" s="177"/>
      <c r="BH3201" s="177"/>
      <c r="BI3201" s="177"/>
      <c r="BJ3201" s="177"/>
      <c r="BK3201" s="177"/>
      <c r="BL3201" s="177"/>
      <c r="BM3201" s="177"/>
      <c r="BN3201" s="177"/>
      <c r="BO3201" s="177"/>
      <c r="BP3201" s="177"/>
      <c r="BQ3201" s="177"/>
      <c r="BR3201" s="177"/>
      <c r="BS3201" s="177"/>
      <c r="BT3201" s="177"/>
      <c r="BU3201" s="177"/>
      <c r="BV3201" s="177"/>
      <c r="BW3201" s="177"/>
      <c r="BX3201" s="177"/>
      <c r="BY3201" s="177"/>
      <c r="BZ3201" s="177"/>
      <c r="CA3201" s="177"/>
    </row>
    <row r="3202" spans="13:79" customFormat="1" ht="11.25" customHeight="1">
      <c r="M3202" s="444" t="str">
        <f>M3201 &amp; ".0"</f>
        <v>2.2.1.2.0</v>
      </c>
      <c r="N3202" s="615" t="str">
        <f>"справочно: нормативная " &amp; N3201</f>
        <v>справочно: нормативная численность основного производственного персонала, относимого на регулируемый вид деятельности</v>
      </c>
      <c r="O3202" s="171" t="s">
        <v>294</v>
      </c>
      <c r="AC3202" s="268"/>
      <c r="AD3202" s="268"/>
      <c r="AE3202" s="268"/>
      <c r="AF3202" s="257"/>
      <c r="AG3202" s="261"/>
      <c r="AH3202" s="261"/>
      <c r="AI3202" s="177"/>
      <c r="AJ3202" s="177"/>
      <c r="AK3202" s="177"/>
      <c r="AL3202" s="177"/>
      <c r="AM3202" s="177"/>
      <c r="AN3202" s="177"/>
      <c r="AO3202" s="177"/>
      <c r="AP3202" s="177"/>
      <c r="AQ3202" s="177"/>
      <c r="AR3202" s="177"/>
      <c r="AS3202" s="177"/>
      <c r="AT3202" s="177"/>
      <c r="AU3202" s="177"/>
      <c r="AV3202" s="177"/>
      <c r="AW3202" s="177"/>
      <c r="AX3202" s="177"/>
      <c r="AY3202" s="177"/>
      <c r="AZ3202" s="177"/>
      <c r="BA3202" s="177"/>
      <c r="BB3202" s="177"/>
      <c r="BC3202" s="177"/>
      <c r="BD3202" s="177"/>
      <c r="BE3202" s="177"/>
      <c r="BF3202" s="177"/>
      <c r="BG3202" s="177"/>
      <c r="BH3202" s="177"/>
      <c r="BI3202" s="177"/>
      <c r="BJ3202" s="177"/>
      <c r="BK3202" s="177"/>
      <c r="BL3202" s="177"/>
      <c r="BM3202" s="177"/>
      <c r="BN3202" s="177"/>
      <c r="BO3202" s="177"/>
      <c r="BP3202" s="177"/>
      <c r="BQ3202" s="177"/>
      <c r="BR3202" s="177"/>
      <c r="BS3202" s="177"/>
      <c r="BT3202" s="177"/>
      <c r="BU3202" s="177"/>
      <c r="BV3202" s="177"/>
      <c r="BW3202" s="177"/>
      <c r="BX3202" s="177"/>
      <c r="BY3202" s="177"/>
      <c r="BZ3202" s="177"/>
      <c r="CA3202" s="177"/>
    </row>
    <row r="3203" spans="13:79" customFormat="1" ht="11.25" customHeight="1">
      <c r="M3203" s="577" t="str">
        <f>M3199 &amp; ".3"</f>
        <v>2.2.1.3</v>
      </c>
      <c r="N3203" s="507" t="s">
        <v>34</v>
      </c>
      <c r="O3203" s="171" t="s">
        <v>30</v>
      </c>
      <c r="AC3203" s="268"/>
      <c r="AD3203" s="268"/>
      <c r="AE3203" s="268"/>
      <c r="AF3203" s="257"/>
      <c r="AG3203" s="261"/>
      <c r="AH3203" s="261"/>
      <c r="AI3203" s="177"/>
      <c r="AJ3203" s="177"/>
      <c r="AK3203" s="177"/>
      <c r="AL3203" s="177"/>
      <c r="AM3203" s="177"/>
      <c r="AN3203" s="177"/>
      <c r="AO3203" s="177"/>
      <c r="AP3203" s="177"/>
      <c r="AQ3203" s="177"/>
      <c r="AR3203" s="177"/>
      <c r="AS3203" s="177"/>
      <c r="AT3203" s="177"/>
      <c r="AU3203" s="177"/>
      <c r="AV3203" s="177"/>
      <c r="AW3203" s="177"/>
      <c r="AX3203" s="177"/>
      <c r="AY3203" s="177"/>
      <c r="AZ3203" s="177"/>
      <c r="BA3203" s="177"/>
      <c r="BB3203" s="177"/>
      <c r="BC3203" s="177"/>
      <c r="BD3203" s="177"/>
      <c r="BE3203" s="177"/>
      <c r="BF3203" s="177"/>
      <c r="BG3203" s="177"/>
      <c r="BH3203" s="177"/>
      <c r="BI3203" s="177"/>
      <c r="BJ3203" s="177"/>
      <c r="BK3203" s="177"/>
      <c r="BL3203" s="177"/>
      <c r="BM3203" s="177"/>
      <c r="BN3203" s="177"/>
      <c r="BO3203" s="177"/>
      <c r="BP3203" s="177"/>
      <c r="BQ3203" s="177"/>
      <c r="BR3203" s="177"/>
      <c r="BS3203" s="177"/>
      <c r="BT3203" s="177"/>
      <c r="BU3203" s="177"/>
      <c r="BV3203" s="177"/>
      <c r="BW3203" s="177"/>
      <c r="BX3203" s="177"/>
      <c r="BY3203" s="177"/>
      <c r="BZ3203" s="177"/>
      <c r="CA3203" s="177"/>
    </row>
    <row r="3204" spans="13:79" customFormat="1" ht="11.25" customHeight="1">
      <c r="M3204" s="577" t="str">
        <f>M3199 &amp; ".4"</f>
        <v>2.2.1.4</v>
      </c>
      <c r="N3204" s="507" t="s">
        <v>35</v>
      </c>
      <c r="O3204" s="171" t="s">
        <v>30</v>
      </c>
      <c r="AC3204" s="268"/>
      <c r="AD3204" s="268"/>
      <c r="AE3204" s="268"/>
      <c r="AF3204" s="257"/>
      <c r="AG3204" s="261"/>
      <c r="AH3204" s="261"/>
      <c r="AI3204" s="177"/>
      <c r="AJ3204" s="177"/>
      <c r="AK3204" s="177"/>
      <c r="AL3204" s="177"/>
      <c r="AM3204" s="177"/>
      <c r="AN3204" s="177"/>
      <c r="AO3204" s="177"/>
      <c r="AP3204" s="177"/>
      <c r="AQ3204" s="177"/>
      <c r="AR3204" s="177"/>
      <c r="AS3204" s="177"/>
      <c r="AT3204" s="177"/>
      <c r="AU3204" s="177"/>
      <c r="AV3204" s="177"/>
      <c r="AW3204" s="177"/>
      <c r="AX3204" s="177"/>
      <c r="AY3204" s="177"/>
      <c r="AZ3204" s="177"/>
      <c r="BA3204" s="177"/>
      <c r="BB3204" s="177"/>
      <c r="BC3204" s="177"/>
      <c r="BD3204" s="177"/>
      <c r="BE3204" s="177"/>
      <c r="BF3204" s="177"/>
      <c r="BG3204" s="177"/>
      <c r="BH3204" s="177"/>
      <c r="BI3204" s="177"/>
      <c r="BJ3204" s="177"/>
      <c r="BK3204" s="177"/>
      <c r="BL3204" s="177"/>
      <c r="BM3204" s="177"/>
      <c r="BN3204" s="177"/>
      <c r="BO3204" s="177"/>
      <c r="BP3204" s="177"/>
      <c r="BQ3204" s="177"/>
      <c r="BR3204" s="177"/>
      <c r="BS3204" s="177"/>
      <c r="BT3204" s="177"/>
      <c r="BU3204" s="177"/>
      <c r="BV3204" s="177"/>
      <c r="BW3204" s="177"/>
      <c r="BX3204" s="177"/>
      <c r="BY3204" s="177"/>
      <c r="BZ3204" s="177"/>
      <c r="CA3204" s="177"/>
    </row>
    <row r="3205" spans="13:79" customFormat="1" ht="11.25" customHeight="1">
      <c r="M3205" s="577" t="str">
        <f>M3199 &amp; ".5"</f>
        <v>2.2.1.5</v>
      </c>
      <c r="N3205" s="507" t="s">
        <v>36</v>
      </c>
      <c r="O3205" s="171" t="s">
        <v>30</v>
      </c>
      <c r="AC3205" s="268"/>
      <c r="AD3205" s="268"/>
      <c r="AE3205" s="268"/>
      <c r="AF3205" s="257"/>
      <c r="AG3205" s="261"/>
      <c r="AH3205" s="261"/>
      <c r="AI3205" s="177"/>
      <c r="AJ3205" s="177"/>
      <c r="AK3205" s="177"/>
      <c r="AL3205" s="177"/>
      <c r="AM3205" s="177"/>
      <c r="AN3205" s="177"/>
      <c r="AO3205" s="177"/>
      <c r="AP3205" s="177"/>
      <c r="AQ3205" s="177"/>
      <c r="AR3205" s="177"/>
      <c r="AS3205" s="177"/>
      <c r="AT3205" s="177"/>
      <c r="AU3205" s="177"/>
      <c r="AV3205" s="177"/>
      <c r="AW3205" s="177"/>
      <c r="AX3205" s="177"/>
      <c r="AY3205" s="177"/>
      <c r="AZ3205" s="177"/>
      <c r="BA3205" s="177"/>
      <c r="BB3205" s="177"/>
      <c r="BC3205" s="177"/>
      <c r="BD3205" s="177"/>
      <c r="BE3205" s="177"/>
      <c r="BF3205" s="177"/>
      <c r="BG3205" s="177"/>
      <c r="BH3205" s="177"/>
      <c r="BI3205" s="177"/>
      <c r="BJ3205" s="177"/>
      <c r="BK3205" s="177"/>
      <c r="BL3205" s="177"/>
      <c r="BM3205" s="177"/>
      <c r="BN3205" s="177"/>
      <c r="BO3205" s="177"/>
      <c r="BP3205" s="177"/>
      <c r="BQ3205" s="177"/>
      <c r="BR3205" s="177"/>
      <c r="BS3205" s="177"/>
      <c r="BT3205" s="177"/>
      <c r="BU3205" s="177"/>
      <c r="BV3205" s="177"/>
      <c r="BW3205" s="177"/>
      <c r="BX3205" s="177"/>
      <c r="BY3205" s="177"/>
      <c r="BZ3205" s="177"/>
      <c r="CA3205" s="177"/>
    </row>
    <row r="3206" spans="13:79" customFormat="1" ht="11.25" customHeight="1">
      <c r="M3206" s="353" t="str">
        <f>M3193 &amp; ".2"</f>
        <v>2.2.2</v>
      </c>
      <c r="N3206" s="515" t="s">
        <v>621</v>
      </c>
      <c r="O3206" s="171" t="s">
        <v>196</v>
      </c>
      <c r="AC3206" s="268"/>
      <c r="AD3206" s="268"/>
      <c r="AE3206" s="268"/>
      <c r="AF3206" s="263">
        <f>AG3206+AH3206</f>
        <v>0</v>
      </c>
      <c r="AG3206" s="261"/>
      <c r="AH3206" s="261"/>
      <c r="AI3206" s="177"/>
      <c r="AJ3206" s="177"/>
      <c r="AK3206" s="177"/>
      <c r="AL3206" s="177"/>
      <c r="AM3206" s="177"/>
      <c r="AN3206" s="177"/>
      <c r="AO3206" s="177"/>
      <c r="AP3206" s="177"/>
      <c r="AQ3206" s="177"/>
      <c r="AR3206" s="177"/>
      <c r="AS3206" s="177"/>
      <c r="AT3206" s="177"/>
      <c r="AU3206" s="177"/>
      <c r="AV3206" s="177"/>
      <c r="AW3206" s="177"/>
      <c r="AX3206" s="177"/>
      <c r="AY3206" s="177"/>
      <c r="AZ3206" s="177"/>
      <c r="BA3206" s="177"/>
      <c r="BB3206" s="177"/>
      <c r="BC3206" s="177"/>
      <c r="BD3206" s="177"/>
      <c r="BE3206" s="177"/>
      <c r="BF3206" s="177"/>
      <c r="BG3206" s="177"/>
      <c r="BH3206" s="177"/>
      <c r="BI3206" s="177"/>
      <c r="BJ3206" s="177"/>
      <c r="BK3206" s="177"/>
      <c r="BL3206" s="177"/>
      <c r="BM3206" s="177"/>
      <c r="BN3206" s="177"/>
      <c r="BO3206" s="177"/>
      <c r="BP3206" s="177"/>
      <c r="BQ3206" s="177"/>
      <c r="BR3206" s="177"/>
      <c r="BS3206" s="177"/>
      <c r="BT3206" s="177"/>
      <c r="BU3206" s="177"/>
      <c r="BV3206" s="177"/>
      <c r="BW3206" s="177"/>
      <c r="BX3206" s="177"/>
      <c r="BY3206" s="177"/>
      <c r="BZ3206" s="177"/>
      <c r="CA3206" s="177"/>
    </row>
    <row r="3207" spans="13:79" customFormat="1" ht="11.25" customHeight="1">
      <c r="M3207" s="577" t="str">
        <f>M3206 &amp; ".1"</f>
        <v>2.2.2.1</v>
      </c>
      <c r="N3207" s="616" t="s">
        <v>37</v>
      </c>
      <c r="O3207" s="171" t="s">
        <v>30</v>
      </c>
      <c r="AC3207" s="268"/>
      <c r="AD3207" s="268"/>
      <c r="AE3207" s="268"/>
      <c r="AF3207" s="257"/>
      <c r="AG3207" s="263">
        <f>IF(AG3208=0,0,(1000*AG3206/AG3208)/AG$6)</f>
        <v>0</v>
      </c>
      <c r="AH3207" s="263">
        <f>IF(AH3208=0,0,(1000*AH3206/AH3208)/AH$6)</f>
        <v>0</v>
      </c>
      <c r="AI3207" s="177"/>
      <c r="AJ3207" s="177"/>
      <c r="AK3207" s="177"/>
      <c r="AL3207" s="177"/>
      <c r="AM3207" s="177"/>
      <c r="AN3207" s="177"/>
      <c r="AO3207" s="177"/>
      <c r="AP3207" s="177"/>
      <c r="AQ3207" s="177"/>
      <c r="AR3207" s="177"/>
      <c r="AS3207" s="177"/>
      <c r="AT3207" s="177"/>
      <c r="AU3207" s="177"/>
      <c r="AV3207" s="177"/>
      <c r="AW3207" s="177"/>
      <c r="AX3207" s="177"/>
      <c r="AY3207" s="177"/>
      <c r="AZ3207" s="177"/>
      <c r="BA3207" s="177"/>
      <c r="BB3207" s="177"/>
      <c r="BC3207" s="177"/>
      <c r="BD3207" s="177"/>
      <c r="BE3207" s="177"/>
      <c r="BF3207" s="177"/>
      <c r="BG3207" s="177"/>
      <c r="BH3207" s="177"/>
      <c r="BI3207" s="177"/>
      <c r="BJ3207" s="177"/>
      <c r="BK3207" s="177"/>
      <c r="BL3207" s="177"/>
      <c r="BM3207" s="177"/>
      <c r="BN3207" s="177"/>
      <c r="BO3207" s="177"/>
      <c r="BP3207" s="177"/>
      <c r="BQ3207" s="177"/>
      <c r="BR3207" s="177"/>
      <c r="BS3207" s="177"/>
      <c r="BT3207" s="177"/>
      <c r="BU3207" s="177"/>
      <c r="BV3207" s="177"/>
      <c r="BW3207" s="177"/>
      <c r="BX3207" s="177"/>
      <c r="BY3207" s="177"/>
      <c r="BZ3207" s="177"/>
      <c r="CA3207" s="177"/>
    </row>
    <row r="3208" spans="13:79" customFormat="1" ht="11.25" customHeight="1">
      <c r="M3208" s="577" t="str">
        <f>M3206 &amp; ".2"</f>
        <v>2.2.2.2</v>
      </c>
      <c r="N3208" s="616" t="s">
        <v>38</v>
      </c>
      <c r="O3208" s="171" t="s">
        <v>294</v>
      </c>
      <c r="AC3208" s="268"/>
      <c r="AD3208" s="268"/>
      <c r="AE3208" s="268"/>
      <c r="AF3208" s="257"/>
      <c r="AG3208" s="261"/>
      <c r="AH3208" s="261"/>
      <c r="AI3208" s="177"/>
      <c r="AJ3208" s="177"/>
      <c r="AK3208" s="177"/>
      <c r="AL3208" s="177"/>
      <c r="AM3208" s="177"/>
      <c r="AN3208" s="177"/>
      <c r="AO3208" s="177"/>
      <c r="AP3208" s="177"/>
      <c r="AQ3208" s="177"/>
      <c r="AR3208" s="177"/>
      <c r="AS3208" s="177"/>
      <c r="AT3208" s="177"/>
      <c r="AU3208" s="177"/>
      <c r="AV3208" s="177"/>
      <c r="AW3208" s="177"/>
      <c r="AX3208" s="177"/>
      <c r="AY3208" s="177"/>
      <c r="AZ3208" s="177"/>
      <c r="BA3208" s="177"/>
      <c r="BB3208" s="177"/>
      <c r="BC3208" s="177"/>
      <c r="BD3208" s="177"/>
      <c r="BE3208" s="177"/>
      <c r="BF3208" s="177"/>
      <c r="BG3208" s="177"/>
      <c r="BH3208" s="177"/>
      <c r="BI3208" s="177"/>
      <c r="BJ3208" s="177"/>
      <c r="BK3208" s="177"/>
      <c r="BL3208" s="177"/>
      <c r="BM3208" s="177"/>
      <c r="BN3208" s="177"/>
      <c r="BO3208" s="177"/>
      <c r="BP3208" s="177"/>
      <c r="BQ3208" s="177"/>
      <c r="BR3208" s="177"/>
      <c r="BS3208" s="177"/>
      <c r="BT3208" s="177"/>
      <c r="BU3208" s="177"/>
      <c r="BV3208" s="177"/>
      <c r="BW3208" s="177"/>
      <c r="BX3208" s="177"/>
      <c r="BY3208" s="177"/>
      <c r="BZ3208" s="177"/>
      <c r="CA3208" s="177"/>
    </row>
    <row r="3209" spans="13:79" customFormat="1" ht="11.25" customHeight="1">
      <c r="M3209" s="444" t="str">
        <f>M3208 &amp; ".0"</f>
        <v>2.2.2.2.0</v>
      </c>
      <c r="N3209" s="615" t="str">
        <f>"справочно: нормативная " &amp; N3208</f>
        <v>справочно: нормативная численность ремонтного персонала, относимого на регулируемый вид деятельности</v>
      </c>
      <c r="O3209" s="171" t="s">
        <v>294</v>
      </c>
      <c r="AC3209" s="268"/>
      <c r="AD3209" s="268"/>
      <c r="AE3209" s="268"/>
      <c r="AF3209" s="257"/>
      <c r="AG3209" s="261"/>
      <c r="AH3209" s="261"/>
      <c r="AI3209" s="177"/>
      <c r="AJ3209" s="177"/>
      <c r="AK3209" s="177"/>
      <c r="AL3209" s="177"/>
      <c r="AM3209" s="177"/>
      <c r="AN3209" s="177"/>
      <c r="AO3209" s="177"/>
      <c r="AP3209" s="177"/>
      <c r="AQ3209" s="177"/>
      <c r="AR3209" s="177"/>
      <c r="AS3209" s="177"/>
      <c r="AT3209" s="177"/>
      <c r="AU3209" s="177"/>
      <c r="AV3209" s="177"/>
      <c r="AW3209" s="177"/>
      <c r="AX3209" s="177"/>
      <c r="AY3209" s="177"/>
      <c r="AZ3209" s="177"/>
      <c r="BA3209" s="177"/>
      <c r="BB3209" s="177"/>
      <c r="BC3209" s="177"/>
      <c r="BD3209" s="177"/>
      <c r="BE3209" s="177"/>
      <c r="BF3209" s="177"/>
      <c r="BG3209" s="177"/>
      <c r="BH3209" s="177"/>
      <c r="BI3209" s="177"/>
      <c r="BJ3209" s="177"/>
      <c r="BK3209" s="177"/>
      <c r="BL3209" s="177"/>
      <c r="BM3209" s="177"/>
      <c r="BN3209" s="177"/>
      <c r="BO3209" s="177"/>
      <c r="BP3209" s="177"/>
      <c r="BQ3209" s="177"/>
      <c r="BR3209" s="177"/>
      <c r="BS3209" s="177"/>
      <c r="BT3209" s="177"/>
      <c r="BU3209" s="177"/>
      <c r="BV3209" s="177"/>
      <c r="BW3209" s="177"/>
      <c r="BX3209" s="177"/>
      <c r="BY3209" s="177"/>
      <c r="BZ3209" s="177"/>
      <c r="CA3209" s="177"/>
    </row>
    <row r="3210" spans="13:79" customFormat="1" ht="11.25" customHeight="1">
      <c r="M3210" s="577" t="str">
        <f>M3206 &amp; ".3"</f>
        <v>2.2.2.3</v>
      </c>
      <c r="N3210" s="507" t="s">
        <v>34</v>
      </c>
      <c r="O3210" s="171" t="s">
        <v>30</v>
      </c>
      <c r="AC3210" s="268"/>
      <c r="AD3210" s="268"/>
      <c r="AE3210" s="268"/>
      <c r="AF3210" s="257"/>
      <c r="AG3210" s="261"/>
      <c r="AH3210" s="261"/>
      <c r="AI3210" s="177"/>
      <c r="AJ3210" s="177"/>
      <c r="AK3210" s="177"/>
      <c r="AL3210" s="177"/>
      <c r="AM3210" s="177"/>
      <c r="AN3210" s="177"/>
      <c r="AO3210" s="177"/>
      <c r="AP3210" s="177"/>
      <c r="AQ3210" s="177"/>
      <c r="AR3210" s="177"/>
      <c r="AS3210" s="177"/>
      <c r="AT3210" s="177"/>
      <c r="AU3210" s="177"/>
      <c r="AV3210" s="177"/>
      <c r="AW3210" s="177"/>
      <c r="AX3210" s="177"/>
      <c r="AY3210" s="177"/>
      <c r="AZ3210" s="177"/>
      <c r="BA3210" s="177"/>
      <c r="BB3210" s="177"/>
      <c r="BC3210" s="177"/>
      <c r="BD3210" s="177"/>
      <c r="BE3210" s="177"/>
      <c r="BF3210" s="177"/>
      <c r="BG3210" s="177"/>
      <c r="BH3210" s="177"/>
      <c r="BI3210" s="177"/>
      <c r="BJ3210" s="177"/>
      <c r="BK3210" s="177"/>
      <c r="BL3210" s="177"/>
      <c r="BM3210" s="177"/>
      <c r="BN3210" s="177"/>
      <c r="BO3210" s="177"/>
      <c r="BP3210" s="177"/>
      <c r="BQ3210" s="177"/>
      <c r="BR3210" s="177"/>
      <c r="BS3210" s="177"/>
      <c r="BT3210" s="177"/>
      <c r="BU3210" s="177"/>
      <c r="BV3210" s="177"/>
      <c r="BW3210" s="177"/>
      <c r="BX3210" s="177"/>
      <c r="BY3210" s="177"/>
      <c r="BZ3210" s="177"/>
      <c r="CA3210" s="177"/>
    </row>
    <row r="3211" spans="13:79" customFormat="1" ht="11.25" customHeight="1">
      <c r="M3211" s="577" t="str">
        <f>M3206 &amp; ".4"</f>
        <v>2.2.2.4</v>
      </c>
      <c r="N3211" s="507" t="s">
        <v>35</v>
      </c>
      <c r="O3211" s="171" t="s">
        <v>30</v>
      </c>
      <c r="AC3211" s="268"/>
      <c r="AD3211" s="268"/>
      <c r="AE3211" s="268"/>
      <c r="AF3211" s="257"/>
      <c r="AG3211" s="261"/>
      <c r="AH3211" s="261"/>
      <c r="AI3211" s="177"/>
      <c r="AJ3211" s="177"/>
      <c r="AK3211" s="177"/>
      <c r="AL3211" s="177"/>
      <c r="AM3211" s="177"/>
      <c r="AN3211" s="177"/>
      <c r="AO3211" s="177"/>
      <c r="AP3211" s="177"/>
      <c r="AQ3211" s="177"/>
      <c r="AR3211" s="177"/>
      <c r="AS3211" s="177"/>
      <c r="AT3211" s="177"/>
      <c r="AU3211" s="177"/>
      <c r="AV3211" s="177"/>
      <c r="AW3211" s="177"/>
      <c r="AX3211" s="177"/>
      <c r="AY3211" s="177"/>
      <c r="AZ3211" s="177"/>
      <c r="BA3211" s="177"/>
      <c r="BB3211" s="177"/>
      <c r="BC3211" s="177"/>
      <c r="BD3211" s="177"/>
      <c r="BE3211" s="177"/>
      <c r="BF3211" s="177"/>
      <c r="BG3211" s="177"/>
      <c r="BH3211" s="177"/>
      <c r="BI3211" s="177"/>
      <c r="BJ3211" s="177"/>
      <c r="BK3211" s="177"/>
      <c r="BL3211" s="177"/>
      <c r="BM3211" s="177"/>
      <c r="BN3211" s="177"/>
      <c r="BO3211" s="177"/>
      <c r="BP3211" s="177"/>
      <c r="BQ3211" s="177"/>
      <c r="BR3211" s="177"/>
      <c r="BS3211" s="177"/>
      <c r="BT3211" s="177"/>
      <c r="BU3211" s="177"/>
      <c r="BV3211" s="177"/>
      <c r="BW3211" s="177"/>
      <c r="BX3211" s="177"/>
      <c r="BY3211" s="177"/>
      <c r="BZ3211" s="177"/>
      <c r="CA3211" s="177"/>
    </row>
    <row r="3212" spans="13:79" customFormat="1" ht="11.25" customHeight="1">
      <c r="M3212" s="577" t="str">
        <f>M3206 &amp; ".5"</f>
        <v>2.2.2.5</v>
      </c>
      <c r="N3212" s="507" t="s">
        <v>36</v>
      </c>
      <c r="O3212" s="171" t="s">
        <v>30</v>
      </c>
      <c r="AC3212" s="268"/>
      <c r="AD3212" s="268"/>
      <c r="AE3212" s="268"/>
      <c r="AF3212" s="257"/>
      <c r="AG3212" s="261"/>
      <c r="AH3212" s="261"/>
      <c r="AI3212" s="177"/>
      <c r="AJ3212" s="177"/>
      <c r="AK3212" s="177"/>
      <c r="AL3212" s="177"/>
      <c r="AM3212" s="177"/>
      <c r="AN3212" s="177"/>
      <c r="AO3212" s="177"/>
      <c r="AP3212" s="177"/>
      <c r="AQ3212" s="177"/>
      <c r="AR3212" s="177"/>
      <c r="AS3212" s="177"/>
      <c r="AT3212" s="177"/>
      <c r="AU3212" s="177"/>
      <c r="AV3212" s="177"/>
      <c r="AW3212" s="177"/>
      <c r="AX3212" s="177"/>
      <c r="AY3212" s="177"/>
      <c r="AZ3212" s="177"/>
      <c r="BA3212" s="177"/>
      <c r="BB3212" s="177"/>
      <c r="BC3212" s="177"/>
      <c r="BD3212" s="177"/>
      <c r="BE3212" s="177"/>
      <c r="BF3212" s="177"/>
      <c r="BG3212" s="177"/>
      <c r="BH3212" s="177"/>
      <c r="BI3212" s="177"/>
      <c r="BJ3212" s="177"/>
      <c r="BK3212" s="177"/>
      <c r="BL3212" s="177"/>
      <c r="BM3212" s="177"/>
      <c r="BN3212" s="177"/>
      <c r="BO3212" s="177"/>
      <c r="BP3212" s="177"/>
      <c r="BQ3212" s="177"/>
      <c r="BR3212" s="177"/>
      <c r="BS3212" s="177"/>
      <c r="BT3212" s="177"/>
      <c r="BU3212" s="177"/>
      <c r="BV3212" s="177"/>
      <c r="BW3212" s="177"/>
      <c r="BX3212" s="177"/>
      <c r="BY3212" s="177"/>
      <c r="BZ3212" s="177"/>
      <c r="CA3212" s="177"/>
    </row>
    <row r="3213" spans="13:79" customFormat="1" ht="11.25" customHeight="1">
      <c r="M3213" s="353" t="str">
        <f>M3193 &amp; ".3"</f>
        <v>2.2.3</v>
      </c>
      <c r="N3213" s="515" t="s">
        <v>624</v>
      </c>
      <c r="O3213" s="171" t="s">
        <v>196</v>
      </c>
      <c r="AC3213" s="268"/>
      <c r="AD3213" s="268"/>
      <c r="AE3213" s="268"/>
      <c r="AF3213" s="263">
        <f>AG3213+AH3213</f>
        <v>0</v>
      </c>
      <c r="AG3213" s="261"/>
      <c r="AH3213" s="261"/>
      <c r="AI3213" s="177"/>
      <c r="AJ3213" s="177"/>
      <c r="AK3213" s="177"/>
      <c r="AL3213" s="177"/>
      <c r="AM3213" s="177"/>
      <c r="AN3213" s="177"/>
      <c r="AO3213" s="177"/>
      <c r="AP3213" s="177"/>
      <c r="AQ3213" s="177"/>
      <c r="AR3213" s="177"/>
      <c r="AS3213" s="177"/>
      <c r="AT3213" s="177"/>
      <c r="AU3213" s="177"/>
      <c r="AV3213" s="177"/>
      <c r="AW3213" s="177"/>
      <c r="AX3213" s="177"/>
      <c r="AY3213" s="177"/>
      <c r="AZ3213" s="177"/>
      <c r="BA3213" s="177"/>
      <c r="BB3213" s="177"/>
      <c r="BC3213" s="177"/>
      <c r="BD3213" s="177"/>
      <c r="BE3213" s="177"/>
      <c r="BF3213" s="177"/>
      <c r="BG3213" s="177"/>
      <c r="BH3213" s="177"/>
      <c r="BI3213" s="177"/>
      <c r="BJ3213" s="177"/>
      <c r="BK3213" s="177"/>
      <c r="BL3213" s="177"/>
      <c r="BM3213" s="177"/>
      <c r="BN3213" s="177"/>
      <c r="BO3213" s="177"/>
      <c r="BP3213" s="177"/>
      <c r="BQ3213" s="177"/>
      <c r="BR3213" s="177"/>
      <c r="BS3213" s="177"/>
      <c r="BT3213" s="177"/>
      <c r="BU3213" s="177"/>
      <c r="BV3213" s="177"/>
      <c r="BW3213" s="177"/>
      <c r="BX3213" s="177"/>
      <c r="BY3213" s="177"/>
      <c r="BZ3213" s="177"/>
      <c r="CA3213" s="177"/>
    </row>
    <row r="3214" spans="13:79" customFormat="1" ht="11.25" customHeight="1">
      <c r="M3214" s="577" t="str">
        <f>M3213 &amp; ".1"</f>
        <v>2.2.3.1</v>
      </c>
      <c r="N3214" s="616" t="s">
        <v>39</v>
      </c>
      <c r="O3214" s="171" t="s">
        <v>30</v>
      </c>
      <c r="AC3214" s="268"/>
      <c r="AD3214" s="268"/>
      <c r="AE3214" s="268"/>
      <c r="AF3214" s="257"/>
      <c r="AG3214" s="263">
        <f>IF(AG3215=0,0,(1000*AG3213/AG3215)/AG$6)</f>
        <v>0</v>
      </c>
      <c r="AH3214" s="263">
        <f>IF(AH3215=0,0,(1000*AH3213/AH3215)/AH$6)</f>
        <v>0</v>
      </c>
      <c r="AI3214" s="177"/>
      <c r="AJ3214" s="177"/>
      <c r="AK3214" s="177"/>
      <c r="AL3214" s="177"/>
      <c r="AM3214" s="177"/>
      <c r="AN3214" s="177"/>
      <c r="AO3214" s="177"/>
      <c r="AP3214" s="177"/>
      <c r="AQ3214" s="177"/>
      <c r="AR3214" s="177"/>
      <c r="AS3214" s="177"/>
      <c r="AT3214" s="177"/>
      <c r="AU3214" s="177"/>
      <c r="AV3214" s="177"/>
      <c r="AW3214" s="177"/>
      <c r="AX3214" s="177"/>
      <c r="AY3214" s="177"/>
      <c r="AZ3214" s="177"/>
      <c r="BA3214" s="177"/>
      <c r="BB3214" s="177"/>
      <c r="BC3214" s="177"/>
      <c r="BD3214" s="177"/>
      <c r="BE3214" s="177"/>
      <c r="BF3214" s="177"/>
      <c r="BG3214" s="177"/>
      <c r="BH3214" s="177"/>
      <c r="BI3214" s="177"/>
      <c r="BJ3214" s="177"/>
      <c r="BK3214" s="177"/>
      <c r="BL3214" s="177"/>
      <c r="BM3214" s="177"/>
      <c r="BN3214" s="177"/>
      <c r="BO3214" s="177"/>
      <c r="BP3214" s="177"/>
      <c r="BQ3214" s="177"/>
      <c r="BR3214" s="177"/>
      <c r="BS3214" s="177"/>
      <c r="BT3214" s="177"/>
      <c r="BU3214" s="177"/>
      <c r="BV3214" s="177"/>
      <c r="BW3214" s="177"/>
      <c r="BX3214" s="177"/>
      <c r="BY3214" s="177"/>
      <c r="BZ3214" s="177"/>
      <c r="CA3214" s="177"/>
    </row>
    <row r="3215" spans="13:79" customFormat="1" ht="11.25" customHeight="1">
      <c r="M3215" s="577" t="str">
        <f>M3213 &amp; ".2"</f>
        <v>2.2.3.2</v>
      </c>
      <c r="N3215" s="616" t="s">
        <v>40</v>
      </c>
      <c r="O3215" s="171" t="s">
        <v>294</v>
      </c>
      <c r="AC3215" s="268"/>
      <c r="AD3215" s="268"/>
      <c r="AE3215" s="268"/>
      <c r="AF3215" s="257"/>
      <c r="AG3215" s="261"/>
      <c r="AH3215" s="261"/>
      <c r="AI3215" s="177"/>
      <c r="AJ3215" s="177"/>
      <c r="AK3215" s="177"/>
      <c r="AL3215" s="177"/>
      <c r="AM3215" s="177"/>
      <c r="AN3215" s="177"/>
      <c r="AO3215" s="177"/>
      <c r="AP3215" s="177"/>
      <c r="AQ3215" s="177"/>
      <c r="AR3215" s="177"/>
      <c r="AS3215" s="177"/>
      <c r="AT3215" s="177"/>
      <c r="AU3215" s="177"/>
      <c r="AV3215" s="177"/>
      <c r="AW3215" s="177"/>
      <c r="AX3215" s="177"/>
      <c r="AY3215" s="177"/>
      <c r="AZ3215" s="177"/>
      <c r="BA3215" s="177"/>
      <c r="BB3215" s="177"/>
      <c r="BC3215" s="177"/>
      <c r="BD3215" s="177"/>
      <c r="BE3215" s="177"/>
      <c r="BF3215" s="177"/>
      <c r="BG3215" s="177"/>
      <c r="BH3215" s="177"/>
      <c r="BI3215" s="177"/>
      <c r="BJ3215" s="177"/>
      <c r="BK3215" s="177"/>
      <c r="BL3215" s="177"/>
      <c r="BM3215" s="177"/>
      <c r="BN3215" s="177"/>
      <c r="BO3215" s="177"/>
      <c r="BP3215" s="177"/>
      <c r="BQ3215" s="177"/>
      <c r="BR3215" s="177"/>
      <c r="BS3215" s="177"/>
      <c r="BT3215" s="177"/>
      <c r="BU3215" s="177"/>
      <c r="BV3215" s="177"/>
      <c r="BW3215" s="177"/>
      <c r="BX3215" s="177"/>
      <c r="BY3215" s="177"/>
      <c r="BZ3215" s="177"/>
      <c r="CA3215" s="177"/>
    </row>
    <row r="3216" spans="13:79" customFormat="1" ht="11.25" customHeight="1">
      <c r="M3216" s="444" t="str">
        <f>M3215 &amp; ".0"</f>
        <v>2.2.3.2.0</v>
      </c>
      <c r="N3216" s="615" t="str">
        <f>"справочно: нормативная " &amp; N3215</f>
        <v>справочно: нормативная численность цехового персонала, относимого на регулируемый вид деятельности</v>
      </c>
      <c r="O3216" s="171" t="s">
        <v>294</v>
      </c>
      <c r="AC3216" s="268"/>
      <c r="AD3216" s="268"/>
      <c r="AE3216" s="268"/>
      <c r="AF3216" s="257"/>
      <c r="AG3216" s="261"/>
      <c r="AH3216" s="261"/>
      <c r="AI3216" s="177"/>
      <c r="AJ3216" s="177"/>
      <c r="AK3216" s="177"/>
      <c r="AL3216" s="177"/>
      <c r="AM3216" s="177"/>
      <c r="AN3216" s="177"/>
      <c r="AO3216" s="177"/>
      <c r="AP3216" s="177"/>
      <c r="AQ3216" s="177"/>
      <c r="AR3216" s="177"/>
      <c r="AS3216" s="177"/>
      <c r="AT3216" s="177"/>
      <c r="AU3216" s="177"/>
      <c r="AV3216" s="177"/>
      <c r="AW3216" s="177"/>
      <c r="AX3216" s="177"/>
      <c r="AY3216" s="177"/>
      <c r="AZ3216" s="177"/>
      <c r="BA3216" s="177"/>
      <c r="BB3216" s="177"/>
      <c r="BC3216" s="177"/>
      <c r="BD3216" s="177"/>
      <c r="BE3216" s="177"/>
      <c r="BF3216" s="177"/>
      <c r="BG3216" s="177"/>
      <c r="BH3216" s="177"/>
      <c r="BI3216" s="177"/>
      <c r="BJ3216" s="177"/>
      <c r="BK3216" s="177"/>
      <c r="BL3216" s="177"/>
      <c r="BM3216" s="177"/>
      <c r="BN3216" s="177"/>
      <c r="BO3216" s="177"/>
      <c r="BP3216" s="177"/>
      <c r="BQ3216" s="177"/>
      <c r="BR3216" s="177"/>
      <c r="BS3216" s="177"/>
      <c r="BT3216" s="177"/>
      <c r="BU3216" s="177"/>
      <c r="BV3216" s="177"/>
      <c r="BW3216" s="177"/>
      <c r="BX3216" s="177"/>
      <c r="BY3216" s="177"/>
      <c r="BZ3216" s="177"/>
      <c r="CA3216" s="177"/>
    </row>
    <row r="3217" spans="13:79" customFormat="1" ht="11.25" customHeight="1">
      <c r="M3217" s="353" t="str">
        <f>M3193 &amp; ".4"</f>
        <v>2.2.4</v>
      </c>
      <c r="N3217" s="515" t="s">
        <v>627</v>
      </c>
      <c r="O3217" s="171" t="s">
        <v>196</v>
      </c>
      <c r="AC3217" s="268"/>
      <c r="AD3217" s="268"/>
      <c r="AE3217" s="268"/>
      <c r="AF3217" s="263">
        <f>AG3217+AH3217</f>
        <v>0</v>
      </c>
      <c r="AG3217" s="261"/>
      <c r="AH3217" s="261"/>
      <c r="AI3217" s="177"/>
      <c r="AJ3217" s="177"/>
      <c r="AK3217" s="177"/>
      <c r="AL3217" s="177"/>
      <c r="AM3217" s="177"/>
      <c r="AN3217" s="177"/>
      <c r="AO3217" s="177"/>
      <c r="AP3217" s="177"/>
      <c r="AQ3217" s="177"/>
      <c r="AR3217" s="177"/>
      <c r="AS3217" s="177"/>
      <c r="AT3217" s="177"/>
      <c r="AU3217" s="177"/>
      <c r="AV3217" s="177"/>
      <c r="AW3217" s="177"/>
      <c r="AX3217" s="177"/>
      <c r="AY3217" s="177"/>
      <c r="AZ3217" s="177"/>
      <c r="BA3217" s="177"/>
      <c r="BB3217" s="177"/>
      <c r="BC3217" s="177"/>
      <c r="BD3217" s="177"/>
      <c r="BE3217" s="177"/>
      <c r="BF3217" s="177"/>
      <c r="BG3217" s="177"/>
      <c r="BH3217" s="177"/>
      <c r="BI3217" s="177"/>
      <c r="BJ3217" s="177"/>
      <c r="BK3217" s="177"/>
      <c r="BL3217" s="177"/>
      <c r="BM3217" s="177"/>
      <c r="BN3217" s="177"/>
      <c r="BO3217" s="177"/>
      <c r="BP3217" s="177"/>
      <c r="BQ3217" s="177"/>
      <c r="BR3217" s="177"/>
      <c r="BS3217" s="177"/>
      <c r="BT3217" s="177"/>
      <c r="BU3217" s="177"/>
      <c r="BV3217" s="177"/>
      <c r="BW3217" s="177"/>
      <c r="BX3217" s="177"/>
      <c r="BY3217" s="177"/>
      <c r="BZ3217" s="177"/>
      <c r="CA3217" s="177"/>
    </row>
    <row r="3218" spans="13:79" customFormat="1" ht="11.25" customHeight="1">
      <c r="M3218" s="577" t="str">
        <f>M3217 &amp; ".1"</f>
        <v>2.2.4.1</v>
      </c>
      <c r="N3218" s="616" t="s">
        <v>41</v>
      </c>
      <c r="O3218" s="171" t="s">
        <v>30</v>
      </c>
      <c r="AC3218" s="268"/>
      <c r="AD3218" s="268"/>
      <c r="AE3218" s="268"/>
      <c r="AF3218" s="257"/>
      <c r="AG3218" s="263">
        <f>IF(AG3219=0,0,(1000*AG3217/AG3219)/AG$6)</f>
        <v>0</v>
      </c>
      <c r="AH3218" s="263">
        <f>IF(AH3219=0,0,(1000*AH3217/AH3219)/AH$6)</f>
        <v>0</v>
      </c>
      <c r="AI3218" s="177"/>
      <c r="AJ3218" s="177"/>
      <c r="AK3218" s="177"/>
      <c r="AL3218" s="177"/>
      <c r="AM3218" s="177"/>
      <c r="AN3218" s="177"/>
      <c r="AO3218" s="177"/>
      <c r="AP3218" s="177"/>
      <c r="AQ3218" s="177"/>
      <c r="AR3218" s="177"/>
      <c r="AS3218" s="177"/>
      <c r="AT3218" s="177"/>
      <c r="AU3218" s="177"/>
      <c r="AV3218" s="177"/>
      <c r="AW3218" s="177"/>
      <c r="AX3218" s="177"/>
      <c r="AY3218" s="177"/>
      <c r="AZ3218" s="177"/>
      <c r="BA3218" s="177"/>
      <c r="BB3218" s="177"/>
      <c r="BC3218" s="177"/>
      <c r="BD3218" s="177"/>
      <c r="BE3218" s="177"/>
      <c r="BF3218" s="177"/>
      <c r="BG3218" s="177"/>
      <c r="BH3218" s="177"/>
      <c r="BI3218" s="177"/>
      <c r="BJ3218" s="177"/>
      <c r="BK3218" s="177"/>
      <c r="BL3218" s="177"/>
      <c r="BM3218" s="177"/>
      <c r="BN3218" s="177"/>
      <c r="BO3218" s="177"/>
      <c r="BP3218" s="177"/>
      <c r="BQ3218" s="177"/>
      <c r="BR3218" s="177"/>
      <c r="BS3218" s="177"/>
      <c r="BT3218" s="177"/>
      <c r="BU3218" s="177"/>
      <c r="BV3218" s="177"/>
      <c r="BW3218" s="177"/>
      <c r="BX3218" s="177"/>
      <c r="BY3218" s="177"/>
      <c r="BZ3218" s="177"/>
      <c r="CA3218" s="177"/>
    </row>
    <row r="3219" spans="13:79" customFormat="1" ht="11.25" customHeight="1">
      <c r="M3219" s="577" t="str">
        <f>M3217 &amp; ".2"</f>
        <v>2.2.4.2</v>
      </c>
      <c r="N3219" s="507" t="s">
        <v>42</v>
      </c>
      <c r="O3219" s="171" t="s">
        <v>294</v>
      </c>
      <c r="AC3219" s="268"/>
      <c r="AD3219" s="268"/>
      <c r="AE3219" s="268"/>
      <c r="AF3219" s="257"/>
      <c r="AG3219" s="261"/>
      <c r="AH3219" s="261"/>
      <c r="AI3219" s="177"/>
      <c r="AJ3219" s="177"/>
      <c r="AK3219" s="177"/>
      <c r="AL3219" s="177"/>
      <c r="AM3219" s="177"/>
      <c r="AN3219" s="177"/>
      <c r="AO3219" s="177"/>
      <c r="AP3219" s="177"/>
      <c r="AQ3219" s="177"/>
      <c r="AR3219" s="177"/>
      <c r="AS3219" s="177"/>
      <c r="AT3219" s="177"/>
      <c r="AU3219" s="177"/>
      <c r="AV3219" s="177"/>
      <c r="AW3219" s="177"/>
      <c r="AX3219" s="177"/>
      <c r="AY3219" s="177"/>
      <c r="AZ3219" s="177"/>
      <c r="BA3219" s="177"/>
      <c r="BB3219" s="177"/>
      <c r="BC3219" s="177"/>
      <c r="BD3219" s="177"/>
      <c r="BE3219" s="177"/>
      <c r="BF3219" s="177"/>
      <c r="BG3219" s="177"/>
      <c r="BH3219" s="177"/>
      <c r="BI3219" s="177"/>
      <c r="BJ3219" s="177"/>
      <c r="BK3219" s="177"/>
      <c r="BL3219" s="177"/>
      <c r="BM3219" s="177"/>
      <c r="BN3219" s="177"/>
      <c r="BO3219" s="177"/>
      <c r="BP3219" s="177"/>
      <c r="BQ3219" s="177"/>
      <c r="BR3219" s="177"/>
      <c r="BS3219" s="177"/>
      <c r="BT3219" s="177"/>
      <c r="BU3219" s="177"/>
      <c r="BV3219" s="177"/>
      <c r="BW3219" s="177"/>
      <c r="BX3219" s="177"/>
      <c r="BY3219" s="177"/>
      <c r="BZ3219" s="177"/>
      <c r="CA3219" s="177"/>
    </row>
    <row r="3220" spans="13:79" customFormat="1" ht="11.25" customHeight="1">
      <c r="M3220" s="444" t="str">
        <f>M3219 &amp; ".0"</f>
        <v>2.2.4.2.0</v>
      </c>
      <c r="N3220" s="615" t="str">
        <f>"справочно: нормативная " &amp; N3219</f>
        <v>справочно: нормативная численность АУП, относимого на регулируемый вид деятельности</v>
      </c>
      <c r="O3220" s="171" t="s">
        <v>294</v>
      </c>
      <c r="AC3220" s="268"/>
      <c r="AD3220" s="268"/>
      <c r="AE3220" s="268"/>
      <c r="AF3220" s="257"/>
      <c r="AG3220" s="261"/>
      <c r="AH3220" s="261"/>
      <c r="AI3220" s="177"/>
      <c r="AJ3220" s="177"/>
      <c r="AK3220" s="177"/>
      <c r="AL3220" s="177"/>
      <c r="AM3220" s="177"/>
      <c r="AN3220" s="177"/>
      <c r="AO3220" s="177"/>
      <c r="AP3220" s="177"/>
      <c r="AQ3220" s="177"/>
      <c r="AR3220" s="177"/>
      <c r="AS3220" s="177"/>
      <c r="AT3220" s="177"/>
      <c r="AU3220" s="177"/>
      <c r="AV3220" s="177"/>
      <c r="AW3220" s="177"/>
      <c r="AX3220" s="177"/>
      <c r="AY3220" s="177"/>
      <c r="AZ3220" s="177"/>
      <c r="BA3220" s="177"/>
      <c r="BB3220" s="177"/>
      <c r="BC3220" s="177"/>
      <c r="BD3220" s="177"/>
      <c r="BE3220" s="177"/>
      <c r="BF3220" s="177"/>
      <c r="BG3220" s="177"/>
      <c r="BH3220" s="177"/>
      <c r="BI3220" s="177"/>
      <c r="BJ3220" s="177"/>
      <c r="BK3220" s="177"/>
      <c r="BL3220" s="177"/>
      <c r="BM3220" s="177"/>
      <c r="BN3220" s="177"/>
      <c r="BO3220" s="177"/>
      <c r="BP3220" s="177"/>
      <c r="BQ3220" s="177"/>
      <c r="BR3220" s="177"/>
      <c r="BS3220" s="177"/>
      <c r="BT3220" s="177"/>
      <c r="BU3220" s="177"/>
      <c r="BV3220" s="177"/>
      <c r="BW3220" s="177"/>
      <c r="BX3220" s="177"/>
      <c r="BY3220" s="177"/>
      <c r="BZ3220" s="177"/>
      <c r="CA3220" s="177"/>
    </row>
    <row r="3221" spans="13:79" customFormat="1" ht="11.25" customHeight="1">
      <c r="M3221" s="353" t="str">
        <f>M3193 &amp; ".5"</f>
        <v>2.2.5</v>
      </c>
      <c r="N3221" s="515" t="s">
        <v>870</v>
      </c>
      <c r="O3221" s="171" t="s">
        <v>196</v>
      </c>
      <c r="AC3221" s="268"/>
      <c r="AD3221" s="268"/>
      <c r="AE3221" s="268"/>
      <c r="AF3221" s="263">
        <f>AG3221+AH3221</f>
        <v>0</v>
      </c>
      <c r="AG3221" s="261"/>
      <c r="AH3221" s="261"/>
      <c r="AI3221" s="177"/>
      <c r="AJ3221" s="177"/>
      <c r="AK3221" s="177"/>
      <c r="AL3221" s="177"/>
      <c r="AM3221" s="177"/>
      <c r="AN3221" s="177"/>
      <c r="AO3221" s="177"/>
      <c r="AP3221" s="177"/>
      <c r="AQ3221" s="177"/>
      <c r="AR3221" s="177"/>
      <c r="AS3221" s="177"/>
      <c r="AT3221" s="177"/>
      <c r="AU3221" s="177"/>
      <c r="AV3221" s="177"/>
      <c r="AW3221" s="177"/>
      <c r="AX3221" s="177"/>
      <c r="AY3221" s="177"/>
      <c r="AZ3221" s="177"/>
      <c r="BA3221" s="177"/>
      <c r="BB3221" s="177"/>
      <c r="BC3221" s="177"/>
      <c r="BD3221" s="177"/>
      <c r="BE3221" s="177"/>
      <c r="BF3221" s="177"/>
      <c r="BG3221" s="177"/>
      <c r="BH3221" s="177"/>
      <c r="BI3221" s="177"/>
      <c r="BJ3221" s="177"/>
      <c r="BK3221" s="177"/>
      <c r="BL3221" s="177"/>
      <c r="BM3221" s="177"/>
      <c r="BN3221" s="177"/>
      <c r="BO3221" s="177"/>
      <c r="BP3221" s="177"/>
      <c r="BQ3221" s="177"/>
      <c r="BR3221" s="177"/>
      <c r="BS3221" s="177"/>
      <c r="BT3221" s="177"/>
      <c r="BU3221" s="177"/>
      <c r="BV3221" s="177"/>
      <c r="BW3221" s="177"/>
      <c r="BX3221" s="177"/>
      <c r="BY3221" s="177"/>
      <c r="BZ3221" s="177"/>
      <c r="CA3221" s="177"/>
    </row>
    <row r="3222" spans="13:79" customFormat="1" ht="11.25" customHeight="1">
      <c r="M3222" s="577" t="str">
        <f>M3221 &amp; ".1"</f>
        <v>2.2.5.1</v>
      </c>
      <c r="N3222" s="616" t="s">
        <v>43</v>
      </c>
      <c r="O3222" s="171" t="s">
        <v>30</v>
      </c>
      <c r="AC3222" s="268"/>
      <c r="AD3222" s="268"/>
      <c r="AE3222" s="268"/>
      <c r="AF3222" s="257"/>
      <c r="AG3222" s="263">
        <f>IF(AG3223=0,0,(1000*AG3221/AG3223)/AG$6)</f>
        <v>0</v>
      </c>
      <c r="AH3222" s="263">
        <f>IF(AH3223=0,0,(1000*AH3221/AH3223)/AH$6)</f>
        <v>0</v>
      </c>
      <c r="AI3222" s="177"/>
      <c r="AJ3222" s="177"/>
      <c r="AK3222" s="177"/>
      <c r="AL3222" s="177"/>
      <c r="AM3222" s="177"/>
      <c r="AN3222" s="177"/>
      <c r="AO3222" s="177"/>
      <c r="AP3222" s="177"/>
      <c r="AQ3222" s="177"/>
      <c r="AR3222" s="177"/>
      <c r="AS3222" s="177"/>
      <c r="AT3222" s="177"/>
      <c r="AU3222" s="177"/>
      <c r="AV3222" s="177"/>
      <c r="AW3222" s="177"/>
      <c r="AX3222" s="177"/>
      <c r="AY3222" s="177"/>
      <c r="AZ3222" s="177"/>
      <c r="BA3222" s="177"/>
      <c r="BB3222" s="177"/>
      <c r="BC3222" s="177"/>
      <c r="BD3222" s="177"/>
      <c r="BE3222" s="177"/>
      <c r="BF3222" s="177"/>
      <c r="BG3222" s="177"/>
      <c r="BH3222" s="177"/>
      <c r="BI3222" s="177"/>
      <c r="BJ3222" s="177"/>
      <c r="BK3222" s="177"/>
      <c r="BL3222" s="177"/>
      <c r="BM3222" s="177"/>
      <c r="BN3222" s="177"/>
      <c r="BO3222" s="177"/>
      <c r="BP3222" s="177"/>
      <c r="BQ3222" s="177"/>
      <c r="BR3222" s="177"/>
      <c r="BS3222" s="177"/>
      <c r="BT3222" s="177"/>
      <c r="BU3222" s="177"/>
      <c r="BV3222" s="177"/>
      <c r="BW3222" s="177"/>
      <c r="BX3222" s="177"/>
      <c r="BY3222" s="177"/>
      <c r="BZ3222" s="177"/>
      <c r="CA3222" s="177"/>
    </row>
    <row r="3223" spans="13:79" customFormat="1" ht="11.25" customHeight="1">
      <c r="M3223" s="577" t="str">
        <f>M3221 &amp; ".2"</f>
        <v>2.2.5.2</v>
      </c>
      <c r="N3223" s="507" t="s">
        <v>44</v>
      </c>
      <c r="O3223" s="171" t="s">
        <v>294</v>
      </c>
      <c r="AC3223" s="268"/>
      <c r="AD3223" s="268"/>
      <c r="AE3223" s="268"/>
      <c r="AF3223" s="257"/>
      <c r="AG3223" s="261"/>
      <c r="AH3223" s="261"/>
      <c r="AI3223" s="177"/>
      <c r="AJ3223" s="177"/>
      <c r="AK3223" s="177"/>
      <c r="AL3223" s="177"/>
      <c r="AM3223" s="177"/>
      <c r="AN3223" s="177"/>
      <c r="AO3223" s="177"/>
      <c r="AP3223" s="177"/>
      <c r="AQ3223" s="177"/>
      <c r="AR3223" s="177"/>
      <c r="AS3223" s="177"/>
      <c r="AT3223" s="177"/>
      <c r="AU3223" s="177"/>
      <c r="AV3223" s="177"/>
      <c r="AW3223" s="177"/>
      <c r="AX3223" s="177"/>
      <c r="AY3223" s="177"/>
      <c r="AZ3223" s="177"/>
      <c r="BA3223" s="177"/>
      <c r="BB3223" s="177"/>
      <c r="BC3223" s="177"/>
      <c r="BD3223" s="177"/>
      <c r="BE3223" s="177"/>
      <c r="BF3223" s="177"/>
      <c r="BG3223" s="177"/>
      <c r="BH3223" s="177"/>
      <c r="BI3223" s="177"/>
      <c r="BJ3223" s="177"/>
      <c r="BK3223" s="177"/>
      <c r="BL3223" s="177"/>
      <c r="BM3223" s="177"/>
      <c r="BN3223" s="177"/>
      <c r="BO3223" s="177"/>
      <c r="BP3223" s="177"/>
      <c r="BQ3223" s="177"/>
      <c r="BR3223" s="177"/>
      <c r="BS3223" s="177"/>
      <c r="BT3223" s="177"/>
      <c r="BU3223" s="177"/>
      <c r="BV3223" s="177"/>
      <c r="BW3223" s="177"/>
      <c r="BX3223" s="177"/>
      <c r="BY3223" s="177"/>
      <c r="BZ3223" s="177"/>
      <c r="CA3223" s="177"/>
    </row>
    <row r="3224" spans="13:79" customFormat="1" ht="11.25" customHeight="1">
      <c r="M3224" s="444" t="str">
        <f>M3223 &amp; ".0"</f>
        <v>2.2.5.2.0</v>
      </c>
      <c r="N3224" s="615" t="str">
        <f>"справочно: нормативная " &amp; N3223</f>
        <v>справочно: нормативная численность прочего персонала, относимого на регулируемый вид деятельности</v>
      </c>
      <c r="O3224" s="171" t="s">
        <v>294</v>
      </c>
      <c r="AC3224" s="268"/>
      <c r="AD3224" s="268"/>
      <c r="AE3224" s="268"/>
      <c r="AF3224" s="257"/>
      <c r="AG3224" s="261"/>
      <c r="AH3224" s="261"/>
      <c r="AI3224" s="177"/>
      <c r="AJ3224" s="177"/>
      <c r="AK3224" s="177"/>
      <c r="AL3224" s="177"/>
      <c r="AM3224" s="177"/>
      <c r="AN3224" s="177"/>
      <c r="AO3224" s="177"/>
      <c r="AP3224" s="177"/>
      <c r="AQ3224" s="177"/>
      <c r="AR3224" s="177"/>
      <c r="AS3224" s="177"/>
      <c r="AT3224" s="177"/>
      <c r="AU3224" s="177"/>
      <c r="AV3224" s="177"/>
      <c r="AW3224" s="177"/>
      <c r="AX3224" s="177"/>
      <c r="AY3224" s="177"/>
      <c r="AZ3224" s="177"/>
      <c r="BA3224" s="177"/>
      <c r="BB3224" s="177"/>
      <c r="BC3224" s="177"/>
      <c r="BD3224" s="177"/>
      <c r="BE3224" s="177"/>
      <c r="BF3224" s="177"/>
      <c r="BG3224" s="177"/>
      <c r="BH3224" s="177"/>
      <c r="BI3224" s="177"/>
      <c r="BJ3224" s="177"/>
      <c r="BK3224" s="177"/>
      <c r="BL3224" s="177"/>
      <c r="BM3224" s="177"/>
      <c r="BN3224" s="177"/>
      <c r="BO3224" s="177"/>
      <c r="BP3224" s="177"/>
      <c r="BQ3224" s="177"/>
      <c r="BR3224" s="177"/>
      <c r="BS3224" s="177"/>
      <c r="BT3224" s="177"/>
      <c r="BU3224" s="177"/>
      <c r="BV3224" s="177"/>
      <c r="BW3224" s="177"/>
      <c r="BX3224" s="177"/>
      <c r="BY3224" s="177"/>
      <c r="BZ3224" s="177"/>
      <c r="CA3224" s="177"/>
    </row>
    <row r="3225" spans="13:79" customFormat="1" ht="11.25" customHeight="1">
      <c r="M3225" s="172" t="s">
        <v>815</v>
      </c>
      <c r="N3225" s="511" t="s">
        <v>566</v>
      </c>
      <c r="O3225" s="171" t="s">
        <v>196</v>
      </c>
      <c r="AC3225" s="268"/>
      <c r="AD3225" s="268"/>
      <c r="AE3225" s="268"/>
      <c r="AF3225" s="263">
        <f>AG3225+AH3225</f>
        <v>0</v>
      </c>
      <c r="AG3225" s="263">
        <f>SUM(AG3227:AG3231)</f>
        <v>0</v>
      </c>
      <c r="AH3225" s="263">
        <f>SUM(AH3227:AH3231)</f>
        <v>0</v>
      </c>
      <c r="AI3225" s="177"/>
      <c r="AJ3225" s="177"/>
      <c r="AK3225" s="177"/>
      <c r="AL3225" s="177"/>
      <c r="AM3225" s="177"/>
      <c r="AN3225" s="177"/>
      <c r="AO3225" s="177"/>
      <c r="AP3225" s="177"/>
      <c r="AQ3225" s="177"/>
      <c r="AR3225" s="177"/>
      <c r="AS3225" s="177"/>
      <c r="AT3225" s="177"/>
      <c r="AU3225" s="177"/>
      <c r="AV3225" s="177"/>
      <c r="AW3225" s="177"/>
      <c r="AX3225" s="177"/>
      <c r="AY3225" s="177"/>
      <c r="AZ3225" s="177"/>
      <c r="BA3225" s="177"/>
      <c r="BB3225" s="177"/>
      <c r="BC3225" s="177"/>
      <c r="BD3225" s="177"/>
      <c r="BE3225" s="177"/>
      <c r="BF3225" s="177"/>
      <c r="BG3225" s="177"/>
      <c r="BH3225" s="177"/>
      <c r="BI3225" s="177"/>
      <c r="BJ3225" s="177"/>
      <c r="BK3225" s="177"/>
      <c r="BL3225" s="177"/>
      <c r="BM3225" s="177"/>
      <c r="BN3225" s="177"/>
      <c r="BO3225" s="177"/>
      <c r="BP3225" s="177"/>
      <c r="BQ3225" s="177"/>
      <c r="BR3225" s="177"/>
      <c r="BS3225" s="177"/>
      <c r="BT3225" s="177"/>
      <c r="BU3225" s="177"/>
      <c r="BV3225" s="177"/>
      <c r="BW3225" s="177"/>
      <c r="BX3225" s="177"/>
      <c r="BY3225" s="177"/>
      <c r="BZ3225" s="177"/>
      <c r="CA3225" s="177"/>
    </row>
    <row r="3226" spans="13:79" customFormat="1" ht="11.25" customHeight="1">
      <c r="M3226" s="617" t="str">
        <f>M3225 &amp; ".0"</f>
        <v>2.3.0</v>
      </c>
      <c r="N3226" s="515" t="s">
        <v>25</v>
      </c>
      <c r="O3226" s="171" t="s">
        <v>861</v>
      </c>
      <c r="AC3226" s="268"/>
      <c r="AD3226" s="268"/>
      <c r="AE3226" s="268"/>
      <c r="AF3226" s="257"/>
      <c r="AG3226" s="261"/>
      <c r="AH3226" s="261"/>
      <c r="AI3226" s="177"/>
      <c r="AJ3226" s="177"/>
      <c r="AK3226" s="177"/>
      <c r="AL3226" s="177"/>
      <c r="AM3226" s="177"/>
      <c r="AN3226" s="177"/>
      <c r="AO3226" s="177"/>
      <c r="AP3226" s="177"/>
      <c r="AQ3226" s="177"/>
      <c r="AR3226" s="177"/>
      <c r="AS3226" s="177"/>
      <c r="AT3226" s="177"/>
      <c r="AU3226" s="177"/>
      <c r="AV3226" s="177"/>
      <c r="AW3226" s="177"/>
      <c r="AX3226" s="177"/>
      <c r="AY3226" s="177"/>
      <c r="AZ3226" s="177"/>
      <c r="BA3226" s="177"/>
      <c r="BB3226" s="177"/>
      <c r="BC3226" s="177"/>
      <c r="BD3226" s="177"/>
      <c r="BE3226" s="177"/>
      <c r="BF3226" s="177"/>
      <c r="BG3226" s="177"/>
      <c r="BH3226" s="177"/>
      <c r="BI3226" s="177"/>
      <c r="BJ3226" s="177"/>
      <c r="BK3226" s="177"/>
      <c r="BL3226" s="177"/>
      <c r="BM3226" s="177"/>
      <c r="BN3226" s="177"/>
      <c r="BO3226" s="177"/>
      <c r="BP3226" s="177"/>
      <c r="BQ3226" s="177"/>
      <c r="BR3226" s="177"/>
      <c r="BS3226" s="177"/>
      <c r="BT3226" s="177"/>
      <c r="BU3226" s="177"/>
      <c r="BV3226" s="177"/>
      <c r="BW3226" s="177"/>
      <c r="BX3226" s="177"/>
      <c r="BY3226" s="177"/>
      <c r="BZ3226" s="177"/>
      <c r="CA3226" s="177"/>
    </row>
    <row r="3227" spans="13:79" customFormat="1" ht="11.25" customHeight="1">
      <c r="M3227" s="617" t="str">
        <f>M3225 &amp; ".1"</f>
        <v>2.3.1</v>
      </c>
      <c r="N3227" s="515" t="s">
        <v>568</v>
      </c>
      <c r="O3227" s="171" t="s">
        <v>196</v>
      </c>
      <c r="AC3227" s="268"/>
      <c r="AD3227" s="268"/>
      <c r="AE3227" s="268"/>
      <c r="AF3227" s="263">
        <f t="shared" ref="AF3227:AF3259" si="95">AG3227+AH3227</f>
        <v>0</v>
      </c>
      <c r="AG3227" s="261">
        <f>AG3199*AG3226/100</f>
        <v>0</v>
      </c>
      <c r="AH3227" s="261">
        <f>AH3199*AH3226/100</f>
        <v>0</v>
      </c>
      <c r="AI3227" s="177"/>
      <c r="AJ3227" s="177"/>
      <c r="AK3227" s="177"/>
      <c r="AL3227" s="177"/>
      <c r="AM3227" s="177"/>
      <c r="AN3227" s="177"/>
      <c r="AO3227" s="177"/>
      <c r="AP3227" s="177"/>
      <c r="AQ3227" s="177"/>
      <c r="AR3227" s="177"/>
      <c r="AS3227" s="177"/>
      <c r="AT3227" s="177"/>
      <c r="AU3227" s="177"/>
      <c r="AV3227" s="177"/>
      <c r="AW3227" s="177"/>
      <c r="AX3227" s="177"/>
      <c r="AY3227" s="177"/>
      <c r="AZ3227" s="177"/>
      <c r="BA3227" s="177"/>
      <c r="BB3227" s="177"/>
      <c r="BC3227" s="177"/>
      <c r="BD3227" s="177"/>
      <c r="BE3227" s="177"/>
      <c r="BF3227" s="177"/>
      <c r="BG3227" s="177"/>
      <c r="BH3227" s="177"/>
      <c r="BI3227" s="177"/>
      <c r="BJ3227" s="177"/>
      <c r="BK3227" s="177"/>
      <c r="BL3227" s="177"/>
      <c r="BM3227" s="177"/>
      <c r="BN3227" s="177"/>
      <c r="BO3227" s="177"/>
      <c r="BP3227" s="177"/>
      <c r="BQ3227" s="177"/>
      <c r="BR3227" s="177"/>
      <c r="BS3227" s="177"/>
      <c r="BT3227" s="177"/>
      <c r="BU3227" s="177"/>
      <c r="BV3227" s="177"/>
      <c r="BW3227" s="177"/>
      <c r="BX3227" s="177"/>
      <c r="BY3227" s="177"/>
      <c r="BZ3227" s="177"/>
      <c r="CA3227" s="177"/>
    </row>
    <row r="3228" spans="13:79" customFormat="1" ht="11.25" customHeight="1">
      <c r="M3228" s="617" t="str">
        <f>M3225 &amp; ".2"</f>
        <v>2.3.2</v>
      </c>
      <c r="N3228" s="515" t="s">
        <v>570</v>
      </c>
      <c r="O3228" s="171" t="s">
        <v>196</v>
      </c>
      <c r="AC3228" s="268"/>
      <c r="AD3228" s="268"/>
      <c r="AE3228" s="268"/>
      <c r="AF3228" s="263">
        <f t="shared" si="95"/>
        <v>0</v>
      </c>
      <c r="AG3228" s="261">
        <f>AG3206*AG3226/100</f>
        <v>0</v>
      </c>
      <c r="AH3228" s="261">
        <f>AH3206*AH3226/100</f>
        <v>0</v>
      </c>
      <c r="AI3228" s="177"/>
      <c r="AJ3228" s="177"/>
      <c r="AK3228" s="177"/>
      <c r="AL3228" s="177"/>
      <c r="AM3228" s="177"/>
      <c r="AN3228" s="177"/>
      <c r="AO3228" s="177"/>
      <c r="AP3228" s="177"/>
      <c r="AQ3228" s="177"/>
      <c r="AR3228" s="177"/>
      <c r="AS3228" s="177"/>
      <c r="AT3228" s="177"/>
      <c r="AU3228" s="177"/>
      <c r="AV3228" s="177"/>
      <c r="AW3228" s="177"/>
      <c r="AX3228" s="177"/>
      <c r="AY3228" s="177"/>
      <c r="AZ3228" s="177"/>
      <c r="BA3228" s="177"/>
      <c r="BB3228" s="177"/>
      <c r="BC3228" s="177"/>
      <c r="BD3228" s="177"/>
      <c r="BE3228" s="177"/>
      <c r="BF3228" s="177"/>
      <c r="BG3228" s="177"/>
      <c r="BH3228" s="177"/>
      <c r="BI3228" s="177"/>
      <c r="BJ3228" s="177"/>
      <c r="BK3228" s="177"/>
      <c r="BL3228" s="177"/>
      <c r="BM3228" s="177"/>
      <c r="BN3228" s="177"/>
      <c r="BO3228" s="177"/>
      <c r="BP3228" s="177"/>
      <c r="BQ3228" s="177"/>
      <c r="BR3228" s="177"/>
      <c r="BS3228" s="177"/>
      <c r="BT3228" s="177"/>
      <c r="BU3228" s="177"/>
      <c r="BV3228" s="177"/>
      <c r="BW3228" s="177"/>
      <c r="BX3228" s="177"/>
      <c r="BY3228" s="177"/>
      <c r="BZ3228" s="177"/>
      <c r="CA3228" s="177"/>
    </row>
    <row r="3229" spans="13:79" customFormat="1" ht="11.25" customHeight="1">
      <c r="M3229" s="617" t="str">
        <f>M3225 &amp; ".3"</f>
        <v>2.3.3</v>
      </c>
      <c r="N3229" s="515" t="s">
        <v>573</v>
      </c>
      <c r="O3229" s="171" t="s">
        <v>196</v>
      </c>
      <c r="AC3229" s="268"/>
      <c r="AD3229" s="268"/>
      <c r="AE3229" s="268"/>
      <c r="AF3229" s="263">
        <f t="shared" si="95"/>
        <v>0</v>
      </c>
      <c r="AG3229" s="261">
        <f>AG3213*AG3226/100</f>
        <v>0</v>
      </c>
      <c r="AH3229" s="261">
        <f>AH3213*AH3226/100</f>
        <v>0</v>
      </c>
      <c r="AI3229" s="177"/>
      <c r="AJ3229" s="177"/>
      <c r="AK3229" s="177"/>
      <c r="AL3229" s="177"/>
      <c r="AM3229" s="177"/>
      <c r="AN3229" s="177"/>
      <c r="AO3229" s="177"/>
      <c r="AP3229" s="177"/>
      <c r="AQ3229" s="177"/>
      <c r="AR3229" s="177"/>
      <c r="AS3229" s="177"/>
      <c r="AT3229" s="177"/>
      <c r="AU3229" s="177"/>
      <c r="AV3229" s="177"/>
      <c r="AW3229" s="177"/>
      <c r="AX3229" s="177"/>
      <c r="AY3229" s="177"/>
      <c r="AZ3229" s="177"/>
      <c r="BA3229" s="177"/>
      <c r="BB3229" s="177"/>
      <c r="BC3229" s="177"/>
      <c r="BD3229" s="177"/>
      <c r="BE3229" s="177"/>
      <c r="BF3229" s="177"/>
      <c r="BG3229" s="177"/>
      <c r="BH3229" s="177"/>
      <c r="BI3229" s="177"/>
      <c r="BJ3229" s="177"/>
      <c r="BK3229" s="177"/>
      <c r="BL3229" s="177"/>
      <c r="BM3229" s="177"/>
      <c r="BN3229" s="177"/>
      <c r="BO3229" s="177"/>
      <c r="BP3229" s="177"/>
      <c r="BQ3229" s="177"/>
      <c r="BR3229" s="177"/>
      <c r="BS3229" s="177"/>
      <c r="BT3229" s="177"/>
      <c r="BU3229" s="177"/>
      <c r="BV3229" s="177"/>
      <c r="BW3229" s="177"/>
      <c r="BX3229" s="177"/>
      <c r="BY3229" s="177"/>
      <c r="BZ3229" s="177"/>
      <c r="CA3229" s="177"/>
    </row>
    <row r="3230" spans="13:79" customFormat="1" ht="11.25" customHeight="1">
      <c r="M3230" s="617" t="str">
        <f>M3225 &amp; ".4"</f>
        <v>2.3.4</v>
      </c>
      <c r="N3230" s="515" t="s">
        <v>575</v>
      </c>
      <c r="O3230" s="171" t="s">
        <v>196</v>
      </c>
      <c r="AC3230" s="268"/>
      <c r="AD3230" s="268"/>
      <c r="AE3230" s="268"/>
      <c r="AF3230" s="263">
        <f t="shared" si="95"/>
        <v>0</v>
      </c>
      <c r="AG3230" s="261">
        <f>AG3217*AG3226/100</f>
        <v>0</v>
      </c>
      <c r="AH3230" s="261">
        <f>AH3217*AH3226/100</f>
        <v>0</v>
      </c>
      <c r="AI3230" s="177"/>
      <c r="AJ3230" s="177"/>
      <c r="AK3230" s="177"/>
      <c r="AL3230" s="177"/>
      <c r="AM3230" s="177"/>
      <c r="AN3230" s="177"/>
      <c r="AO3230" s="177"/>
      <c r="AP3230" s="177"/>
      <c r="AQ3230" s="177"/>
      <c r="AR3230" s="177"/>
      <c r="AS3230" s="177"/>
      <c r="AT3230" s="177"/>
      <c r="AU3230" s="177"/>
      <c r="AV3230" s="177"/>
      <c r="AW3230" s="177"/>
      <c r="AX3230" s="177"/>
      <c r="AY3230" s="177"/>
      <c r="AZ3230" s="177"/>
      <c r="BA3230" s="177"/>
      <c r="BB3230" s="177"/>
      <c r="BC3230" s="177"/>
      <c r="BD3230" s="177"/>
      <c r="BE3230" s="177"/>
      <c r="BF3230" s="177"/>
      <c r="BG3230" s="177"/>
      <c r="BH3230" s="177"/>
      <c r="BI3230" s="177"/>
      <c r="BJ3230" s="177"/>
      <c r="BK3230" s="177"/>
      <c r="BL3230" s="177"/>
      <c r="BM3230" s="177"/>
      <c r="BN3230" s="177"/>
      <c r="BO3230" s="177"/>
      <c r="BP3230" s="177"/>
      <c r="BQ3230" s="177"/>
      <c r="BR3230" s="177"/>
      <c r="BS3230" s="177"/>
      <c r="BT3230" s="177"/>
      <c r="BU3230" s="177"/>
      <c r="BV3230" s="177"/>
      <c r="BW3230" s="177"/>
      <c r="BX3230" s="177"/>
      <c r="BY3230" s="177"/>
      <c r="BZ3230" s="177"/>
      <c r="CA3230" s="177"/>
    </row>
    <row r="3231" spans="13:79" customFormat="1" ht="11.25" customHeight="1">
      <c r="M3231" s="617" t="str">
        <f>M3225 &amp; ".5"</f>
        <v>2.3.5</v>
      </c>
      <c r="N3231" s="515" t="s">
        <v>577</v>
      </c>
      <c r="O3231" s="171" t="s">
        <v>196</v>
      </c>
      <c r="AC3231" s="268"/>
      <c r="AD3231" s="268"/>
      <c r="AE3231" s="268"/>
      <c r="AF3231" s="263">
        <f t="shared" si="95"/>
        <v>0</v>
      </c>
      <c r="AG3231" s="261">
        <f>AG3221*AG3226/100</f>
        <v>0</v>
      </c>
      <c r="AH3231" s="261">
        <f>AH3221*AH3226/100</f>
        <v>0</v>
      </c>
      <c r="AI3231" s="177"/>
      <c r="AJ3231" s="177"/>
      <c r="AK3231" s="177"/>
      <c r="AL3231" s="177"/>
      <c r="AM3231" s="177"/>
      <c r="AN3231" s="177"/>
      <c r="AO3231" s="177"/>
      <c r="AP3231" s="177"/>
      <c r="AQ3231" s="177"/>
      <c r="AR3231" s="177"/>
      <c r="AS3231" s="177"/>
      <c r="AT3231" s="177"/>
      <c r="AU3231" s="177"/>
      <c r="AV3231" s="177"/>
      <c r="AW3231" s="177"/>
      <c r="AX3231" s="177"/>
      <c r="AY3231" s="177"/>
      <c r="AZ3231" s="177"/>
      <c r="BA3231" s="177"/>
      <c r="BB3231" s="177"/>
      <c r="BC3231" s="177"/>
      <c r="BD3231" s="177"/>
      <c r="BE3231" s="177"/>
      <c r="BF3231" s="177"/>
      <c r="BG3231" s="177"/>
      <c r="BH3231" s="177"/>
      <c r="BI3231" s="177"/>
      <c r="BJ3231" s="177"/>
      <c r="BK3231" s="177"/>
      <c r="BL3231" s="177"/>
      <c r="BM3231" s="177"/>
      <c r="BN3231" s="177"/>
      <c r="BO3231" s="177"/>
      <c r="BP3231" s="177"/>
      <c r="BQ3231" s="177"/>
      <c r="BR3231" s="177"/>
      <c r="BS3231" s="177"/>
      <c r="BT3231" s="177"/>
      <c r="BU3231" s="177"/>
      <c r="BV3231" s="177"/>
      <c r="BW3231" s="177"/>
      <c r="BX3231" s="177"/>
      <c r="BY3231" s="177"/>
      <c r="BZ3231" s="177"/>
      <c r="CA3231" s="177"/>
    </row>
    <row r="3232" spans="13:79" customFormat="1" ht="11.25" customHeight="1">
      <c r="M3232" s="172" t="s">
        <v>319</v>
      </c>
      <c r="N3232" s="511" t="s">
        <v>712</v>
      </c>
      <c r="O3232" s="171" t="s">
        <v>196</v>
      </c>
      <c r="AC3232" s="268"/>
      <c r="AD3232" s="268"/>
      <c r="AE3232" s="268"/>
      <c r="AF3232" s="263">
        <f t="shared" si="95"/>
        <v>0</v>
      </c>
      <c r="AG3232" s="261"/>
      <c r="AH3232" s="261"/>
      <c r="AI3232" s="177"/>
      <c r="AJ3232" s="177"/>
      <c r="AK3232" s="177"/>
      <c r="AL3232" s="177"/>
      <c r="AM3232" s="177"/>
      <c r="AN3232" s="177"/>
      <c r="AO3232" s="177"/>
      <c r="AP3232" s="177"/>
      <c r="AQ3232" s="177"/>
      <c r="AR3232" s="177"/>
      <c r="AS3232" s="177"/>
      <c r="AT3232" s="177"/>
      <c r="AU3232" s="177"/>
      <c r="AV3232" s="177"/>
      <c r="AW3232" s="177"/>
      <c r="AX3232" s="177"/>
      <c r="AY3232" s="177"/>
      <c r="AZ3232" s="177"/>
      <c r="BA3232" s="177"/>
      <c r="BB3232" s="177"/>
      <c r="BC3232" s="177"/>
      <c r="BD3232" s="177"/>
      <c r="BE3232" s="177"/>
      <c r="BF3232" s="177"/>
      <c r="BG3232" s="177"/>
      <c r="BH3232" s="177"/>
      <c r="BI3232" s="177"/>
      <c r="BJ3232" s="177"/>
      <c r="BK3232" s="177"/>
      <c r="BL3232" s="177"/>
      <c r="BM3232" s="177"/>
      <c r="BN3232" s="177"/>
      <c r="BO3232" s="177"/>
      <c r="BP3232" s="177"/>
      <c r="BQ3232" s="177"/>
      <c r="BR3232" s="177"/>
      <c r="BS3232" s="177"/>
      <c r="BT3232" s="177"/>
      <c r="BU3232" s="177"/>
      <c r="BV3232" s="177"/>
      <c r="BW3232" s="177"/>
      <c r="BX3232" s="177"/>
      <c r="BY3232" s="177"/>
      <c r="BZ3232" s="177"/>
      <c r="CA3232" s="177"/>
    </row>
    <row r="3233" spans="13:79" customFormat="1" ht="11.25" customHeight="1">
      <c r="M3233" s="172" t="s">
        <v>324</v>
      </c>
      <c r="N3233" s="511" t="s">
        <v>442</v>
      </c>
      <c r="O3233" s="171" t="s">
        <v>196</v>
      </c>
      <c r="AC3233" s="268"/>
      <c r="AD3233" s="268"/>
      <c r="AE3233" s="268"/>
      <c r="AF3233" s="263">
        <f t="shared" si="95"/>
        <v>0</v>
      </c>
      <c r="AG3233" s="261"/>
      <c r="AH3233" s="261"/>
      <c r="AI3233" s="177"/>
      <c r="AJ3233" s="177"/>
      <c r="AK3233" s="177"/>
      <c r="AL3233" s="177"/>
      <c r="AM3233" s="177"/>
      <c r="AN3233" s="177"/>
      <c r="AO3233" s="177"/>
      <c r="AP3233" s="177"/>
      <c r="AQ3233" s="177"/>
      <c r="AR3233" s="177"/>
      <c r="AS3233" s="177"/>
      <c r="AT3233" s="177"/>
      <c r="AU3233" s="177"/>
      <c r="AV3233" s="177"/>
      <c r="AW3233" s="177"/>
      <c r="AX3233" s="177"/>
      <c r="AY3233" s="177"/>
      <c r="AZ3233" s="177"/>
      <c r="BA3233" s="177"/>
      <c r="BB3233" s="177"/>
      <c r="BC3233" s="177"/>
      <c r="BD3233" s="177"/>
      <c r="BE3233" s="177"/>
      <c r="BF3233" s="177"/>
      <c r="BG3233" s="177"/>
      <c r="BH3233" s="177"/>
      <c r="BI3233" s="177"/>
      <c r="BJ3233" s="177"/>
      <c r="BK3233" s="177"/>
      <c r="BL3233" s="177"/>
      <c r="BM3233" s="177"/>
      <c r="BN3233" s="177"/>
      <c r="BO3233" s="177"/>
      <c r="BP3233" s="177"/>
      <c r="BQ3233" s="177"/>
      <c r="BR3233" s="177"/>
      <c r="BS3233" s="177"/>
      <c r="BT3233" s="177"/>
      <c r="BU3233" s="177"/>
      <c r="BV3233" s="177"/>
      <c r="BW3233" s="177"/>
      <c r="BX3233" s="177"/>
      <c r="BY3233" s="177"/>
      <c r="BZ3233" s="177"/>
      <c r="CA3233" s="177"/>
    </row>
    <row r="3234" spans="13:79" customFormat="1" ht="11.25" customHeight="1">
      <c r="M3234" s="172" t="s">
        <v>326</v>
      </c>
      <c r="N3234" s="511" t="s">
        <v>669</v>
      </c>
      <c r="O3234" s="171" t="s">
        <v>196</v>
      </c>
      <c r="AC3234" s="268"/>
      <c r="AD3234" s="268"/>
      <c r="AE3234" s="268"/>
      <c r="AF3234" s="263">
        <f t="shared" si="95"/>
        <v>0</v>
      </c>
      <c r="AG3234" s="261"/>
      <c r="AH3234" s="261"/>
      <c r="AI3234" s="177"/>
      <c r="AJ3234" s="177"/>
      <c r="AK3234" s="177"/>
      <c r="AL3234" s="177"/>
      <c r="AM3234" s="177"/>
      <c r="AN3234" s="177"/>
      <c r="AO3234" s="177"/>
      <c r="AP3234" s="177"/>
      <c r="AQ3234" s="177"/>
      <c r="AR3234" s="177"/>
      <c r="AS3234" s="177"/>
      <c r="AT3234" s="177"/>
      <c r="AU3234" s="177"/>
      <c r="AV3234" s="177"/>
      <c r="AW3234" s="177"/>
      <c r="AX3234" s="177"/>
      <c r="AY3234" s="177"/>
      <c r="AZ3234" s="177"/>
      <c r="BA3234" s="177"/>
      <c r="BB3234" s="177"/>
      <c r="BC3234" s="177"/>
      <c r="BD3234" s="177"/>
      <c r="BE3234" s="177"/>
      <c r="BF3234" s="177"/>
      <c r="BG3234" s="177"/>
      <c r="BH3234" s="177"/>
      <c r="BI3234" s="177"/>
      <c r="BJ3234" s="177"/>
      <c r="BK3234" s="177"/>
      <c r="BL3234" s="177"/>
      <c r="BM3234" s="177"/>
      <c r="BN3234" s="177"/>
      <c r="BO3234" s="177"/>
      <c r="BP3234" s="177"/>
      <c r="BQ3234" s="177"/>
      <c r="BR3234" s="177"/>
      <c r="BS3234" s="177"/>
      <c r="BT3234" s="177"/>
      <c r="BU3234" s="177"/>
      <c r="BV3234" s="177"/>
      <c r="BW3234" s="177"/>
      <c r="BX3234" s="177"/>
      <c r="BY3234" s="177"/>
      <c r="BZ3234" s="177"/>
      <c r="CA3234" s="177"/>
    </row>
    <row r="3235" spans="13:79" customFormat="1" ht="11.25" customHeight="1">
      <c r="M3235" s="353" t="str">
        <f>M3234 &amp; ".1"</f>
        <v>2.6.1</v>
      </c>
      <c r="N3235" s="515" t="s">
        <v>580</v>
      </c>
      <c r="O3235" s="171" t="s">
        <v>196</v>
      </c>
      <c r="AC3235" s="268"/>
      <c r="AD3235" s="268"/>
      <c r="AE3235" s="268"/>
      <c r="AF3235" s="263">
        <f t="shared" si="95"/>
        <v>0</v>
      </c>
      <c r="AG3235" s="261"/>
      <c r="AH3235" s="261"/>
      <c r="AI3235" s="177"/>
      <c r="AJ3235" s="177"/>
      <c r="AK3235" s="177"/>
      <c r="AL3235" s="177"/>
      <c r="AM3235" s="177"/>
      <c r="AN3235" s="177"/>
      <c r="AO3235" s="177"/>
      <c r="AP3235" s="177"/>
      <c r="AQ3235" s="177"/>
      <c r="AR3235" s="177"/>
      <c r="AS3235" s="177"/>
      <c r="AT3235" s="177"/>
      <c r="AU3235" s="177"/>
      <c r="AV3235" s="177"/>
      <c r="AW3235" s="177"/>
      <c r="AX3235" s="177"/>
      <c r="AY3235" s="177"/>
      <c r="AZ3235" s="177"/>
      <c r="BA3235" s="177"/>
      <c r="BB3235" s="177"/>
      <c r="BC3235" s="177"/>
      <c r="BD3235" s="177"/>
      <c r="BE3235" s="177"/>
      <c r="BF3235" s="177"/>
      <c r="BG3235" s="177"/>
      <c r="BH3235" s="177"/>
      <c r="BI3235" s="177"/>
      <c r="BJ3235" s="177"/>
      <c r="BK3235" s="177"/>
      <c r="BL3235" s="177"/>
      <c r="BM3235" s="177"/>
      <c r="BN3235" s="177"/>
      <c r="BO3235" s="177"/>
      <c r="BP3235" s="177"/>
      <c r="BQ3235" s="177"/>
      <c r="BR3235" s="177"/>
      <c r="BS3235" s="177"/>
      <c r="BT3235" s="177"/>
      <c r="BU3235" s="177"/>
      <c r="BV3235" s="177"/>
      <c r="BW3235" s="177"/>
      <c r="BX3235" s="177"/>
      <c r="BY3235" s="177"/>
      <c r="BZ3235" s="177"/>
      <c r="CA3235" s="177"/>
    </row>
    <row r="3236" spans="13:79" customFormat="1" ht="11.25" customHeight="1">
      <c r="M3236" s="172" t="s">
        <v>328</v>
      </c>
      <c r="N3236" s="511" t="s">
        <v>320</v>
      </c>
      <c r="O3236" s="171" t="s">
        <v>196</v>
      </c>
      <c r="AC3236" s="268"/>
      <c r="AD3236" s="268"/>
      <c r="AE3236" s="268"/>
      <c r="AF3236" s="263">
        <f t="shared" si="95"/>
        <v>0</v>
      </c>
      <c r="AG3236" s="263">
        <f>SUM(AG3237:AG3239)</f>
        <v>0</v>
      </c>
      <c r="AH3236" s="263">
        <f>SUM(AH3237:AH3239)</f>
        <v>0</v>
      </c>
      <c r="AI3236" s="177"/>
      <c r="AJ3236" s="177"/>
      <c r="AK3236" s="177"/>
      <c r="AL3236" s="177"/>
      <c r="AM3236" s="177"/>
      <c r="AN3236" s="177"/>
      <c r="AO3236" s="177"/>
      <c r="AP3236" s="177"/>
      <c r="AQ3236" s="177"/>
      <c r="AR3236" s="177"/>
      <c r="AS3236" s="177"/>
      <c r="AT3236" s="177"/>
      <c r="AU3236" s="177"/>
      <c r="AV3236" s="177"/>
      <c r="AW3236" s="177"/>
      <c r="AX3236" s="177"/>
      <c r="AY3236" s="177"/>
      <c r="AZ3236" s="177"/>
      <c r="BA3236" s="177"/>
      <c r="BB3236" s="177"/>
      <c r="BC3236" s="177"/>
      <c r="BD3236" s="177"/>
      <c r="BE3236" s="177"/>
      <c r="BF3236" s="177"/>
      <c r="BG3236" s="177"/>
      <c r="BH3236" s="177"/>
      <c r="BI3236" s="177"/>
      <c r="BJ3236" s="177"/>
      <c r="BK3236" s="177"/>
      <c r="BL3236" s="177"/>
      <c r="BM3236" s="177"/>
      <c r="BN3236" s="177"/>
      <c r="BO3236" s="177"/>
      <c r="BP3236" s="177"/>
      <c r="BQ3236" s="177"/>
      <c r="BR3236" s="177"/>
      <c r="BS3236" s="177"/>
      <c r="BT3236" s="177"/>
      <c r="BU3236" s="177"/>
      <c r="BV3236" s="177"/>
      <c r="BW3236" s="177"/>
      <c r="BX3236" s="177"/>
      <c r="BY3236" s="177"/>
      <c r="BZ3236" s="177"/>
      <c r="CA3236" s="177"/>
    </row>
    <row r="3237" spans="13:79" customFormat="1" ht="11.25" customHeight="1">
      <c r="M3237" s="353" t="str">
        <f>M3236 &amp; ".1"</f>
        <v>2.7.1</v>
      </c>
      <c r="N3237" s="618" t="s">
        <v>321</v>
      </c>
      <c r="O3237" s="171" t="s">
        <v>196</v>
      </c>
      <c r="AC3237" s="268"/>
      <c r="AD3237" s="268"/>
      <c r="AE3237" s="268"/>
      <c r="AF3237" s="263">
        <f t="shared" si="95"/>
        <v>0</v>
      </c>
      <c r="AG3237" s="261"/>
      <c r="AH3237" s="261"/>
      <c r="AI3237" s="177"/>
      <c r="AJ3237" s="177"/>
      <c r="AK3237" s="177"/>
      <c r="AL3237" s="177"/>
      <c r="AM3237" s="177"/>
      <c r="AN3237" s="177"/>
      <c r="AO3237" s="177"/>
      <c r="AP3237" s="177"/>
      <c r="AQ3237" s="177"/>
      <c r="AR3237" s="177"/>
      <c r="AS3237" s="177"/>
      <c r="AT3237" s="177"/>
      <c r="AU3237" s="177"/>
      <c r="AV3237" s="177"/>
      <c r="AW3237" s="177"/>
      <c r="AX3237" s="177"/>
      <c r="AY3237" s="177"/>
      <c r="AZ3237" s="177"/>
      <c r="BA3237" s="177"/>
      <c r="BB3237" s="177"/>
      <c r="BC3237" s="177"/>
      <c r="BD3237" s="177"/>
      <c r="BE3237" s="177"/>
      <c r="BF3237" s="177"/>
      <c r="BG3237" s="177"/>
      <c r="BH3237" s="177"/>
      <c r="BI3237" s="177"/>
      <c r="BJ3237" s="177"/>
      <c r="BK3237" s="177"/>
      <c r="BL3237" s="177"/>
      <c r="BM3237" s="177"/>
      <c r="BN3237" s="177"/>
      <c r="BO3237" s="177"/>
      <c r="BP3237" s="177"/>
      <c r="BQ3237" s="177"/>
      <c r="BR3237" s="177"/>
      <c r="BS3237" s="177"/>
      <c r="BT3237" s="177"/>
      <c r="BU3237" s="177"/>
      <c r="BV3237" s="177"/>
      <c r="BW3237" s="177"/>
      <c r="BX3237" s="177"/>
      <c r="BY3237" s="177"/>
      <c r="BZ3237" s="177"/>
      <c r="CA3237" s="177"/>
    </row>
    <row r="3238" spans="13:79" customFormat="1" ht="11.25" customHeight="1">
      <c r="M3238" s="353" t="str">
        <f>M3236 &amp; ".2"</f>
        <v>2.7.2</v>
      </c>
      <c r="N3238" s="618" t="s">
        <v>322</v>
      </c>
      <c r="O3238" s="171" t="s">
        <v>196</v>
      </c>
      <c r="AC3238" s="268"/>
      <c r="AD3238" s="268"/>
      <c r="AE3238" s="268"/>
      <c r="AF3238" s="263">
        <f t="shared" si="95"/>
        <v>0</v>
      </c>
      <c r="AG3238" s="261"/>
      <c r="AH3238" s="261"/>
      <c r="AI3238" s="177"/>
      <c r="AJ3238" s="177"/>
      <c r="AK3238" s="177"/>
      <c r="AL3238" s="177"/>
      <c r="AM3238" s="177"/>
      <c r="AN3238" s="177"/>
      <c r="AO3238" s="177"/>
      <c r="AP3238" s="177"/>
      <c r="AQ3238" s="177"/>
      <c r="AR3238" s="177"/>
      <c r="AS3238" s="177"/>
      <c r="AT3238" s="177"/>
      <c r="AU3238" s="177"/>
      <c r="AV3238" s="177"/>
      <c r="AW3238" s="177"/>
      <c r="AX3238" s="177"/>
      <c r="AY3238" s="177"/>
      <c r="AZ3238" s="177"/>
      <c r="BA3238" s="177"/>
      <c r="BB3238" s="177"/>
      <c r="BC3238" s="177"/>
      <c r="BD3238" s="177"/>
      <c r="BE3238" s="177"/>
      <c r="BF3238" s="177"/>
      <c r="BG3238" s="177"/>
      <c r="BH3238" s="177"/>
      <c r="BI3238" s="177"/>
      <c r="BJ3238" s="177"/>
      <c r="BK3238" s="177"/>
      <c r="BL3238" s="177"/>
      <c r="BM3238" s="177"/>
      <c r="BN3238" s="177"/>
      <c r="BO3238" s="177"/>
      <c r="BP3238" s="177"/>
      <c r="BQ3238" s="177"/>
      <c r="BR3238" s="177"/>
      <c r="BS3238" s="177"/>
      <c r="BT3238" s="177"/>
      <c r="BU3238" s="177"/>
      <c r="BV3238" s="177"/>
      <c r="BW3238" s="177"/>
      <c r="BX3238" s="177"/>
      <c r="BY3238" s="177"/>
      <c r="BZ3238" s="177"/>
      <c r="CA3238" s="177"/>
    </row>
    <row r="3239" spans="13:79" customFormat="1" ht="11.25" customHeight="1">
      <c r="M3239" s="353" t="str">
        <f>M3236 &amp; ".3"</f>
        <v>2.7.3</v>
      </c>
      <c r="N3239" s="618" t="s">
        <v>323</v>
      </c>
      <c r="O3239" s="171" t="s">
        <v>196</v>
      </c>
      <c r="AC3239" s="268"/>
      <c r="AD3239" s="268"/>
      <c r="AE3239" s="268"/>
      <c r="AF3239" s="263">
        <f t="shared" si="95"/>
        <v>0</v>
      </c>
      <c r="AG3239" s="261"/>
      <c r="AH3239" s="261"/>
      <c r="AI3239" s="177"/>
      <c r="AJ3239" s="177"/>
      <c r="AK3239" s="177"/>
      <c r="AL3239" s="177"/>
      <c r="AM3239" s="177"/>
      <c r="AN3239" s="177"/>
      <c r="AO3239" s="177"/>
      <c r="AP3239" s="177"/>
      <c r="AQ3239" s="177"/>
      <c r="AR3239" s="177"/>
      <c r="AS3239" s="177"/>
      <c r="AT3239" s="177"/>
      <c r="AU3239" s="177"/>
      <c r="AV3239" s="177"/>
      <c r="AW3239" s="177"/>
      <c r="AX3239" s="177"/>
      <c r="AY3239" s="177"/>
      <c r="AZ3239" s="177"/>
      <c r="BA3239" s="177"/>
      <c r="BB3239" s="177"/>
      <c r="BC3239" s="177"/>
      <c r="BD3239" s="177"/>
      <c r="BE3239" s="177"/>
      <c r="BF3239" s="177"/>
      <c r="BG3239" s="177"/>
      <c r="BH3239" s="177"/>
      <c r="BI3239" s="177"/>
      <c r="BJ3239" s="177"/>
      <c r="BK3239" s="177"/>
      <c r="BL3239" s="177"/>
      <c r="BM3239" s="177"/>
      <c r="BN3239" s="177"/>
      <c r="BO3239" s="177"/>
      <c r="BP3239" s="177"/>
      <c r="BQ3239" s="177"/>
      <c r="BR3239" s="177"/>
      <c r="BS3239" s="177"/>
      <c r="BT3239" s="177"/>
      <c r="BU3239" s="177"/>
      <c r="BV3239" s="177"/>
      <c r="BW3239" s="177"/>
      <c r="BX3239" s="177"/>
      <c r="BY3239" s="177"/>
      <c r="BZ3239" s="177"/>
      <c r="CA3239" s="177"/>
    </row>
    <row r="3240" spans="13:79" customFormat="1" ht="11.25" customHeight="1">
      <c r="M3240" s="172" t="s">
        <v>329</v>
      </c>
      <c r="N3240" s="511" t="s">
        <v>325</v>
      </c>
      <c r="O3240" s="171" t="s">
        <v>196</v>
      </c>
      <c r="AC3240" s="268"/>
      <c r="AD3240" s="268"/>
      <c r="AE3240" s="268"/>
      <c r="AF3240" s="263">
        <f t="shared" si="95"/>
        <v>0</v>
      </c>
      <c r="AG3240" s="261"/>
      <c r="AH3240" s="261"/>
      <c r="AI3240" s="177"/>
      <c r="AJ3240" s="177"/>
      <c r="AK3240" s="177"/>
      <c r="AL3240" s="177"/>
      <c r="AM3240" s="177"/>
      <c r="AN3240" s="177"/>
      <c r="AO3240" s="177"/>
      <c r="AP3240" s="177"/>
      <c r="AQ3240" s="177"/>
      <c r="AR3240" s="177"/>
      <c r="AS3240" s="177"/>
      <c r="AT3240" s="177"/>
      <c r="AU3240" s="177"/>
      <c r="AV3240" s="177"/>
      <c r="AW3240" s="177"/>
      <c r="AX3240" s="177"/>
      <c r="AY3240" s="177"/>
      <c r="AZ3240" s="177"/>
      <c r="BA3240" s="177"/>
      <c r="BB3240" s="177"/>
      <c r="BC3240" s="177"/>
      <c r="BD3240" s="177"/>
      <c r="BE3240" s="177"/>
      <c r="BF3240" s="177"/>
      <c r="BG3240" s="177"/>
      <c r="BH3240" s="177"/>
      <c r="BI3240" s="177"/>
      <c r="BJ3240" s="177"/>
      <c r="BK3240" s="177"/>
      <c r="BL3240" s="177"/>
      <c r="BM3240" s="177"/>
      <c r="BN3240" s="177"/>
      <c r="BO3240" s="177"/>
      <c r="BP3240" s="177"/>
      <c r="BQ3240" s="177"/>
      <c r="BR3240" s="177"/>
      <c r="BS3240" s="177"/>
      <c r="BT3240" s="177"/>
      <c r="BU3240" s="177"/>
      <c r="BV3240" s="177"/>
      <c r="BW3240" s="177"/>
      <c r="BX3240" s="177"/>
      <c r="BY3240" s="177"/>
      <c r="BZ3240" s="177"/>
      <c r="CA3240" s="177"/>
    </row>
    <row r="3241" spans="13:79" customFormat="1" ht="11.25" customHeight="1">
      <c r="M3241" s="172" t="s">
        <v>633</v>
      </c>
      <c r="N3241" s="511" t="s">
        <v>327</v>
      </c>
      <c r="O3241" s="171" t="s">
        <v>196</v>
      </c>
      <c r="AC3241" s="268"/>
      <c r="AD3241" s="268"/>
      <c r="AE3241" s="268"/>
      <c r="AF3241" s="263">
        <f t="shared" si="95"/>
        <v>0</v>
      </c>
      <c r="AG3241" s="261"/>
      <c r="AH3241" s="261"/>
      <c r="AI3241" s="177"/>
      <c r="AJ3241" s="177"/>
      <c r="AK3241" s="177"/>
      <c r="AL3241" s="177"/>
      <c r="AM3241" s="177"/>
      <c r="AN3241" s="177"/>
      <c r="AO3241" s="177"/>
      <c r="AP3241" s="177"/>
      <c r="AQ3241" s="177"/>
      <c r="AR3241" s="177"/>
      <c r="AS3241" s="177"/>
      <c r="AT3241" s="177"/>
      <c r="AU3241" s="177"/>
      <c r="AV3241" s="177"/>
      <c r="AW3241" s="177"/>
      <c r="AX3241" s="177"/>
      <c r="AY3241" s="177"/>
      <c r="AZ3241" s="177"/>
      <c r="BA3241" s="177"/>
      <c r="BB3241" s="177"/>
      <c r="BC3241" s="177"/>
      <c r="BD3241" s="177"/>
      <c r="BE3241" s="177"/>
      <c r="BF3241" s="177"/>
      <c r="BG3241" s="177"/>
      <c r="BH3241" s="177"/>
      <c r="BI3241" s="177"/>
      <c r="BJ3241" s="177"/>
      <c r="BK3241" s="177"/>
      <c r="BL3241" s="177"/>
      <c r="BM3241" s="177"/>
      <c r="BN3241" s="177"/>
      <c r="BO3241" s="177"/>
      <c r="BP3241" s="177"/>
      <c r="BQ3241" s="177"/>
      <c r="BR3241" s="177"/>
      <c r="BS3241" s="177"/>
      <c r="BT3241" s="177"/>
      <c r="BU3241" s="177"/>
      <c r="BV3241" s="177"/>
      <c r="BW3241" s="177"/>
      <c r="BX3241" s="177"/>
      <c r="BY3241" s="177"/>
      <c r="BZ3241" s="177"/>
      <c r="CA3241" s="177"/>
    </row>
    <row r="3242" spans="13:79" customFormat="1" ht="11.25" customHeight="1">
      <c r="M3242" s="172" t="s">
        <v>634</v>
      </c>
      <c r="N3242" s="619" t="s">
        <v>582</v>
      </c>
      <c r="O3242" s="171" t="s">
        <v>196</v>
      </c>
      <c r="AC3242" s="268"/>
      <c r="AD3242" s="268"/>
      <c r="AE3242" s="268"/>
      <c r="AF3242" s="263">
        <f t="shared" si="95"/>
        <v>0</v>
      </c>
      <c r="AG3242" s="263">
        <f>SUM(AG3243:AG3261)</f>
        <v>0</v>
      </c>
      <c r="AH3242" s="263">
        <f>SUM(AH3243:AH3261)</f>
        <v>0</v>
      </c>
      <c r="AI3242" s="177"/>
      <c r="AJ3242" s="177"/>
      <c r="AK3242" s="177"/>
      <c r="AL3242" s="177"/>
      <c r="AM3242" s="177"/>
      <c r="AN3242" s="177"/>
      <c r="AO3242" s="177"/>
      <c r="AP3242" s="177"/>
      <c r="AQ3242" s="177"/>
      <c r="AR3242" s="177"/>
      <c r="AS3242" s="177"/>
      <c r="AT3242" s="177"/>
      <c r="AU3242" s="177"/>
      <c r="AV3242" s="177"/>
      <c r="AW3242" s="177"/>
      <c r="AX3242" s="177"/>
      <c r="AY3242" s="177"/>
      <c r="AZ3242" s="177"/>
      <c r="BA3242" s="177"/>
      <c r="BB3242" s="177"/>
      <c r="BC3242" s="177"/>
      <c r="BD3242" s="177"/>
      <c r="BE3242" s="177"/>
      <c r="BF3242" s="177"/>
      <c r="BG3242" s="177"/>
      <c r="BH3242" s="177"/>
      <c r="BI3242" s="177"/>
      <c r="BJ3242" s="177"/>
      <c r="BK3242" s="177"/>
      <c r="BL3242" s="177"/>
      <c r="BM3242" s="177"/>
      <c r="BN3242" s="177"/>
      <c r="BO3242" s="177"/>
      <c r="BP3242" s="177"/>
      <c r="BQ3242" s="177"/>
      <c r="BR3242" s="177"/>
      <c r="BS3242" s="177"/>
      <c r="BT3242" s="177"/>
      <c r="BU3242" s="177"/>
      <c r="BV3242" s="177"/>
      <c r="BW3242" s="177"/>
      <c r="BX3242" s="177"/>
      <c r="BY3242" s="177"/>
      <c r="BZ3242" s="177"/>
      <c r="CA3242" s="177"/>
    </row>
    <row r="3243" spans="13:79" customFormat="1" ht="11.25" customHeight="1">
      <c r="M3243" s="353" t="str">
        <f>M3242 &amp; ".1"</f>
        <v>2.10.1</v>
      </c>
      <c r="N3243" s="514" t="s">
        <v>662</v>
      </c>
      <c r="O3243" s="171" t="s">
        <v>196</v>
      </c>
      <c r="AC3243" s="268"/>
      <c r="AD3243" s="268"/>
      <c r="AE3243" s="268"/>
      <c r="AF3243" s="263">
        <f t="shared" si="95"/>
        <v>0</v>
      </c>
      <c r="AG3243" s="261"/>
      <c r="AH3243" s="261"/>
      <c r="AI3243" s="177"/>
      <c r="AJ3243" s="177"/>
      <c r="AK3243" s="177"/>
      <c r="AL3243" s="177"/>
      <c r="AM3243" s="177"/>
      <c r="AN3243" s="177"/>
      <c r="AO3243" s="177"/>
      <c r="AP3243" s="177"/>
      <c r="AQ3243" s="177"/>
      <c r="AR3243" s="177"/>
      <c r="AS3243" s="177"/>
      <c r="AT3243" s="177"/>
      <c r="AU3243" s="177"/>
      <c r="AV3243" s="177"/>
      <c r="AW3243" s="177"/>
      <c r="AX3243" s="177"/>
      <c r="AY3243" s="177"/>
      <c r="AZ3243" s="177"/>
      <c r="BA3243" s="177"/>
      <c r="BB3243" s="177"/>
      <c r="BC3243" s="177"/>
      <c r="BD3243" s="177"/>
      <c r="BE3243" s="177"/>
      <c r="BF3243" s="177"/>
      <c r="BG3243" s="177"/>
      <c r="BH3243" s="177"/>
      <c r="BI3243" s="177"/>
      <c r="BJ3243" s="177"/>
      <c r="BK3243" s="177"/>
      <c r="BL3243" s="177"/>
      <c r="BM3243" s="177"/>
      <c r="BN3243" s="177"/>
      <c r="BO3243" s="177"/>
      <c r="BP3243" s="177"/>
      <c r="BQ3243" s="177"/>
      <c r="BR3243" s="177"/>
      <c r="BS3243" s="177"/>
      <c r="BT3243" s="177"/>
      <c r="BU3243" s="177"/>
      <c r="BV3243" s="177"/>
      <c r="BW3243" s="177"/>
      <c r="BX3243" s="177"/>
      <c r="BY3243" s="177"/>
      <c r="BZ3243" s="177"/>
      <c r="CA3243" s="177"/>
    </row>
    <row r="3244" spans="13:79" customFormat="1" ht="11.25" customHeight="1">
      <c r="M3244" s="353" t="str">
        <f>M3242 &amp; ".2"</f>
        <v>2.10.2</v>
      </c>
      <c r="N3244" s="514" t="s">
        <v>663</v>
      </c>
      <c r="O3244" s="171" t="s">
        <v>196</v>
      </c>
      <c r="AC3244" s="268"/>
      <c r="AD3244" s="268"/>
      <c r="AE3244" s="268"/>
      <c r="AF3244" s="263">
        <f t="shared" si="95"/>
        <v>0</v>
      </c>
      <c r="AG3244" s="261"/>
      <c r="AH3244" s="261"/>
      <c r="AI3244" s="177"/>
      <c r="AJ3244" s="177"/>
      <c r="AK3244" s="177"/>
      <c r="AL3244" s="177"/>
      <c r="AM3244" s="177"/>
      <c r="AN3244" s="177"/>
      <c r="AO3244" s="177"/>
      <c r="AP3244" s="177"/>
      <c r="AQ3244" s="177"/>
      <c r="AR3244" s="177"/>
      <c r="AS3244" s="177"/>
      <c r="AT3244" s="177"/>
      <c r="AU3244" s="177"/>
      <c r="AV3244" s="177"/>
      <c r="AW3244" s="177"/>
      <c r="AX3244" s="177"/>
      <c r="AY3244" s="177"/>
      <c r="AZ3244" s="177"/>
      <c r="BA3244" s="177"/>
      <c r="BB3244" s="177"/>
      <c r="BC3244" s="177"/>
      <c r="BD3244" s="177"/>
      <c r="BE3244" s="177"/>
      <c r="BF3244" s="177"/>
      <c r="BG3244" s="177"/>
      <c r="BH3244" s="177"/>
      <c r="BI3244" s="177"/>
      <c r="BJ3244" s="177"/>
      <c r="BK3244" s="177"/>
      <c r="BL3244" s="177"/>
      <c r="BM3244" s="177"/>
      <c r="BN3244" s="177"/>
      <c r="BO3244" s="177"/>
      <c r="BP3244" s="177"/>
      <c r="BQ3244" s="177"/>
      <c r="BR3244" s="177"/>
      <c r="BS3244" s="177"/>
      <c r="BT3244" s="177"/>
      <c r="BU3244" s="177"/>
      <c r="BV3244" s="177"/>
      <c r="BW3244" s="177"/>
      <c r="BX3244" s="177"/>
      <c r="BY3244" s="177"/>
      <c r="BZ3244" s="177"/>
      <c r="CA3244" s="177"/>
    </row>
    <row r="3245" spans="13:79" customFormat="1" ht="11.25" customHeight="1">
      <c r="M3245" s="353" t="str">
        <f>M3242 &amp; ".3"</f>
        <v>2.10.3</v>
      </c>
      <c r="N3245" s="514" t="s">
        <v>664</v>
      </c>
      <c r="O3245" s="171" t="s">
        <v>196</v>
      </c>
      <c r="AC3245" s="268"/>
      <c r="AD3245" s="268"/>
      <c r="AE3245" s="268"/>
      <c r="AF3245" s="263">
        <f t="shared" si="95"/>
        <v>0</v>
      </c>
      <c r="AG3245" s="263">
        <f>SUM(AG3269:AG3270)</f>
        <v>0</v>
      </c>
      <c r="AH3245" s="263">
        <f>SUM(AH3269:AH3270)</f>
        <v>0</v>
      </c>
      <c r="AI3245" s="177"/>
      <c r="AJ3245" s="177"/>
      <c r="AK3245" s="177"/>
      <c r="AL3245" s="177"/>
      <c r="AM3245" s="177"/>
      <c r="AN3245" s="177"/>
      <c r="AO3245" s="177"/>
      <c r="AP3245" s="177"/>
      <c r="AQ3245" s="177"/>
      <c r="AR3245" s="177"/>
      <c r="AS3245" s="177"/>
      <c r="AT3245" s="177"/>
      <c r="AU3245" s="177"/>
      <c r="AV3245" s="177"/>
      <c r="AW3245" s="177"/>
      <c r="AX3245" s="177"/>
      <c r="AY3245" s="177"/>
      <c r="AZ3245" s="177"/>
      <c r="BA3245" s="177"/>
      <c r="BB3245" s="177"/>
      <c r="BC3245" s="177"/>
      <c r="BD3245" s="177"/>
      <c r="BE3245" s="177"/>
      <c r="BF3245" s="177"/>
      <c r="BG3245" s="177"/>
      <c r="BH3245" s="177"/>
      <c r="BI3245" s="177"/>
      <c r="BJ3245" s="177"/>
      <c r="BK3245" s="177"/>
      <c r="BL3245" s="177"/>
      <c r="BM3245" s="177"/>
      <c r="BN3245" s="177"/>
      <c r="BO3245" s="177"/>
      <c r="BP3245" s="177"/>
      <c r="BQ3245" s="177"/>
      <c r="BR3245" s="177"/>
      <c r="BS3245" s="177"/>
      <c r="BT3245" s="177"/>
      <c r="BU3245" s="177"/>
      <c r="BV3245" s="177"/>
      <c r="BW3245" s="177"/>
      <c r="BX3245" s="177"/>
      <c r="BY3245" s="177"/>
      <c r="BZ3245" s="177"/>
      <c r="CA3245" s="177"/>
    </row>
    <row r="3246" spans="13:79" customFormat="1" ht="11.25" customHeight="1">
      <c r="M3246" s="353" t="str">
        <f>M3242 &amp; ".4"</f>
        <v>2.10.4</v>
      </c>
      <c r="N3246" s="514" t="s">
        <v>641</v>
      </c>
      <c r="O3246" s="171" t="s">
        <v>196</v>
      </c>
      <c r="AC3246" s="268"/>
      <c r="AD3246" s="268"/>
      <c r="AE3246" s="268"/>
      <c r="AF3246" s="263">
        <f t="shared" si="95"/>
        <v>0</v>
      </c>
      <c r="AG3246" s="261"/>
      <c r="AH3246" s="261"/>
      <c r="AI3246" s="177"/>
      <c r="AJ3246" s="177"/>
      <c r="AK3246" s="177"/>
      <c r="AL3246" s="177"/>
      <c r="AM3246" s="177"/>
      <c r="AN3246" s="177"/>
      <c r="AO3246" s="177"/>
      <c r="AP3246" s="177"/>
      <c r="AQ3246" s="177"/>
      <c r="AR3246" s="177"/>
      <c r="AS3246" s="177"/>
      <c r="AT3246" s="177"/>
      <c r="AU3246" s="177"/>
      <c r="AV3246" s="177"/>
      <c r="AW3246" s="177"/>
      <c r="AX3246" s="177"/>
      <c r="AY3246" s="177"/>
      <c r="AZ3246" s="177"/>
      <c r="BA3246" s="177"/>
      <c r="BB3246" s="177"/>
      <c r="BC3246" s="177"/>
      <c r="BD3246" s="177"/>
      <c r="BE3246" s="177"/>
      <c r="BF3246" s="177"/>
      <c r="BG3246" s="177"/>
      <c r="BH3246" s="177"/>
      <c r="BI3246" s="177"/>
      <c r="BJ3246" s="177"/>
      <c r="BK3246" s="177"/>
      <c r="BL3246" s="177"/>
      <c r="BM3246" s="177"/>
      <c r="BN3246" s="177"/>
      <c r="BO3246" s="177"/>
      <c r="BP3246" s="177"/>
      <c r="BQ3246" s="177"/>
      <c r="BR3246" s="177"/>
      <c r="BS3246" s="177"/>
      <c r="BT3246" s="177"/>
      <c r="BU3246" s="177"/>
      <c r="BV3246" s="177"/>
      <c r="BW3246" s="177"/>
      <c r="BX3246" s="177"/>
      <c r="BY3246" s="177"/>
      <c r="BZ3246" s="177"/>
      <c r="CA3246" s="177"/>
    </row>
    <row r="3247" spans="13:79" customFormat="1" ht="11.25" customHeight="1">
      <c r="M3247" s="353" t="str">
        <f>M3242 &amp; ".5"</f>
        <v>2.10.5</v>
      </c>
      <c r="N3247" s="514" t="s">
        <v>642</v>
      </c>
      <c r="O3247" s="171" t="s">
        <v>196</v>
      </c>
      <c r="AC3247" s="268"/>
      <c r="AD3247" s="268"/>
      <c r="AE3247" s="268"/>
      <c r="AF3247" s="263">
        <f t="shared" si="95"/>
        <v>0</v>
      </c>
      <c r="AG3247" s="261"/>
      <c r="AH3247" s="261"/>
      <c r="AI3247" s="177"/>
      <c r="AJ3247" s="177"/>
      <c r="AK3247" s="177"/>
      <c r="AL3247" s="177"/>
      <c r="AM3247" s="177"/>
      <c r="AN3247" s="177"/>
      <c r="AO3247" s="177"/>
      <c r="AP3247" s="177"/>
      <c r="AQ3247" s="177"/>
      <c r="AR3247" s="177"/>
      <c r="AS3247" s="177"/>
      <c r="AT3247" s="177"/>
      <c r="AU3247" s="177"/>
      <c r="AV3247" s="177"/>
      <c r="AW3247" s="177"/>
      <c r="AX3247" s="177"/>
      <c r="AY3247" s="177"/>
      <c r="AZ3247" s="177"/>
      <c r="BA3247" s="177"/>
      <c r="BB3247" s="177"/>
      <c r="BC3247" s="177"/>
      <c r="BD3247" s="177"/>
      <c r="BE3247" s="177"/>
      <c r="BF3247" s="177"/>
      <c r="BG3247" s="177"/>
      <c r="BH3247" s="177"/>
      <c r="BI3247" s="177"/>
      <c r="BJ3247" s="177"/>
      <c r="BK3247" s="177"/>
      <c r="BL3247" s="177"/>
      <c r="BM3247" s="177"/>
      <c r="BN3247" s="177"/>
      <c r="BO3247" s="177"/>
      <c r="BP3247" s="177"/>
      <c r="BQ3247" s="177"/>
      <c r="BR3247" s="177"/>
      <c r="BS3247" s="177"/>
      <c r="BT3247" s="177"/>
      <c r="BU3247" s="177"/>
      <c r="BV3247" s="177"/>
      <c r="BW3247" s="177"/>
      <c r="BX3247" s="177"/>
      <c r="BY3247" s="177"/>
      <c r="BZ3247" s="177"/>
      <c r="CA3247" s="177"/>
    </row>
    <row r="3248" spans="13:79" customFormat="1" ht="11.25" customHeight="1">
      <c r="M3248" s="353" t="str">
        <f>M3242 &amp; ".6"</f>
        <v>2.10.6</v>
      </c>
      <c r="N3248" s="514" t="s">
        <v>643</v>
      </c>
      <c r="O3248" s="171" t="s">
        <v>196</v>
      </c>
      <c r="AC3248" s="268"/>
      <c r="AD3248" s="268"/>
      <c r="AE3248" s="268"/>
      <c r="AF3248" s="263">
        <f t="shared" si="95"/>
        <v>0</v>
      </c>
      <c r="AG3248" s="261"/>
      <c r="AH3248" s="261"/>
      <c r="AI3248" s="177"/>
      <c r="AJ3248" s="177"/>
      <c r="AK3248" s="177"/>
      <c r="AL3248" s="177"/>
      <c r="AM3248" s="177"/>
      <c r="AN3248" s="177"/>
      <c r="AO3248" s="177"/>
      <c r="AP3248" s="177"/>
      <c r="AQ3248" s="177"/>
      <c r="AR3248" s="177"/>
      <c r="AS3248" s="177"/>
      <c r="AT3248" s="177"/>
      <c r="AU3248" s="177"/>
      <c r="AV3248" s="177"/>
      <c r="AW3248" s="177"/>
      <c r="AX3248" s="177"/>
      <c r="AY3248" s="177"/>
      <c r="AZ3248" s="177"/>
      <c r="BA3248" s="177"/>
      <c r="BB3248" s="177"/>
      <c r="BC3248" s="177"/>
      <c r="BD3248" s="177"/>
      <c r="BE3248" s="177"/>
      <c r="BF3248" s="177"/>
      <c r="BG3248" s="177"/>
      <c r="BH3248" s="177"/>
      <c r="BI3248" s="177"/>
      <c r="BJ3248" s="177"/>
      <c r="BK3248" s="177"/>
      <c r="BL3248" s="177"/>
      <c r="BM3248" s="177"/>
      <c r="BN3248" s="177"/>
      <c r="BO3248" s="177"/>
      <c r="BP3248" s="177"/>
      <c r="BQ3248" s="177"/>
      <c r="BR3248" s="177"/>
      <c r="BS3248" s="177"/>
      <c r="BT3248" s="177"/>
      <c r="BU3248" s="177"/>
      <c r="BV3248" s="177"/>
      <c r="BW3248" s="177"/>
      <c r="BX3248" s="177"/>
      <c r="BY3248" s="177"/>
      <c r="BZ3248" s="177"/>
      <c r="CA3248" s="177"/>
    </row>
    <row r="3249" spans="13:79" customFormat="1" ht="11.25" customHeight="1">
      <c r="M3249" s="353" t="str">
        <f>M3242 &amp; ".7"</f>
        <v>2.10.7</v>
      </c>
      <c r="N3249" s="514" t="s">
        <v>644</v>
      </c>
      <c r="O3249" s="171" t="s">
        <v>196</v>
      </c>
      <c r="AC3249" s="268"/>
      <c r="AD3249" s="268"/>
      <c r="AE3249" s="268"/>
      <c r="AF3249" s="263">
        <f t="shared" si="95"/>
        <v>0</v>
      </c>
      <c r="AG3249" s="261"/>
      <c r="AH3249" s="261"/>
      <c r="AI3249" s="177"/>
      <c r="AJ3249" s="177"/>
      <c r="AK3249" s="177"/>
      <c r="AL3249" s="177"/>
      <c r="AM3249" s="177"/>
      <c r="AN3249" s="177"/>
      <c r="AO3249" s="177"/>
      <c r="AP3249" s="177"/>
      <c r="AQ3249" s="177"/>
      <c r="AR3249" s="177"/>
      <c r="AS3249" s="177"/>
      <c r="AT3249" s="177"/>
      <c r="AU3249" s="177"/>
      <c r="AV3249" s="177"/>
      <c r="AW3249" s="177"/>
      <c r="AX3249" s="177"/>
      <c r="AY3249" s="177"/>
      <c r="AZ3249" s="177"/>
      <c r="BA3249" s="177"/>
      <c r="BB3249" s="177"/>
      <c r="BC3249" s="177"/>
      <c r="BD3249" s="177"/>
      <c r="BE3249" s="177"/>
      <c r="BF3249" s="177"/>
      <c r="BG3249" s="177"/>
      <c r="BH3249" s="177"/>
      <c r="BI3249" s="177"/>
      <c r="BJ3249" s="177"/>
      <c r="BK3249" s="177"/>
      <c r="BL3249" s="177"/>
      <c r="BM3249" s="177"/>
      <c r="BN3249" s="177"/>
      <c r="BO3249" s="177"/>
      <c r="BP3249" s="177"/>
      <c r="BQ3249" s="177"/>
      <c r="BR3249" s="177"/>
      <c r="BS3249" s="177"/>
      <c r="BT3249" s="177"/>
      <c r="BU3249" s="177"/>
      <c r="BV3249" s="177"/>
      <c r="BW3249" s="177"/>
      <c r="BX3249" s="177"/>
      <c r="BY3249" s="177"/>
      <c r="BZ3249" s="177"/>
      <c r="CA3249" s="177"/>
    </row>
    <row r="3250" spans="13:79" customFormat="1" ht="11.25" customHeight="1">
      <c r="M3250" s="353" t="str">
        <f>M3242 &amp; ".8"</f>
        <v>2.10.8</v>
      </c>
      <c r="N3250" s="514" t="s">
        <v>645</v>
      </c>
      <c r="O3250" s="171" t="s">
        <v>196</v>
      </c>
      <c r="AC3250" s="268"/>
      <c r="AD3250" s="268"/>
      <c r="AE3250" s="268"/>
      <c r="AF3250" s="263">
        <f t="shared" si="95"/>
        <v>0</v>
      </c>
      <c r="AG3250" s="261"/>
      <c r="AH3250" s="261"/>
      <c r="AI3250" s="177"/>
      <c r="AJ3250" s="177"/>
      <c r="AK3250" s="177"/>
      <c r="AL3250" s="177"/>
      <c r="AM3250" s="177"/>
      <c r="AN3250" s="177"/>
      <c r="AO3250" s="177"/>
      <c r="AP3250" s="177"/>
      <c r="AQ3250" s="177"/>
      <c r="AR3250" s="177"/>
      <c r="AS3250" s="177"/>
      <c r="AT3250" s="177"/>
      <c r="AU3250" s="177"/>
      <c r="AV3250" s="177"/>
      <c r="AW3250" s="177"/>
      <c r="AX3250" s="177"/>
      <c r="AY3250" s="177"/>
      <c r="AZ3250" s="177"/>
      <c r="BA3250" s="177"/>
      <c r="BB3250" s="177"/>
      <c r="BC3250" s="177"/>
      <c r="BD3250" s="177"/>
      <c r="BE3250" s="177"/>
      <c r="BF3250" s="177"/>
      <c r="BG3250" s="177"/>
      <c r="BH3250" s="177"/>
      <c r="BI3250" s="177"/>
      <c r="BJ3250" s="177"/>
      <c r="BK3250" s="177"/>
      <c r="BL3250" s="177"/>
      <c r="BM3250" s="177"/>
      <c r="BN3250" s="177"/>
      <c r="BO3250" s="177"/>
      <c r="BP3250" s="177"/>
      <c r="BQ3250" s="177"/>
      <c r="BR3250" s="177"/>
      <c r="BS3250" s="177"/>
      <c r="BT3250" s="177"/>
      <c r="BU3250" s="177"/>
      <c r="BV3250" s="177"/>
      <c r="BW3250" s="177"/>
      <c r="BX3250" s="177"/>
      <c r="BY3250" s="177"/>
      <c r="BZ3250" s="177"/>
      <c r="CA3250" s="177"/>
    </row>
    <row r="3251" spans="13:79" customFormat="1" ht="11.25" customHeight="1">
      <c r="M3251" s="353" t="str">
        <f>M3242 &amp; ".9"</f>
        <v>2.10.9</v>
      </c>
      <c r="N3251" s="514" t="s">
        <v>646</v>
      </c>
      <c r="O3251" s="171" t="s">
        <v>196</v>
      </c>
      <c r="AC3251" s="268"/>
      <c r="AD3251" s="268"/>
      <c r="AE3251" s="268"/>
      <c r="AF3251" s="263">
        <f t="shared" si="95"/>
        <v>0</v>
      </c>
      <c r="AG3251" s="261"/>
      <c r="AH3251" s="261"/>
      <c r="AI3251" s="177"/>
      <c r="AJ3251" s="177"/>
      <c r="AK3251" s="177"/>
      <c r="AL3251" s="177"/>
      <c r="AM3251" s="177"/>
      <c r="AN3251" s="177"/>
      <c r="AO3251" s="177"/>
      <c r="AP3251" s="177"/>
      <c r="AQ3251" s="177"/>
      <c r="AR3251" s="177"/>
      <c r="AS3251" s="177"/>
      <c r="AT3251" s="177"/>
      <c r="AU3251" s="177"/>
      <c r="AV3251" s="177"/>
      <c r="AW3251" s="177"/>
      <c r="AX3251" s="177"/>
      <c r="AY3251" s="177"/>
      <c r="AZ3251" s="177"/>
      <c r="BA3251" s="177"/>
      <c r="BB3251" s="177"/>
      <c r="BC3251" s="177"/>
      <c r="BD3251" s="177"/>
      <c r="BE3251" s="177"/>
      <c r="BF3251" s="177"/>
      <c r="BG3251" s="177"/>
      <c r="BH3251" s="177"/>
      <c r="BI3251" s="177"/>
      <c r="BJ3251" s="177"/>
      <c r="BK3251" s="177"/>
      <c r="BL3251" s="177"/>
      <c r="BM3251" s="177"/>
      <c r="BN3251" s="177"/>
      <c r="BO3251" s="177"/>
      <c r="BP3251" s="177"/>
      <c r="BQ3251" s="177"/>
      <c r="BR3251" s="177"/>
      <c r="BS3251" s="177"/>
      <c r="BT3251" s="177"/>
      <c r="BU3251" s="177"/>
      <c r="BV3251" s="177"/>
      <c r="BW3251" s="177"/>
      <c r="BX3251" s="177"/>
      <c r="BY3251" s="177"/>
      <c r="BZ3251" s="177"/>
      <c r="CA3251" s="177"/>
    </row>
    <row r="3252" spans="13:79" customFormat="1" ht="11.25" customHeight="1">
      <c r="M3252" s="353" t="str">
        <f>M3242 &amp; ".10"</f>
        <v>2.10.10</v>
      </c>
      <c r="N3252" s="514" t="s">
        <v>647</v>
      </c>
      <c r="O3252" s="171" t="s">
        <v>196</v>
      </c>
      <c r="AC3252" s="268"/>
      <c r="AD3252" s="268"/>
      <c r="AE3252" s="268"/>
      <c r="AF3252" s="263">
        <f t="shared" si="95"/>
        <v>0</v>
      </c>
      <c r="AG3252" s="261"/>
      <c r="AH3252" s="261"/>
      <c r="AI3252" s="177"/>
      <c r="AJ3252" s="177"/>
      <c r="AK3252" s="177"/>
      <c r="AL3252" s="177"/>
      <c r="AM3252" s="177"/>
      <c r="AN3252" s="177"/>
      <c r="AO3252" s="177"/>
      <c r="AP3252" s="177"/>
      <c r="AQ3252" s="177"/>
      <c r="AR3252" s="177"/>
      <c r="AS3252" s="177"/>
      <c r="AT3252" s="177"/>
      <c r="AU3252" s="177"/>
      <c r="AV3252" s="177"/>
      <c r="AW3252" s="177"/>
      <c r="AX3252" s="177"/>
      <c r="AY3252" s="177"/>
      <c r="AZ3252" s="177"/>
      <c r="BA3252" s="177"/>
      <c r="BB3252" s="177"/>
      <c r="BC3252" s="177"/>
      <c r="BD3252" s="177"/>
      <c r="BE3252" s="177"/>
      <c r="BF3252" s="177"/>
      <c r="BG3252" s="177"/>
      <c r="BH3252" s="177"/>
      <c r="BI3252" s="177"/>
      <c r="BJ3252" s="177"/>
      <c r="BK3252" s="177"/>
      <c r="BL3252" s="177"/>
      <c r="BM3252" s="177"/>
      <c r="BN3252" s="177"/>
      <c r="BO3252" s="177"/>
      <c r="BP3252" s="177"/>
      <c r="BQ3252" s="177"/>
      <c r="BR3252" s="177"/>
      <c r="BS3252" s="177"/>
      <c r="BT3252" s="177"/>
      <c r="BU3252" s="177"/>
      <c r="BV3252" s="177"/>
      <c r="BW3252" s="177"/>
      <c r="BX3252" s="177"/>
      <c r="BY3252" s="177"/>
      <c r="BZ3252" s="177"/>
      <c r="CA3252" s="177"/>
    </row>
    <row r="3253" spans="13:79" customFormat="1" ht="11.25" customHeight="1">
      <c r="M3253" s="353" t="str">
        <f>M3242 &amp; ".11"</f>
        <v>2.10.11</v>
      </c>
      <c r="N3253" s="514" t="s">
        <v>648</v>
      </c>
      <c r="O3253" s="171" t="s">
        <v>196</v>
      </c>
      <c r="AC3253" s="268"/>
      <c r="AD3253" s="268"/>
      <c r="AE3253" s="268"/>
      <c r="AF3253" s="263">
        <f t="shared" si="95"/>
        <v>0</v>
      </c>
      <c r="AG3253" s="261"/>
      <c r="AH3253" s="261"/>
      <c r="AI3253" s="177"/>
      <c r="AJ3253" s="177"/>
      <c r="AK3253" s="177"/>
      <c r="AL3253" s="177"/>
      <c r="AM3253" s="177"/>
      <c r="AN3253" s="177"/>
      <c r="AO3253" s="177"/>
      <c r="AP3253" s="177"/>
      <c r="AQ3253" s="177"/>
      <c r="AR3253" s="177"/>
      <c r="AS3253" s="177"/>
      <c r="AT3253" s="177"/>
      <c r="AU3253" s="177"/>
      <c r="AV3253" s="177"/>
      <c r="AW3253" s="177"/>
      <c r="AX3253" s="177"/>
      <c r="AY3253" s="177"/>
      <c r="AZ3253" s="177"/>
      <c r="BA3253" s="177"/>
      <c r="BB3253" s="177"/>
      <c r="BC3253" s="177"/>
      <c r="BD3253" s="177"/>
      <c r="BE3253" s="177"/>
      <c r="BF3253" s="177"/>
      <c r="BG3253" s="177"/>
      <c r="BH3253" s="177"/>
      <c r="BI3253" s="177"/>
      <c r="BJ3253" s="177"/>
      <c r="BK3253" s="177"/>
      <c r="BL3253" s="177"/>
      <c r="BM3253" s="177"/>
      <c r="BN3253" s="177"/>
      <c r="BO3253" s="177"/>
      <c r="BP3253" s="177"/>
      <c r="BQ3253" s="177"/>
      <c r="BR3253" s="177"/>
      <c r="BS3253" s="177"/>
      <c r="BT3253" s="177"/>
      <c r="BU3253" s="177"/>
      <c r="BV3253" s="177"/>
      <c r="BW3253" s="177"/>
      <c r="BX3253" s="177"/>
      <c r="BY3253" s="177"/>
      <c r="BZ3253" s="177"/>
      <c r="CA3253" s="177"/>
    </row>
    <row r="3254" spans="13:79" customFormat="1" ht="11.25" customHeight="1">
      <c r="M3254" s="353" t="str">
        <f>M3242 &amp; ".12"</f>
        <v>2.10.12</v>
      </c>
      <c r="N3254" s="514" t="s">
        <v>649</v>
      </c>
      <c r="O3254" s="171" t="s">
        <v>196</v>
      </c>
      <c r="AC3254" s="268"/>
      <c r="AD3254" s="268"/>
      <c r="AE3254" s="268"/>
      <c r="AF3254" s="263">
        <f t="shared" si="95"/>
        <v>0</v>
      </c>
      <c r="AG3254" s="261"/>
      <c r="AH3254" s="261"/>
      <c r="AI3254" s="177"/>
      <c r="AJ3254" s="177"/>
      <c r="AK3254" s="177"/>
      <c r="AL3254" s="177"/>
      <c r="AM3254" s="177"/>
      <c r="AN3254" s="177"/>
      <c r="AO3254" s="177"/>
      <c r="AP3254" s="177"/>
      <c r="AQ3254" s="177"/>
      <c r="AR3254" s="177"/>
      <c r="AS3254" s="177"/>
      <c r="AT3254" s="177"/>
      <c r="AU3254" s="177"/>
      <c r="AV3254" s="177"/>
      <c r="AW3254" s="177"/>
      <c r="AX3254" s="177"/>
      <c r="AY3254" s="177"/>
      <c r="AZ3254" s="177"/>
      <c r="BA3254" s="177"/>
      <c r="BB3254" s="177"/>
      <c r="BC3254" s="177"/>
      <c r="BD3254" s="177"/>
      <c r="BE3254" s="177"/>
      <c r="BF3254" s="177"/>
      <c r="BG3254" s="177"/>
      <c r="BH3254" s="177"/>
      <c r="BI3254" s="177"/>
      <c r="BJ3254" s="177"/>
      <c r="BK3254" s="177"/>
      <c r="BL3254" s="177"/>
      <c r="BM3254" s="177"/>
      <c r="BN3254" s="177"/>
      <c r="BO3254" s="177"/>
      <c r="BP3254" s="177"/>
      <c r="BQ3254" s="177"/>
      <c r="BR3254" s="177"/>
      <c r="BS3254" s="177"/>
      <c r="BT3254" s="177"/>
      <c r="BU3254" s="177"/>
      <c r="BV3254" s="177"/>
      <c r="BW3254" s="177"/>
      <c r="BX3254" s="177"/>
      <c r="BY3254" s="177"/>
      <c r="BZ3254" s="177"/>
      <c r="CA3254" s="177"/>
    </row>
    <row r="3255" spans="13:79" customFormat="1" ht="11.25" customHeight="1">
      <c r="M3255" s="353" t="str">
        <f>M3242 &amp; ".13"</f>
        <v>2.10.13</v>
      </c>
      <c r="N3255" s="514" t="s">
        <v>650</v>
      </c>
      <c r="O3255" s="171" t="s">
        <v>196</v>
      </c>
      <c r="AC3255" s="268"/>
      <c r="AD3255" s="268"/>
      <c r="AE3255" s="268"/>
      <c r="AF3255" s="263">
        <f t="shared" si="95"/>
        <v>0</v>
      </c>
      <c r="AG3255" s="261"/>
      <c r="AH3255" s="261"/>
      <c r="AI3255" s="177"/>
      <c r="AJ3255" s="177"/>
      <c r="AK3255" s="177"/>
      <c r="AL3255" s="177"/>
      <c r="AM3255" s="177"/>
      <c r="AN3255" s="177"/>
      <c r="AO3255" s="177"/>
      <c r="AP3255" s="177"/>
      <c r="AQ3255" s="177"/>
      <c r="AR3255" s="177"/>
      <c r="AS3255" s="177"/>
      <c r="AT3255" s="177"/>
      <c r="AU3255" s="177"/>
      <c r="AV3255" s="177"/>
      <c r="AW3255" s="177"/>
      <c r="AX3255" s="177"/>
      <c r="AY3255" s="177"/>
      <c r="AZ3255" s="177"/>
      <c r="BA3255" s="177"/>
      <c r="BB3255" s="177"/>
      <c r="BC3255" s="177"/>
      <c r="BD3255" s="177"/>
      <c r="BE3255" s="177"/>
      <c r="BF3255" s="177"/>
      <c r="BG3255" s="177"/>
      <c r="BH3255" s="177"/>
      <c r="BI3255" s="177"/>
      <c r="BJ3255" s="177"/>
      <c r="BK3255" s="177"/>
      <c r="BL3255" s="177"/>
      <c r="BM3255" s="177"/>
      <c r="BN3255" s="177"/>
      <c r="BO3255" s="177"/>
      <c r="BP3255" s="177"/>
      <c r="BQ3255" s="177"/>
      <c r="BR3255" s="177"/>
      <c r="BS3255" s="177"/>
      <c r="BT3255" s="177"/>
      <c r="BU3255" s="177"/>
      <c r="BV3255" s="177"/>
      <c r="BW3255" s="177"/>
      <c r="BX3255" s="177"/>
      <c r="BY3255" s="177"/>
      <c r="BZ3255" s="177"/>
      <c r="CA3255" s="177"/>
    </row>
    <row r="3256" spans="13:79" customFormat="1" ht="11.25" customHeight="1">
      <c r="M3256" s="353" t="str">
        <f>M3242 &amp; ".14"</f>
        <v>2.10.14</v>
      </c>
      <c r="N3256" s="514" t="s">
        <v>429</v>
      </c>
      <c r="O3256" s="171" t="s">
        <v>196</v>
      </c>
      <c r="AC3256" s="268"/>
      <c r="AD3256" s="268"/>
      <c r="AE3256" s="268"/>
      <c r="AF3256" s="263">
        <f t="shared" si="95"/>
        <v>0</v>
      </c>
      <c r="AG3256" s="261"/>
      <c r="AH3256" s="261"/>
      <c r="AI3256" s="177"/>
      <c r="AJ3256" s="177"/>
      <c r="AK3256" s="177"/>
      <c r="AL3256" s="177"/>
      <c r="AM3256" s="177"/>
      <c r="AN3256" s="177"/>
      <c r="AO3256" s="177"/>
      <c r="AP3256" s="177"/>
      <c r="AQ3256" s="177"/>
      <c r="AR3256" s="177"/>
      <c r="AS3256" s="177"/>
      <c r="AT3256" s="177"/>
      <c r="AU3256" s="177"/>
      <c r="AV3256" s="177"/>
      <c r="AW3256" s="177"/>
      <c r="AX3256" s="177"/>
      <c r="AY3256" s="177"/>
      <c r="AZ3256" s="177"/>
      <c r="BA3256" s="177"/>
      <c r="BB3256" s="177"/>
      <c r="BC3256" s="177"/>
      <c r="BD3256" s="177"/>
      <c r="BE3256" s="177"/>
      <c r="BF3256" s="177"/>
      <c r="BG3256" s="177"/>
      <c r="BH3256" s="177"/>
      <c r="BI3256" s="177"/>
      <c r="BJ3256" s="177"/>
      <c r="BK3256" s="177"/>
      <c r="BL3256" s="177"/>
      <c r="BM3256" s="177"/>
      <c r="BN3256" s="177"/>
      <c r="BO3256" s="177"/>
      <c r="BP3256" s="177"/>
      <c r="BQ3256" s="177"/>
      <c r="BR3256" s="177"/>
      <c r="BS3256" s="177"/>
      <c r="BT3256" s="177"/>
      <c r="BU3256" s="177"/>
      <c r="BV3256" s="177"/>
      <c r="BW3256" s="177"/>
      <c r="BX3256" s="177"/>
      <c r="BY3256" s="177"/>
      <c r="BZ3256" s="177"/>
      <c r="CA3256" s="177"/>
    </row>
    <row r="3257" spans="13:79" customFormat="1" ht="11.25" customHeight="1">
      <c r="M3257" s="353" t="str">
        <f>M3242 &amp; ".15"</f>
        <v>2.10.15</v>
      </c>
      <c r="N3257" s="514" t="s">
        <v>421</v>
      </c>
      <c r="O3257" s="171" t="s">
        <v>196</v>
      </c>
      <c r="AC3257" s="268"/>
      <c r="AD3257" s="268"/>
      <c r="AE3257" s="268"/>
      <c r="AF3257" s="263">
        <f t="shared" si="95"/>
        <v>0</v>
      </c>
      <c r="AG3257" s="261"/>
      <c r="AH3257" s="261"/>
      <c r="AI3257" s="177"/>
      <c r="AJ3257" s="177"/>
      <c r="AK3257" s="177"/>
      <c r="AL3257" s="177"/>
      <c r="AM3257" s="177"/>
      <c r="AN3257" s="177"/>
      <c r="AO3257" s="177"/>
      <c r="AP3257" s="177"/>
      <c r="AQ3257" s="177"/>
      <c r="AR3257" s="177"/>
      <c r="AS3257" s="177"/>
      <c r="AT3257" s="177"/>
      <c r="AU3257" s="177"/>
      <c r="AV3257" s="177"/>
      <c r="AW3257" s="177"/>
      <c r="AX3257" s="177"/>
      <c r="AY3257" s="177"/>
      <c r="AZ3257" s="177"/>
      <c r="BA3257" s="177"/>
      <c r="BB3257" s="177"/>
      <c r="BC3257" s="177"/>
      <c r="BD3257" s="177"/>
      <c r="BE3257" s="177"/>
      <c r="BF3257" s="177"/>
      <c r="BG3257" s="177"/>
      <c r="BH3257" s="177"/>
      <c r="BI3257" s="177"/>
      <c r="BJ3257" s="177"/>
      <c r="BK3257" s="177"/>
      <c r="BL3257" s="177"/>
      <c r="BM3257" s="177"/>
      <c r="BN3257" s="177"/>
      <c r="BO3257" s="177"/>
      <c r="BP3257" s="177"/>
      <c r="BQ3257" s="177"/>
      <c r="BR3257" s="177"/>
      <c r="BS3257" s="177"/>
      <c r="BT3257" s="177"/>
      <c r="BU3257" s="177"/>
      <c r="BV3257" s="177"/>
      <c r="BW3257" s="177"/>
      <c r="BX3257" s="177"/>
      <c r="BY3257" s="177"/>
      <c r="BZ3257" s="177"/>
      <c r="CA3257" s="177"/>
    </row>
    <row r="3258" spans="13:79" customFormat="1" ht="11.25" customHeight="1">
      <c r="M3258" s="353" t="str">
        <f>M3242 &amp; ".16"</f>
        <v>2.10.16</v>
      </c>
      <c r="N3258" s="514" t="s">
        <v>430</v>
      </c>
      <c r="O3258" s="171" t="s">
        <v>196</v>
      </c>
      <c r="AC3258" s="268"/>
      <c r="AD3258" s="268"/>
      <c r="AE3258" s="268"/>
      <c r="AF3258" s="263">
        <f t="shared" si="95"/>
        <v>0</v>
      </c>
      <c r="AG3258" s="261"/>
      <c r="AH3258" s="261"/>
      <c r="AI3258" s="177"/>
      <c r="AJ3258" s="177"/>
      <c r="AK3258" s="177"/>
      <c r="AL3258" s="177"/>
      <c r="AM3258" s="177"/>
      <c r="AN3258" s="177"/>
      <c r="AO3258" s="177"/>
      <c r="AP3258" s="177"/>
      <c r="AQ3258" s="177"/>
      <c r="AR3258" s="177"/>
      <c r="AS3258" s="177"/>
      <c r="AT3258" s="177"/>
      <c r="AU3258" s="177"/>
      <c r="AV3258" s="177"/>
      <c r="AW3258" s="177"/>
      <c r="AX3258" s="177"/>
      <c r="AY3258" s="177"/>
      <c r="AZ3258" s="177"/>
      <c r="BA3258" s="177"/>
      <c r="BB3258" s="177"/>
      <c r="BC3258" s="177"/>
      <c r="BD3258" s="177"/>
      <c r="BE3258" s="177"/>
      <c r="BF3258" s="177"/>
      <c r="BG3258" s="177"/>
      <c r="BH3258" s="177"/>
      <c r="BI3258" s="177"/>
      <c r="BJ3258" s="177"/>
      <c r="BK3258" s="177"/>
      <c r="BL3258" s="177"/>
      <c r="BM3258" s="177"/>
      <c r="BN3258" s="177"/>
      <c r="BO3258" s="177"/>
      <c r="BP3258" s="177"/>
      <c r="BQ3258" s="177"/>
      <c r="BR3258" s="177"/>
      <c r="BS3258" s="177"/>
      <c r="BT3258" s="177"/>
      <c r="BU3258" s="177"/>
      <c r="BV3258" s="177"/>
      <c r="BW3258" s="177"/>
      <c r="BX3258" s="177"/>
      <c r="BY3258" s="177"/>
      <c r="BZ3258" s="177"/>
      <c r="CA3258" s="177"/>
    </row>
    <row r="3259" spans="13:79" customFormat="1" ht="11.25" customHeight="1">
      <c r="M3259" s="353" t="str">
        <f>M3242 &amp; ".17"</f>
        <v>2.10.17</v>
      </c>
      <c r="N3259" s="514" t="s">
        <v>431</v>
      </c>
      <c r="O3259" s="171" t="s">
        <v>196</v>
      </c>
      <c r="AC3259" s="268"/>
      <c r="AD3259" s="268"/>
      <c r="AE3259" s="268"/>
      <c r="AF3259" s="263">
        <f t="shared" si="95"/>
        <v>0</v>
      </c>
      <c r="AG3259" s="261"/>
      <c r="AH3259" s="261"/>
      <c r="AI3259" s="177"/>
      <c r="AJ3259" s="177"/>
      <c r="AK3259" s="177"/>
      <c r="AL3259" s="177"/>
      <c r="AM3259" s="177"/>
      <c r="AN3259" s="177"/>
      <c r="AO3259" s="177"/>
      <c r="AP3259" s="177"/>
      <c r="AQ3259" s="177"/>
      <c r="AR3259" s="177"/>
      <c r="AS3259" s="177"/>
      <c r="AT3259" s="177"/>
      <c r="AU3259" s="177"/>
      <c r="AV3259" s="177"/>
      <c r="AW3259" s="177"/>
      <c r="AX3259" s="177"/>
      <c r="AY3259" s="177"/>
      <c r="AZ3259" s="177"/>
      <c r="BA3259" s="177"/>
      <c r="BB3259" s="177"/>
      <c r="BC3259" s="177"/>
      <c r="BD3259" s="177"/>
      <c r="BE3259" s="177"/>
      <c r="BF3259" s="177"/>
      <c r="BG3259" s="177"/>
      <c r="BH3259" s="177"/>
      <c r="BI3259" s="177"/>
      <c r="BJ3259" s="177"/>
      <c r="BK3259" s="177"/>
      <c r="BL3259" s="177"/>
      <c r="BM3259" s="177"/>
      <c r="BN3259" s="177"/>
      <c r="BO3259" s="177"/>
      <c r="BP3259" s="177"/>
      <c r="BQ3259" s="177"/>
      <c r="BR3259" s="177"/>
      <c r="BS3259" s="177"/>
      <c r="BT3259" s="177"/>
      <c r="BU3259" s="177"/>
      <c r="BV3259" s="177"/>
      <c r="BW3259" s="177"/>
      <c r="BX3259" s="177"/>
      <c r="BY3259" s="177"/>
      <c r="BZ3259" s="177"/>
      <c r="CA3259" s="177"/>
    </row>
    <row r="3260" spans="13:79" customFormat="1" ht="11.25" customHeight="1">
      <c r="M3260" s="620"/>
      <c r="N3260" s="469"/>
      <c r="O3260" s="469"/>
      <c r="AC3260" s="288"/>
      <c r="AD3260" s="288"/>
      <c r="AE3260" s="288"/>
      <c r="AF3260" s="288"/>
      <c r="AG3260" s="288"/>
      <c r="AH3260" s="288"/>
      <c r="AI3260" s="177"/>
      <c r="AJ3260" s="177"/>
      <c r="AK3260" s="177"/>
      <c r="AL3260" s="177"/>
      <c r="AM3260" s="177"/>
      <c r="AN3260" s="177"/>
      <c r="AO3260" s="177"/>
      <c r="AP3260" s="177"/>
      <c r="AQ3260" s="177"/>
      <c r="AR3260" s="177"/>
      <c r="AS3260" s="177"/>
      <c r="AT3260" s="177"/>
      <c r="AU3260" s="177"/>
      <c r="AV3260" s="177"/>
      <c r="AW3260" s="177"/>
      <c r="AX3260" s="177"/>
      <c r="AY3260" s="177"/>
      <c r="AZ3260" s="177"/>
      <c r="BA3260" s="177"/>
      <c r="BB3260" s="177"/>
      <c r="BC3260" s="177"/>
      <c r="BD3260" s="177"/>
      <c r="BE3260" s="177"/>
      <c r="BF3260" s="177"/>
      <c r="BG3260" s="177"/>
      <c r="BH3260" s="177"/>
      <c r="BI3260" s="177"/>
      <c r="BJ3260" s="177"/>
      <c r="BK3260" s="177"/>
      <c r="BL3260" s="177"/>
      <c r="BM3260" s="177"/>
      <c r="BN3260" s="177"/>
      <c r="BO3260" s="177"/>
      <c r="BP3260" s="177"/>
      <c r="BQ3260" s="177"/>
      <c r="BR3260" s="177"/>
      <c r="BS3260" s="177"/>
      <c r="BT3260" s="177"/>
      <c r="BU3260" s="177"/>
      <c r="BV3260" s="177"/>
      <c r="BW3260" s="177"/>
      <c r="BX3260" s="177"/>
      <c r="BY3260" s="177"/>
      <c r="BZ3260" s="177"/>
      <c r="CA3260" s="177"/>
    </row>
    <row r="3261" spans="13:79" customFormat="1" ht="11.25" customHeight="1">
      <c r="M3261" s="353" t="str">
        <f>M3242 &amp; ".18"</f>
        <v>2.10.18</v>
      </c>
      <c r="N3261" s="514" t="s">
        <v>651</v>
      </c>
      <c r="O3261" s="171" t="s">
        <v>196</v>
      </c>
      <c r="AC3261" s="268"/>
      <c r="AD3261" s="268"/>
      <c r="AE3261" s="268"/>
      <c r="AF3261" s="263">
        <f t="shared" ref="AF3261:AF3266" si="96">AG3261+AH3261</f>
        <v>0</v>
      </c>
      <c r="AG3261" s="263">
        <f>SUM(AG3262:AG3266)</f>
        <v>0</v>
      </c>
      <c r="AH3261" s="263">
        <f>SUM(AH3262:AH3266)</f>
        <v>0</v>
      </c>
      <c r="AI3261" s="177"/>
      <c r="AJ3261" s="177"/>
      <c r="AK3261" s="177"/>
      <c r="AL3261" s="177"/>
      <c r="AM3261" s="177"/>
      <c r="AN3261" s="177"/>
      <c r="AO3261" s="177"/>
      <c r="AP3261" s="177"/>
      <c r="AQ3261" s="177"/>
      <c r="AR3261" s="177"/>
      <c r="AS3261" s="177"/>
      <c r="AT3261" s="177"/>
      <c r="AU3261" s="177"/>
      <c r="AV3261" s="177"/>
      <c r="AW3261" s="177"/>
      <c r="AX3261" s="177"/>
      <c r="AY3261" s="177"/>
      <c r="AZ3261" s="177"/>
      <c r="BA3261" s="177"/>
      <c r="BB3261" s="177"/>
      <c r="BC3261" s="177"/>
      <c r="BD3261" s="177"/>
      <c r="BE3261" s="177"/>
      <c r="BF3261" s="177"/>
      <c r="BG3261" s="177"/>
      <c r="BH3261" s="177"/>
      <c r="BI3261" s="177"/>
      <c r="BJ3261" s="177"/>
      <c r="BK3261" s="177"/>
      <c r="BL3261" s="177"/>
      <c r="BM3261" s="177"/>
      <c r="BN3261" s="177"/>
      <c r="BO3261" s="177"/>
      <c r="BP3261" s="177"/>
      <c r="BQ3261" s="177"/>
      <c r="BR3261" s="177"/>
      <c r="BS3261" s="177"/>
      <c r="BT3261" s="177"/>
      <c r="BU3261" s="177"/>
      <c r="BV3261" s="177"/>
      <c r="BW3261" s="177"/>
      <c r="BX3261" s="177"/>
      <c r="BY3261" s="177"/>
      <c r="BZ3261" s="177"/>
      <c r="CA3261" s="177"/>
    </row>
    <row r="3262" spans="13:79" customFormat="1" ht="11.25" customHeight="1">
      <c r="M3262" s="577" t="str">
        <f>M3261 &amp; ".1"</f>
        <v>2.10.18.1</v>
      </c>
      <c r="N3262" s="515" t="s">
        <v>665</v>
      </c>
      <c r="O3262" s="171" t="s">
        <v>196</v>
      </c>
      <c r="AC3262" s="268"/>
      <c r="AD3262" s="268"/>
      <c r="AE3262" s="268"/>
      <c r="AF3262" s="263">
        <f t="shared" si="96"/>
        <v>0</v>
      </c>
      <c r="AG3262" s="261"/>
      <c r="AH3262" s="261"/>
      <c r="AI3262" s="177"/>
      <c r="AJ3262" s="177"/>
      <c r="AK3262" s="177"/>
      <c r="AL3262" s="177"/>
      <c r="AM3262" s="177"/>
      <c r="AN3262" s="177"/>
      <c r="AO3262" s="177"/>
      <c r="AP3262" s="177"/>
      <c r="AQ3262" s="177"/>
      <c r="AR3262" s="177"/>
      <c r="AS3262" s="177"/>
      <c r="AT3262" s="177"/>
      <c r="AU3262" s="177"/>
      <c r="AV3262" s="177"/>
      <c r="AW3262" s="177"/>
      <c r="AX3262" s="177"/>
      <c r="AY3262" s="177"/>
      <c r="AZ3262" s="177"/>
      <c r="BA3262" s="177"/>
      <c r="BB3262" s="177"/>
      <c r="BC3262" s="177"/>
      <c r="BD3262" s="177"/>
      <c r="BE3262" s="177"/>
      <c r="BF3262" s="177"/>
      <c r="BG3262" s="177"/>
      <c r="BH3262" s="177"/>
      <c r="BI3262" s="177"/>
      <c r="BJ3262" s="177"/>
      <c r="BK3262" s="177"/>
      <c r="BL3262" s="177"/>
      <c r="BM3262" s="177"/>
      <c r="BN3262" s="177"/>
      <c r="BO3262" s="177"/>
      <c r="BP3262" s="177"/>
      <c r="BQ3262" s="177"/>
      <c r="BR3262" s="177"/>
      <c r="BS3262" s="177"/>
      <c r="BT3262" s="177"/>
      <c r="BU3262" s="177"/>
      <c r="BV3262" s="177"/>
      <c r="BW3262" s="177"/>
      <c r="BX3262" s="177"/>
      <c r="BY3262" s="177"/>
      <c r="BZ3262" s="177"/>
      <c r="CA3262" s="177"/>
    </row>
    <row r="3263" spans="13:79" customFormat="1" ht="11.25" customHeight="1">
      <c r="M3263" s="577" t="str">
        <f>M3261 &amp; ".2"</f>
        <v>2.10.18.2</v>
      </c>
      <c r="N3263" s="515" t="s">
        <v>652</v>
      </c>
      <c r="O3263" s="171" t="s">
        <v>196</v>
      </c>
      <c r="AC3263" s="268"/>
      <c r="AD3263" s="268"/>
      <c r="AE3263" s="268"/>
      <c r="AF3263" s="263">
        <f t="shared" si="96"/>
        <v>0</v>
      </c>
      <c r="AG3263" s="261"/>
      <c r="AH3263" s="261"/>
      <c r="AI3263" s="177"/>
      <c r="AJ3263" s="177"/>
      <c r="AK3263" s="177"/>
      <c r="AL3263" s="177"/>
      <c r="AM3263" s="177"/>
      <c r="AN3263" s="177"/>
      <c r="AO3263" s="177"/>
      <c r="AP3263" s="177"/>
      <c r="AQ3263" s="177"/>
      <c r="AR3263" s="177"/>
      <c r="AS3263" s="177"/>
      <c r="AT3263" s="177"/>
      <c r="AU3263" s="177"/>
      <c r="AV3263" s="177"/>
      <c r="AW3263" s="177"/>
      <c r="AX3263" s="177"/>
      <c r="AY3263" s="177"/>
      <c r="AZ3263" s="177"/>
      <c r="BA3263" s="177"/>
      <c r="BB3263" s="177"/>
      <c r="BC3263" s="177"/>
      <c r="BD3263" s="177"/>
      <c r="BE3263" s="177"/>
      <c r="BF3263" s="177"/>
      <c r="BG3263" s="177"/>
      <c r="BH3263" s="177"/>
      <c r="BI3263" s="177"/>
      <c r="BJ3263" s="177"/>
      <c r="BK3263" s="177"/>
      <c r="BL3263" s="177"/>
      <c r="BM3263" s="177"/>
      <c r="BN3263" s="177"/>
      <c r="BO3263" s="177"/>
      <c r="BP3263" s="177"/>
      <c r="BQ3263" s="177"/>
      <c r="BR3263" s="177"/>
      <c r="BS3263" s="177"/>
      <c r="BT3263" s="177"/>
      <c r="BU3263" s="177"/>
      <c r="BV3263" s="177"/>
      <c r="BW3263" s="177"/>
      <c r="BX3263" s="177"/>
      <c r="BY3263" s="177"/>
      <c r="BZ3263" s="177"/>
      <c r="CA3263" s="177"/>
    </row>
    <row r="3264" spans="13:79" customFormat="1" ht="11.25" customHeight="1">
      <c r="M3264" s="577" t="str">
        <f>M3261 &amp; ".3"</f>
        <v>2.10.18.3</v>
      </c>
      <c r="N3264" s="515" t="s">
        <v>653</v>
      </c>
      <c r="O3264" s="171" t="s">
        <v>196</v>
      </c>
      <c r="AC3264" s="268"/>
      <c r="AD3264" s="268"/>
      <c r="AE3264" s="268"/>
      <c r="AF3264" s="263">
        <f t="shared" si="96"/>
        <v>0</v>
      </c>
      <c r="AG3264" s="261"/>
      <c r="AH3264" s="261"/>
      <c r="AI3264" s="177"/>
      <c r="AJ3264" s="177"/>
      <c r="AK3264" s="177"/>
      <c r="AL3264" s="177"/>
      <c r="AM3264" s="177"/>
      <c r="AN3264" s="177"/>
      <c r="AO3264" s="177"/>
      <c r="AP3264" s="177"/>
      <c r="AQ3264" s="177"/>
      <c r="AR3264" s="177"/>
      <c r="AS3264" s="177"/>
      <c r="AT3264" s="177"/>
      <c r="AU3264" s="177"/>
      <c r="AV3264" s="177"/>
      <c r="AW3264" s="177"/>
      <c r="AX3264" s="177"/>
      <c r="AY3264" s="177"/>
      <c r="AZ3264" s="177"/>
      <c r="BA3264" s="177"/>
      <c r="BB3264" s="177"/>
      <c r="BC3264" s="177"/>
      <c r="BD3264" s="177"/>
      <c r="BE3264" s="177"/>
      <c r="BF3264" s="177"/>
      <c r="BG3264" s="177"/>
      <c r="BH3264" s="177"/>
      <c r="BI3264" s="177"/>
      <c r="BJ3264" s="177"/>
      <c r="BK3264" s="177"/>
      <c r="BL3264" s="177"/>
      <c r="BM3264" s="177"/>
      <c r="BN3264" s="177"/>
      <c r="BO3264" s="177"/>
      <c r="BP3264" s="177"/>
      <c r="BQ3264" s="177"/>
      <c r="BR3264" s="177"/>
      <c r="BS3264" s="177"/>
      <c r="BT3264" s="177"/>
      <c r="BU3264" s="177"/>
      <c r="BV3264" s="177"/>
      <c r="BW3264" s="177"/>
      <c r="BX3264" s="177"/>
      <c r="BY3264" s="177"/>
      <c r="BZ3264" s="177"/>
      <c r="CA3264" s="177"/>
    </row>
    <row r="3265" spans="13:79" customFormat="1" ht="11.25" customHeight="1">
      <c r="M3265" s="577" t="str">
        <f>M3261 &amp; ".4"</f>
        <v>2.10.18.4</v>
      </c>
      <c r="N3265" s="515" t="s">
        <v>422</v>
      </c>
      <c r="O3265" s="171" t="s">
        <v>196</v>
      </c>
      <c r="AC3265" s="268"/>
      <c r="AD3265" s="268"/>
      <c r="AE3265" s="268"/>
      <c r="AF3265" s="263">
        <f t="shared" si="96"/>
        <v>0</v>
      </c>
      <c r="AG3265" s="261"/>
      <c r="AH3265" s="261"/>
      <c r="AI3265" s="177"/>
      <c r="AJ3265" s="177"/>
      <c r="AK3265" s="177"/>
      <c r="AL3265" s="177"/>
      <c r="AM3265" s="177"/>
      <c r="AN3265" s="177"/>
      <c r="AO3265" s="177"/>
      <c r="AP3265" s="177"/>
      <c r="AQ3265" s="177"/>
      <c r="AR3265" s="177"/>
      <c r="AS3265" s="177"/>
      <c r="AT3265" s="177"/>
      <c r="AU3265" s="177"/>
      <c r="AV3265" s="177"/>
      <c r="AW3265" s="177"/>
      <c r="AX3265" s="177"/>
      <c r="AY3265" s="177"/>
      <c r="AZ3265" s="177"/>
      <c r="BA3265" s="177"/>
      <c r="BB3265" s="177"/>
      <c r="BC3265" s="177"/>
      <c r="BD3265" s="177"/>
      <c r="BE3265" s="177"/>
      <c r="BF3265" s="177"/>
      <c r="BG3265" s="177"/>
      <c r="BH3265" s="177"/>
      <c r="BI3265" s="177"/>
      <c r="BJ3265" s="177"/>
      <c r="BK3265" s="177"/>
      <c r="BL3265" s="177"/>
      <c r="BM3265" s="177"/>
      <c r="BN3265" s="177"/>
      <c r="BO3265" s="177"/>
      <c r="BP3265" s="177"/>
      <c r="BQ3265" s="177"/>
      <c r="BR3265" s="177"/>
      <c r="BS3265" s="177"/>
      <c r="BT3265" s="177"/>
      <c r="BU3265" s="177"/>
      <c r="BV3265" s="177"/>
      <c r="BW3265" s="177"/>
      <c r="BX3265" s="177"/>
      <c r="BY3265" s="177"/>
      <c r="BZ3265" s="177"/>
      <c r="CA3265" s="177"/>
    </row>
    <row r="3266" spans="13:79" customFormat="1" ht="11.25" customHeight="1">
      <c r="M3266" s="577" t="str">
        <f>M3261 &amp; ".5"</f>
        <v>2.10.18.5</v>
      </c>
      <c r="N3266" s="515" t="s">
        <v>312</v>
      </c>
      <c r="O3266" s="171" t="s">
        <v>196</v>
      </c>
      <c r="AC3266" s="268"/>
      <c r="AD3266" s="268"/>
      <c r="AE3266" s="268"/>
      <c r="AF3266" s="263">
        <f t="shared" si="96"/>
        <v>0</v>
      </c>
      <c r="AG3266" s="261"/>
      <c r="AH3266" s="261"/>
      <c r="AI3266" s="177"/>
      <c r="AJ3266" s="177"/>
      <c r="AK3266" s="177"/>
      <c r="AL3266" s="177"/>
      <c r="AM3266" s="177"/>
      <c r="AN3266" s="177"/>
      <c r="AO3266" s="177"/>
      <c r="AP3266" s="177"/>
      <c r="AQ3266" s="177"/>
      <c r="AR3266" s="177"/>
      <c r="AS3266" s="177"/>
      <c r="AT3266" s="177"/>
      <c r="AU3266" s="177"/>
      <c r="AV3266" s="177"/>
      <c r="AW3266" s="177"/>
      <c r="AX3266" s="177"/>
      <c r="AY3266" s="177"/>
      <c r="AZ3266" s="177"/>
      <c r="BA3266" s="177"/>
      <c r="BB3266" s="177"/>
      <c r="BC3266" s="177"/>
      <c r="BD3266" s="177"/>
      <c r="BE3266" s="177"/>
      <c r="BF3266" s="177"/>
      <c r="BG3266" s="177"/>
      <c r="BH3266" s="177"/>
      <c r="BI3266" s="177"/>
      <c r="BJ3266" s="177"/>
      <c r="BK3266" s="177"/>
      <c r="BL3266" s="177"/>
      <c r="BM3266" s="177"/>
      <c r="BN3266" s="177"/>
      <c r="BO3266" s="177"/>
      <c r="BP3266" s="177"/>
      <c r="BQ3266" s="177"/>
      <c r="BR3266" s="177"/>
      <c r="BS3266" s="177"/>
      <c r="BT3266" s="177"/>
      <c r="BU3266" s="177"/>
      <c r="BV3266" s="177"/>
      <c r="BW3266" s="177"/>
      <c r="BX3266" s="177"/>
      <c r="BY3266" s="177"/>
      <c r="BZ3266" s="177"/>
      <c r="CA3266" s="177"/>
    </row>
    <row r="3267" spans="13:79" customFormat="1" ht="11.25" customHeight="1">
      <c r="M3267" s="620"/>
      <c r="N3267" s="469"/>
      <c r="O3267" s="469"/>
      <c r="AC3267" s="288"/>
      <c r="AD3267" s="288"/>
      <c r="AE3267" s="288"/>
      <c r="AF3267" s="288"/>
      <c r="AG3267" s="288"/>
      <c r="AH3267" s="288"/>
      <c r="AI3267" s="177"/>
      <c r="AJ3267" s="177"/>
      <c r="AK3267" s="177"/>
      <c r="AL3267" s="177"/>
      <c r="AM3267" s="177"/>
      <c r="AN3267" s="177"/>
      <c r="AO3267" s="177"/>
      <c r="AP3267" s="177"/>
      <c r="AQ3267" s="177"/>
      <c r="AR3267" s="177"/>
      <c r="AS3267" s="177"/>
      <c r="AT3267" s="177"/>
      <c r="AU3267" s="177"/>
      <c r="AV3267" s="177"/>
      <c r="AW3267" s="177"/>
      <c r="AX3267" s="177"/>
      <c r="AY3267" s="177"/>
      <c r="AZ3267" s="177"/>
      <c r="BA3267" s="177"/>
      <c r="BB3267" s="177"/>
      <c r="BC3267" s="177"/>
      <c r="BD3267" s="177"/>
      <c r="BE3267" s="177"/>
      <c r="BF3267" s="177"/>
      <c r="BG3267" s="177"/>
      <c r="BH3267" s="177"/>
      <c r="BI3267" s="177"/>
      <c r="BJ3267" s="177"/>
      <c r="BK3267" s="177"/>
      <c r="BL3267" s="177"/>
      <c r="BM3267" s="177"/>
      <c r="BN3267" s="177"/>
      <c r="BO3267" s="177"/>
      <c r="BP3267" s="177"/>
      <c r="BQ3267" s="177"/>
      <c r="BR3267" s="177"/>
      <c r="BS3267" s="177"/>
      <c r="BT3267" s="177"/>
      <c r="BU3267" s="177"/>
      <c r="BV3267" s="177"/>
      <c r="BW3267" s="177"/>
      <c r="BX3267" s="177"/>
      <c r="BY3267" s="177"/>
      <c r="BZ3267" s="177"/>
      <c r="CA3267" s="177"/>
    </row>
    <row r="3268" spans="13:79" customFormat="1" ht="11.25" customHeight="1">
      <c r="M3268" s="538"/>
      <c r="N3268" s="538" t="s">
        <v>697</v>
      </c>
      <c r="O3268" s="538"/>
      <c r="AC3268" s="288"/>
      <c r="AD3268" s="288"/>
      <c r="AE3268" s="288"/>
      <c r="AF3268" s="288"/>
      <c r="AG3268" s="288"/>
      <c r="AH3268" s="288"/>
      <c r="AI3268" s="177"/>
      <c r="AJ3268" s="177"/>
      <c r="AK3268" s="177"/>
      <c r="AL3268" s="177"/>
      <c r="AM3268" s="177"/>
      <c r="AN3268" s="177"/>
      <c r="AO3268" s="177"/>
      <c r="AP3268" s="177"/>
      <c r="AQ3268" s="177"/>
      <c r="AR3268" s="177"/>
      <c r="AS3268" s="177"/>
      <c r="AT3268" s="177"/>
      <c r="AU3268" s="177"/>
      <c r="AV3268" s="177"/>
      <c r="AW3268" s="177"/>
      <c r="AX3268" s="177"/>
      <c r="AY3268" s="177"/>
      <c r="AZ3268" s="177"/>
      <c r="BA3268" s="177"/>
      <c r="BB3268" s="177"/>
      <c r="BC3268" s="177"/>
      <c r="BD3268" s="177"/>
      <c r="BE3268" s="177"/>
      <c r="BF3268" s="177"/>
      <c r="BG3268" s="177"/>
      <c r="BH3268" s="177"/>
      <c r="BI3268" s="177"/>
      <c r="BJ3268" s="177"/>
      <c r="BK3268" s="177"/>
      <c r="BL3268" s="177"/>
      <c r="BM3268" s="177"/>
      <c r="BN3268" s="177"/>
      <c r="BO3268" s="177"/>
      <c r="BP3268" s="177"/>
      <c r="BQ3268" s="177"/>
      <c r="BR3268" s="177"/>
      <c r="BS3268" s="177"/>
      <c r="BT3268" s="177"/>
      <c r="BU3268" s="177"/>
      <c r="BV3268" s="177"/>
      <c r="BW3268" s="177"/>
      <c r="BX3268" s="177"/>
      <c r="BY3268" s="177"/>
      <c r="BZ3268" s="177"/>
      <c r="CA3268" s="177"/>
    </row>
    <row r="3269" spans="13:79" customFormat="1" ht="11.25" customHeight="1">
      <c r="M3269" s="354" t="str">
        <f>M3245 &amp; ".1"</f>
        <v>2.10.3.1</v>
      </c>
      <c r="N3269" s="600" t="s">
        <v>696</v>
      </c>
      <c r="O3269" s="171" t="s">
        <v>196</v>
      </c>
      <c r="AC3269" s="268"/>
      <c r="AD3269" s="268"/>
      <c r="AE3269" s="268"/>
      <c r="AF3269" s="263">
        <f t="shared" ref="AF3269:AF3277" si="97">AG3269+AH3269</f>
        <v>0</v>
      </c>
      <c r="AG3269" s="261"/>
      <c r="AH3269" s="261"/>
      <c r="AI3269" s="177"/>
      <c r="AJ3269" s="177"/>
      <c r="AK3269" s="177"/>
      <c r="AL3269" s="177"/>
      <c r="AM3269" s="177"/>
      <c r="AN3269" s="177"/>
      <c r="AO3269" s="177"/>
      <c r="AP3269" s="177"/>
      <c r="AQ3269" s="177"/>
      <c r="AR3269" s="177"/>
      <c r="AS3269" s="177"/>
      <c r="AT3269" s="177"/>
      <c r="AU3269" s="177"/>
      <c r="AV3269" s="177"/>
      <c r="AW3269" s="177"/>
      <c r="AX3269" s="177"/>
      <c r="AY3269" s="177"/>
      <c r="AZ3269" s="177"/>
      <c r="BA3269" s="177"/>
      <c r="BB3269" s="177"/>
      <c r="BC3269" s="177"/>
      <c r="BD3269" s="177"/>
      <c r="BE3269" s="177"/>
      <c r="BF3269" s="177"/>
      <c r="BG3269" s="177"/>
      <c r="BH3269" s="177"/>
      <c r="BI3269" s="177"/>
      <c r="BJ3269" s="177"/>
      <c r="BK3269" s="177"/>
      <c r="BL3269" s="177"/>
      <c r="BM3269" s="177"/>
      <c r="BN3269" s="177"/>
      <c r="BO3269" s="177"/>
      <c r="BP3269" s="177"/>
      <c r="BQ3269" s="177"/>
      <c r="BR3269" s="177"/>
      <c r="BS3269" s="177"/>
      <c r="BT3269" s="177"/>
      <c r="BU3269" s="177"/>
      <c r="BV3269" s="177"/>
      <c r="BW3269" s="177"/>
      <c r="BX3269" s="177"/>
      <c r="BY3269" s="177"/>
      <c r="BZ3269" s="177"/>
      <c r="CA3269" s="177"/>
    </row>
    <row r="3270" spans="13:79" customFormat="1" ht="11.25" customHeight="1">
      <c r="M3270" s="354" t="str">
        <f>M3245 &amp; ".2"</f>
        <v>2.10.3.2</v>
      </c>
      <c r="N3270" s="600" t="s">
        <v>698</v>
      </c>
      <c r="O3270" s="171" t="s">
        <v>196</v>
      </c>
      <c r="AC3270" s="268"/>
      <c r="AD3270" s="268"/>
      <c r="AE3270" s="268"/>
      <c r="AF3270" s="263">
        <f t="shared" si="97"/>
        <v>0</v>
      </c>
      <c r="AG3270" s="261"/>
      <c r="AH3270" s="261"/>
      <c r="AI3270" s="177"/>
      <c r="AJ3270" s="177"/>
      <c r="AK3270" s="177"/>
      <c r="AL3270" s="177"/>
      <c r="AM3270" s="177"/>
      <c r="AN3270" s="177"/>
      <c r="AO3270" s="177"/>
      <c r="AP3270" s="177"/>
      <c r="AQ3270" s="177"/>
      <c r="AR3270" s="177"/>
      <c r="AS3270" s="177"/>
      <c r="AT3270" s="177"/>
      <c r="AU3270" s="177"/>
      <c r="AV3270" s="177"/>
      <c r="AW3270" s="177"/>
      <c r="AX3270" s="177"/>
      <c r="AY3270" s="177"/>
      <c r="AZ3270" s="177"/>
      <c r="BA3270" s="177"/>
      <c r="BB3270" s="177"/>
      <c r="BC3270" s="177"/>
      <c r="BD3270" s="177"/>
      <c r="BE3270" s="177"/>
      <c r="BF3270" s="177"/>
      <c r="BG3270" s="177"/>
      <c r="BH3270" s="177"/>
      <c r="BI3270" s="177"/>
      <c r="BJ3270" s="177"/>
      <c r="BK3270" s="177"/>
      <c r="BL3270" s="177"/>
      <c r="BM3270" s="177"/>
      <c r="BN3270" s="177"/>
      <c r="BO3270" s="177"/>
      <c r="BP3270" s="177"/>
      <c r="BQ3270" s="177"/>
      <c r="BR3270" s="177"/>
      <c r="BS3270" s="177"/>
      <c r="BT3270" s="177"/>
      <c r="BU3270" s="177"/>
      <c r="BV3270" s="177"/>
      <c r="BW3270" s="177"/>
      <c r="BX3270" s="177"/>
      <c r="BY3270" s="177"/>
      <c r="BZ3270" s="177"/>
      <c r="CA3270" s="177"/>
    </row>
    <row r="3271" spans="13:79" customFormat="1" ht="11.25" customHeight="1">
      <c r="M3271" s="621" t="s">
        <v>635</v>
      </c>
      <c r="N3271" s="622" t="s">
        <v>654</v>
      </c>
      <c r="O3271" s="251" t="s">
        <v>196</v>
      </c>
      <c r="AC3271" s="268"/>
      <c r="AD3271" s="268"/>
      <c r="AE3271" s="268"/>
      <c r="AF3271" s="263">
        <f t="shared" si="97"/>
        <v>0</v>
      </c>
      <c r="AG3271" s="263">
        <f>SUM(AG3272:AG3275)</f>
        <v>0</v>
      </c>
      <c r="AH3271" s="263">
        <f>SUM(AH3272:AH3275)</f>
        <v>0</v>
      </c>
      <c r="AI3271" s="177"/>
      <c r="AJ3271" s="177"/>
      <c r="AK3271" s="177"/>
      <c r="AL3271" s="177"/>
      <c r="AM3271" s="177"/>
      <c r="AN3271" s="177"/>
      <c r="AO3271" s="177"/>
      <c r="AP3271" s="177"/>
      <c r="AQ3271" s="177"/>
      <c r="AR3271" s="177"/>
      <c r="AS3271" s="177"/>
      <c r="AT3271" s="177"/>
      <c r="AU3271" s="177"/>
      <c r="AV3271" s="177"/>
      <c r="AW3271" s="177"/>
      <c r="AX3271" s="177"/>
      <c r="AY3271" s="177"/>
      <c r="AZ3271" s="177"/>
      <c r="BA3271" s="177"/>
      <c r="BB3271" s="177"/>
      <c r="BC3271" s="177"/>
      <c r="BD3271" s="177"/>
      <c r="BE3271" s="177"/>
      <c r="BF3271" s="177"/>
      <c r="BG3271" s="177"/>
      <c r="BH3271" s="177"/>
      <c r="BI3271" s="177"/>
      <c r="BJ3271" s="177"/>
      <c r="BK3271" s="177"/>
      <c r="BL3271" s="177"/>
      <c r="BM3271" s="177"/>
      <c r="BN3271" s="177"/>
      <c r="BO3271" s="177"/>
      <c r="BP3271" s="177"/>
      <c r="BQ3271" s="177"/>
      <c r="BR3271" s="177"/>
      <c r="BS3271" s="177"/>
      <c r="BT3271" s="177"/>
      <c r="BU3271" s="177"/>
      <c r="BV3271" s="177"/>
      <c r="BW3271" s="177"/>
      <c r="BX3271" s="177"/>
      <c r="BY3271" s="177"/>
      <c r="BZ3271" s="177"/>
      <c r="CA3271" s="177"/>
    </row>
    <row r="3272" spans="13:79" customFormat="1" ht="11.25" customHeight="1">
      <c r="M3272" s="444" t="s">
        <v>423</v>
      </c>
      <c r="N3272" s="515" t="s">
        <v>655</v>
      </c>
      <c r="O3272" s="171" t="s">
        <v>196</v>
      </c>
      <c r="AC3272" s="268"/>
      <c r="AD3272" s="268"/>
      <c r="AE3272" s="268"/>
      <c r="AF3272" s="263">
        <f t="shared" si="97"/>
        <v>0</v>
      </c>
      <c r="AG3272" s="261"/>
      <c r="AH3272" s="261"/>
      <c r="AI3272" s="177"/>
      <c r="AJ3272" s="177"/>
      <c r="AK3272" s="177"/>
      <c r="AL3272" s="177"/>
      <c r="AM3272" s="177"/>
      <c r="AN3272" s="177"/>
      <c r="AO3272" s="177"/>
      <c r="AP3272" s="177"/>
      <c r="AQ3272" s="177"/>
      <c r="AR3272" s="177"/>
      <c r="AS3272" s="177"/>
      <c r="AT3272" s="177"/>
      <c r="AU3272" s="177"/>
      <c r="AV3272" s="177"/>
      <c r="AW3272" s="177"/>
      <c r="AX3272" s="177"/>
      <c r="AY3272" s="177"/>
      <c r="AZ3272" s="177"/>
      <c r="BA3272" s="177"/>
      <c r="BB3272" s="177"/>
      <c r="BC3272" s="177"/>
      <c r="BD3272" s="177"/>
      <c r="BE3272" s="177"/>
      <c r="BF3272" s="177"/>
      <c r="BG3272" s="177"/>
      <c r="BH3272" s="177"/>
      <c r="BI3272" s="177"/>
      <c r="BJ3272" s="177"/>
      <c r="BK3272" s="177"/>
      <c r="BL3272" s="177"/>
      <c r="BM3272" s="177"/>
      <c r="BN3272" s="177"/>
      <c r="BO3272" s="177"/>
      <c r="BP3272" s="177"/>
      <c r="BQ3272" s="177"/>
      <c r="BR3272" s="177"/>
      <c r="BS3272" s="177"/>
      <c r="BT3272" s="177"/>
      <c r="BU3272" s="177"/>
      <c r="BV3272" s="177"/>
      <c r="BW3272" s="177"/>
      <c r="BX3272" s="177"/>
      <c r="BY3272" s="177"/>
      <c r="BZ3272" s="177"/>
      <c r="CA3272" s="177"/>
    </row>
    <row r="3273" spans="13:79" customFormat="1" ht="11.25" customHeight="1">
      <c r="M3273" s="444" t="s">
        <v>424</v>
      </c>
      <c r="N3273" s="515" t="s">
        <v>656</v>
      </c>
      <c r="O3273" s="171" t="s">
        <v>196</v>
      </c>
      <c r="AC3273" s="268"/>
      <c r="AD3273" s="268"/>
      <c r="AE3273" s="268"/>
      <c r="AF3273" s="263">
        <f t="shared" si="97"/>
        <v>0</v>
      </c>
      <c r="AG3273" s="261"/>
      <c r="AH3273" s="261"/>
      <c r="AI3273" s="177"/>
      <c r="AJ3273" s="177"/>
      <c r="AK3273" s="177"/>
      <c r="AL3273" s="177"/>
      <c r="AM3273" s="177"/>
      <c r="AN3273" s="177"/>
      <c r="AO3273" s="177"/>
      <c r="AP3273" s="177"/>
      <c r="AQ3273" s="177"/>
      <c r="AR3273" s="177"/>
      <c r="AS3273" s="177"/>
      <c r="AT3273" s="177"/>
      <c r="AU3273" s="177"/>
      <c r="AV3273" s="177"/>
      <c r="AW3273" s="177"/>
      <c r="AX3273" s="177"/>
      <c r="AY3273" s="177"/>
      <c r="AZ3273" s="177"/>
      <c r="BA3273" s="177"/>
      <c r="BB3273" s="177"/>
      <c r="BC3273" s="177"/>
      <c r="BD3273" s="177"/>
      <c r="BE3273" s="177"/>
      <c r="BF3273" s="177"/>
      <c r="BG3273" s="177"/>
      <c r="BH3273" s="177"/>
      <c r="BI3273" s="177"/>
      <c r="BJ3273" s="177"/>
      <c r="BK3273" s="177"/>
      <c r="BL3273" s="177"/>
      <c r="BM3273" s="177"/>
      <c r="BN3273" s="177"/>
      <c r="BO3273" s="177"/>
      <c r="BP3273" s="177"/>
      <c r="BQ3273" s="177"/>
      <c r="BR3273" s="177"/>
      <c r="BS3273" s="177"/>
      <c r="BT3273" s="177"/>
      <c r="BU3273" s="177"/>
      <c r="BV3273" s="177"/>
      <c r="BW3273" s="177"/>
      <c r="BX3273" s="177"/>
      <c r="BY3273" s="177"/>
      <c r="BZ3273" s="177"/>
      <c r="CA3273" s="177"/>
    </row>
    <row r="3274" spans="13:79" customFormat="1" ht="11.25" customHeight="1">
      <c r="M3274" s="444" t="s">
        <v>425</v>
      </c>
      <c r="N3274" s="515" t="s">
        <v>657</v>
      </c>
      <c r="O3274" s="171" t="s">
        <v>196</v>
      </c>
      <c r="AC3274" s="268"/>
      <c r="AD3274" s="268"/>
      <c r="AE3274" s="268"/>
      <c r="AF3274" s="263">
        <f t="shared" si="97"/>
        <v>0</v>
      </c>
      <c r="AG3274" s="261"/>
      <c r="AH3274" s="261"/>
      <c r="AI3274" s="177"/>
      <c r="AJ3274" s="177"/>
      <c r="AK3274" s="177"/>
      <c r="AL3274" s="177"/>
      <c r="AM3274" s="177"/>
      <c r="AN3274" s="177"/>
      <c r="AO3274" s="177"/>
      <c r="AP3274" s="177"/>
      <c r="AQ3274" s="177"/>
      <c r="AR3274" s="177"/>
      <c r="AS3274" s="177"/>
      <c r="AT3274" s="177"/>
      <c r="AU3274" s="177"/>
      <c r="AV3274" s="177"/>
      <c r="AW3274" s="177"/>
      <c r="AX3274" s="177"/>
      <c r="AY3274" s="177"/>
      <c r="AZ3274" s="177"/>
      <c r="BA3274" s="177"/>
      <c r="BB3274" s="177"/>
      <c r="BC3274" s="177"/>
      <c r="BD3274" s="177"/>
      <c r="BE3274" s="177"/>
      <c r="BF3274" s="177"/>
      <c r="BG3274" s="177"/>
      <c r="BH3274" s="177"/>
      <c r="BI3274" s="177"/>
      <c r="BJ3274" s="177"/>
      <c r="BK3274" s="177"/>
      <c r="BL3274" s="177"/>
      <c r="BM3274" s="177"/>
      <c r="BN3274" s="177"/>
      <c r="BO3274" s="177"/>
      <c r="BP3274" s="177"/>
      <c r="BQ3274" s="177"/>
      <c r="BR3274" s="177"/>
      <c r="BS3274" s="177"/>
      <c r="BT3274" s="177"/>
      <c r="BU3274" s="177"/>
      <c r="BV3274" s="177"/>
      <c r="BW3274" s="177"/>
      <c r="BX3274" s="177"/>
      <c r="BY3274" s="177"/>
      <c r="BZ3274" s="177"/>
      <c r="CA3274" s="177"/>
    </row>
    <row r="3275" spans="13:79" customFormat="1" ht="11.25" customHeight="1">
      <c r="M3275" s="444" t="s">
        <v>426</v>
      </c>
      <c r="N3275" s="515" t="s">
        <v>658</v>
      </c>
      <c r="O3275" s="171" t="s">
        <v>196</v>
      </c>
      <c r="AC3275" s="268"/>
      <c r="AD3275" s="268"/>
      <c r="AE3275" s="268"/>
      <c r="AF3275" s="263">
        <f t="shared" si="97"/>
        <v>0</v>
      </c>
      <c r="AG3275" s="263">
        <f>SUM(AG3276:AG3277)</f>
        <v>0</v>
      </c>
      <c r="AH3275" s="263">
        <f>SUM(AH3276:AH3277)</f>
        <v>0</v>
      </c>
      <c r="AI3275" s="177"/>
      <c r="AJ3275" s="177"/>
      <c r="AK3275" s="177"/>
      <c r="AL3275" s="177"/>
      <c r="AM3275" s="177"/>
      <c r="AN3275" s="177"/>
      <c r="AO3275" s="177"/>
      <c r="AP3275" s="177"/>
      <c r="AQ3275" s="177"/>
      <c r="AR3275" s="177"/>
      <c r="AS3275" s="177"/>
      <c r="AT3275" s="177"/>
      <c r="AU3275" s="177"/>
      <c r="AV3275" s="177"/>
      <c r="AW3275" s="177"/>
      <c r="AX3275" s="177"/>
      <c r="AY3275" s="177"/>
      <c r="AZ3275" s="177"/>
      <c r="BA3275" s="177"/>
      <c r="BB3275" s="177"/>
      <c r="BC3275" s="177"/>
      <c r="BD3275" s="177"/>
      <c r="BE3275" s="177"/>
      <c r="BF3275" s="177"/>
      <c r="BG3275" s="177"/>
      <c r="BH3275" s="177"/>
      <c r="BI3275" s="177"/>
      <c r="BJ3275" s="177"/>
      <c r="BK3275" s="177"/>
      <c r="BL3275" s="177"/>
      <c r="BM3275" s="177"/>
      <c r="BN3275" s="177"/>
      <c r="BO3275" s="177"/>
      <c r="BP3275" s="177"/>
      <c r="BQ3275" s="177"/>
      <c r="BR3275" s="177"/>
      <c r="BS3275" s="177"/>
      <c r="BT3275" s="177"/>
      <c r="BU3275" s="177"/>
      <c r="BV3275" s="177"/>
      <c r="BW3275" s="177"/>
      <c r="BX3275" s="177"/>
      <c r="BY3275" s="177"/>
      <c r="BZ3275" s="177"/>
      <c r="CA3275" s="177"/>
    </row>
    <row r="3276" spans="13:79" customFormat="1" ht="11.25" customHeight="1">
      <c r="M3276" s="444" t="s">
        <v>427</v>
      </c>
      <c r="N3276" s="507" t="s">
        <v>659</v>
      </c>
      <c r="O3276" s="171" t="s">
        <v>196</v>
      </c>
      <c r="AC3276" s="268"/>
      <c r="AD3276" s="268"/>
      <c r="AE3276" s="268"/>
      <c r="AF3276" s="263">
        <f t="shared" si="97"/>
        <v>0</v>
      </c>
      <c r="AG3276" s="261"/>
      <c r="AH3276" s="261"/>
      <c r="AI3276" s="177"/>
      <c r="AJ3276" s="177"/>
      <c r="AK3276" s="177"/>
      <c r="AL3276" s="177"/>
      <c r="AM3276" s="177"/>
      <c r="AN3276" s="177"/>
      <c r="AO3276" s="177"/>
      <c r="AP3276" s="177"/>
      <c r="AQ3276" s="177"/>
      <c r="AR3276" s="177"/>
      <c r="AS3276" s="177"/>
      <c r="AT3276" s="177"/>
      <c r="AU3276" s="177"/>
      <c r="AV3276" s="177"/>
      <c r="AW3276" s="177"/>
      <c r="AX3276" s="177"/>
      <c r="AY3276" s="177"/>
      <c r="AZ3276" s="177"/>
      <c r="BA3276" s="177"/>
      <c r="BB3276" s="177"/>
      <c r="BC3276" s="177"/>
      <c r="BD3276" s="177"/>
      <c r="BE3276" s="177"/>
      <c r="BF3276" s="177"/>
      <c r="BG3276" s="177"/>
      <c r="BH3276" s="177"/>
      <c r="BI3276" s="177"/>
      <c r="BJ3276" s="177"/>
      <c r="BK3276" s="177"/>
      <c r="BL3276" s="177"/>
      <c r="BM3276" s="177"/>
      <c r="BN3276" s="177"/>
      <c r="BO3276" s="177"/>
      <c r="BP3276" s="177"/>
      <c r="BQ3276" s="177"/>
      <c r="BR3276" s="177"/>
      <c r="BS3276" s="177"/>
      <c r="BT3276" s="177"/>
      <c r="BU3276" s="177"/>
      <c r="BV3276" s="177"/>
      <c r="BW3276" s="177"/>
      <c r="BX3276" s="177"/>
      <c r="BY3276" s="177"/>
      <c r="BZ3276" s="177"/>
      <c r="CA3276" s="177"/>
    </row>
    <row r="3277" spans="13:79" customFormat="1" ht="11.25" customHeight="1">
      <c r="M3277" s="444" t="s">
        <v>428</v>
      </c>
      <c r="N3277" s="507" t="s">
        <v>660</v>
      </c>
      <c r="O3277" s="171" t="s">
        <v>196</v>
      </c>
      <c r="AC3277" s="268"/>
      <c r="AD3277" s="268"/>
      <c r="AE3277" s="268"/>
      <c r="AF3277" s="263">
        <f t="shared" si="97"/>
        <v>0</v>
      </c>
      <c r="AG3277" s="261"/>
      <c r="AH3277" s="261"/>
      <c r="AI3277" s="177"/>
      <c r="AJ3277" s="177"/>
      <c r="AK3277" s="177"/>
      <c r="AL3277" s="177"/>
      <c r="AM3277" s="177"/>
      <c r="AN3277" s="177"/>
      <c r="AO3277" s="177"/>
      <c r="AP3277" s="177"/>
      <c r="AQ3277" s="177"/>
      <c r="AR3277" s="177"/>
      <c r="AS3277" s="177"/>
      <c r="AT3277" s="177"/>
      <c r="AU3277" s="177"/>
      <c r="AV3277" s="177"/>
      <c r="AW3277" s="177"/>
      <c r="AX3277" s="177"/>
      <c r="AY3277" s="177"/>
      <c r="AZ3277" s="177"/>
      <c r="BA3277" s="177"/>
      <c r="BB3277" s="177"/>
      <c r="BC3277" s="177"/>
      <c r="BD3277" s="177"/>
      <c r="BE3277" s="177"/>
      <c r="BF3277" s="177"/>
      <c r="BG3277" s="177"/>
      <c r="BH3277" s="177"/>
      <c r="BI3277" s="177"/>
      <c r="BJ3277" s="177"/>
      <c r="BK3277" s="177"/>
      <c r="BL3277" s="177"/>
      <c r="BM3277" s="177"/>
      <c r="BN3277" s="177"/>
      <c r="BO3277" s="177"/>
      <c r="BP3277" s="177"/>
      <c r="BQ3277" s="177"/>
      <c r="BR3277" s="177"/>
      <c r="BS3277" s="177"/>
      <c r="BT3277" s="177"/>
      <c r="BU3277" s="177"/>
      <c r="BV3277" s="177"/>
      <c r="BW3277" s="177"/>
      <c r="BX3277" s="177"/>
      <c r="BY3277" s="177"/>
      <c r="BZ3277" s="177"/>
      <c r="CA3277" s="177"/>
    </row>
    <row r="3278" spans="13:79" customFormat="1" ht="11.25" customHeight="1">
      <c r="M3278" s="623"/>
      <c r="N3278" s="623"/>
      <c r="O3278" s="174"/>
      <c r="AC3278" s="268"/>
      <c r="AD3278" s="268"/>
      <c r="AE3278" s="268"/>
      <c r="AF3278" s="233"/>
      <c r="AG3278" s="233"/>
      <c r="AH3278" s="233"/>
      <c r="AI3278" s="177"/>
      <c r="AJ3278" s="177"/>
      <c r="AK3278" s="177"/>
      <c r="AL3278" s="177"/>
      <c r="AM3278" s="177"/>
      <c r="AN3278" s="177"/>
      <c r="AO3278" s="177"/>
      <c r="AP3278" s="177"/>
      <c r="AQ3278" s="177"/>
      <c r="AR3278" s="177"/>
      <c r="AS3278" s="177"/>
      <c r="AT3278" s="177"/>
      <c r="AU3278" s="177"/>
      <c r="AV3278" s="177"/>
      <c r="AW3278" s="177"/>
      <c r="AX3278" s="177"/>
      <c r="AY3278" s="177"/>
      <c r="AZ3278" s="177"/>
      <c r="BA3278" s="177"/>
      <c r="BB3278" s="177"/>
      <c r="BC3278" s="177"/>
      <c r="BD3278" s="177"/>
      <c r="BE3278" s="177"/>
      <c r="BF3278" s="177"/>
      <c r="BG3278" s="177"/>
      <c r="BH3278" s="177"/>
      <c r="BI3278" s="177"/>
      <c r="BJ3278" s="177"/>
      <c r="BK3278" s="177"/>
      <c r="BL3278" s="177"/>
      <c r="BM3278" s="177"/>
      <c r="BN3278" s="177"/>
      <c r="BO3278" s="177"/>
      <c r="BP3278" s="177"/>
      <c r="BQ3278" s="177"/>
      <c r="BR3278" s="177"/>
      <c r="BS3278" s="177"/>
      <c r="BT3278" s="177"/>
      <c r="BU3278" s="177"/>
      <c r="BV3278" s="177"/>
      <c r="BW3278" s="177"/>
      <c r="BX3278" s="177"/>
      <c r="BY3278" s="177"/>
      <c r="BZ3278" s="177"/>
      <c r="CA3278" s="177"/>
    </row>
    <row r="3279" spans="13:79" customFormat="1" ht="11.25" customHeight="1">
      <c r="M3279" s="623"/>
      <c r="N3279" s="623"/>
      <c r="O3279" s="174"/>
      <c r="AC3279" s="268"/>
      <c r="AD3279" s="268"/>
      <c r="AE3279" s="268"/>
      <c r="AF3279" s="233"/>
      <c r="AG3279" s="233"/>
      <c r="AH3279" s="233"/>
      <c r="AI3279" s="177"/>
      <c r="AJ3279" s="177"/>
      <c r="AK3279" s="177"/>
      <c r="AL3279" s="177"/>
      <c r="AM3279" s="177"/>
      <c r="AN3279" s="177"/>
      <c r="AO3279" s="177"/>
      <c r="AP3279" s="177"/>
      <c r="AQ3279" s="177"/>
      <c r="AR3279" s="177"/>
      <c r="AS3279" s="177"/>
      <c r="AT3279" s="177"/>
      <c r="AU3279" s="177"/>
      <c r="AV3279" s="177"/>
      <c r="AW3279" s="177"/>
      <c r="AX3279" s="177"/>
      <c r="AY3279" s="177"/>
      <c r="AZ3279" s="177"/>
      <c r="BA3279" s="177"/>
      <c r="BB3279" s="177"/>
      <c r="BC3279" s="177"/>
      <c r="BD3279" s="177"/>
      <c r="BE3279" s="177"/>
      <c r="BF3279" s="177"/>
      <c r="BG3279" s="177"/>
      <c r="BH3279" s="177"/>
      <c r="BI3279" s="177"/>
      <c r="BJ3279" s="177"/>
      <c r="BK3279" s="177"/>
      <c r="BL3279" s="177"/>
      <c r="BM3279" s="177"/>
      <c r="BN3279" s="177"/>
      <c r="BO3279" s="177"/>
      <c r="BP3279" s="177"/>
      <c r="BQ3279" s="177"/>
      <c r="BR3279" s="177"/>
      <c r="BS3279" s="177"/>
      <c r="BT3279" s="177"/>
      <c r="BU3279" s="177"/>
      <c r="BV3279" s="177"/>
      <c r="BW3279" s="177"/>
      <c r="BX3279" s="177"/>
      <c r="BY3279" s="177"/>
      <c r="BZ3279" s="177"/>
      <c r="CA3279" s="177"/>
    </row>
    <row r="3280" spans="13:79" customFormat="1" ht="11.25" customHeight="1">
      <c r="M3280" s="623"/>
      <c r="N3280" s="623"/>
      <c r="O3280" s="174"/>
      <c r="AC3280" s="268"/>
      <c r="AD3280" s="268"/>
      <c r="AE3280" s="268"/>
      <c r="AF3280" s="233"/>
      <c r="AG3280" s="233"/>
      <c r="AH3280" s="233"/>
      <c r="AI3280" s="177"/>
      <c r="AJ3280" s="177"/>
      <c r="AK3280" s="177"/>
      <c r="AL3280" s="177"/>
      <c r="AM3280" s="177"/>
      <c r="AN3280" s="177"/>
      <c r="AO3280" s="177"/>
      <c r="AP3280" s="177"/>
      <c r="AQ3280" s="177"/>
      <c r="AR3280" s="177"/>
      <c r="AS3280" s="177"/>
      <c r="AT3280" s="177"/>
      <c r="AU3280" s="177"/>
      <c r="AV3280" s="177"/>
      <c r="AW3280" s="177"/>
      <c r="AX3280" s="177"/>
      <c r="AY3280" s="177"/>
      <c r="AZ3280" s="177"/>
      <c r="BA3280" s="177"/>
      <c r="BB3280" s="177"/>
      <c r="BC3280" s="177"/>
      <c r="BD3280" s="177"/>
      <c r="BE3280" s="177"/>
      <c r="BF3280" s="177"/>
      <c r="BG3280" s="177"/>
      <c r="BH3280" s="177"/>
      <c r="BI3280" s="177"/>
      <c r="BJ3280" s="177"/>
      <c r="BK3280" s="177"/>
      <c r="BL3280" s="177"/>
      <c r="BM3280" s="177"/>
      <c r="BN3280" s="177"/>
      <c r="BO3280" s="177"/>
      <c r="BP3280" s="177"/>
      <c r="BQ3280" s="177"/>
      <c r="BR3280" s="177"/>
      <c r="BS3280" s="177"/>
      <c r="BT3280" s="177"/>
      <c r="BU3280" s="177"/>
      <c r="BV3280" s="177"/>
      <c r="BW3280" s="177"/>
      <c r="BX3280" s="177"/>
      <c r="BY3280" s="177"/>
      <c r="BZ3280" s="177"/>
      <c r="CA3280" s="177"/>
    </row>
    <row r="3281" spans="13:79" customFormat="1" ht="11.25" customHeight="1">
      <c r="M3281" s="623"/>
      <c r="N3281" s="623"/>
      <c r="O3281" s="174"/>
      <c r="AC3281" s="268"/>
      <c r="AD3281" s="268"/>
      <c r="AE3281" s="268"/>
      <c r="AF3281" s="233"/>
      <c r="AG3281" s="233"/>
      <c r="AH3281" s="233"/>
      <c r="AI3281" s="177"/>
      <c r="AJ3281" s="177"/>
      <c r="AK3281" s="177"/>
      <c r="AL3281" s="177"/>
      <c r="AM3281" s="177"/>
      <c r="AN3281" s="177"/>
      <c r="AO3281" s="177"/>
      <c r="AP3281" s="177"/>
      <c r="AQ3281" s="177"/>
      <c r="AR3281" s="177"/>
      <c r="AS3281" s="177"/>
      <c r="AT3281" s="177"/>
      <c r="AU3281" s="177"/>
      <c r="AV3281" s="177"/>
      <c r="AW3281" s="177"/>
      <c r="AX3281" s="177"/>
      <c r="AY3281" s="177"/>
      <c r="AZ3281" s="177"/>
      <c r="BA3281" s="177"/>
      <c r="BB3281" s="177"/>
      <c r="BC3281" s="177"/>
      <c r="BD3281" s="177"/>
      <c r="BE3281" s="177"/>
      <c r="BF3281" s="177"/>
      <c r="BG3281" s="177"/>
      <c r="BH3281" s="177"/>
      <c r="BI3281" s="177"/>
      <c r="BJ3281" s="177"/>
      <c r="BK3281" s="177"/>
      <c r="BL3281" s="177"/>
      <c r="BM3281" s="177"/>
      <c r="BN3281" s="177"/>
      <c r="BO3281" s="177"/>
      <c r="BP3281" s="177"/>
      <c r="BQ3281" s="177"/>
      <c r="BR3281" s="177"/>
      <c r="BS3281" s="177"/>
      <c r="BT3281" s="177"/>
      <c r="BU3281" s="177"/>
      <c r="BV3281" s="177"/>
      <c r="BW3281" s="177"/>
      <c r="BX3281" s="177"/>
      <c r="BY3281" s="177"/>
      <c r="BZ3281" s="177"/>
      <c r="CA3281" s="177"/>
    </row>
    <row r="3282" spans="13:79" customFormat="1" ht="11.25" customHeight="1">
      <c r="M3282" s="623"/>
      <c r="N3282" s="623"/>
      <c r="O3282" s="174"/>
      <c r="AC3282" s="268"/>
      <c r="AD3282" s="268"/>
      <c r="AE3282" s="268"/>
      <c r="AF3282" s="233"/>
      <c r="AG3282" s="233"/>
      <c r="AH3282" s="233"/>
      <c r="AI3282" s="177"/>
      <c r="AJ3282" s="177"/>
      <c r="AK3282" s="177"/>
      <c r="AL3282" s="177"/>
      <c r="AM3282" s="177"/>
      <c r="AN3282" s="177"/>
      <c r="AO3282" s="177"/>
      <c r="AP3282" s="177"/>
      <c r="AQ3282" s="177"/>
      <c r="AR3282" s="177"/>
      <c r="AS3282" s="177"/>
      <c r="AT3282" s="177"/>
      <c r="AU3282" s="177"/>
      <c r="AV3282" s="177"/>
      <c r="AW3282" s="177"/>
      <c r="AX3282" s="177"/>
      <c r="AY3282" s="177"/>
      <c r="AZ3282" s="177"/>
      <c r="BA3282" s="177"/>
      <c r="BB3282" s="177"/>
      <c r="BC3282" s="177"/>
      <c r="BD3282" s="177"/>
      <c r="BE3282" s="177"/>
      <c r="BF3282" s="177"/>
      <c r="BG3282" s="177"/>
      <c r="BH3282" s="177"/>
      <c r="BI3282" s="177"/>
      <c r="BJ3282" s="177"/>
      <c r="BK3282" s="177"/>
      <c r="BL3282" s="177"/>
      <c r="BM3282" s="177"/>
      <c r="BN3282" s="177"/>
      <c r="BO3282" s="177"/>
      <c r="BP3282" s="177"/>
      <c r="BQ3282" s="177"/>
      <c r="BR3282" s="177"/>
      <c r="BS3282" s="177"/>
      <c r="BT3282" s="177"/>
      <c r="BU3282" s="177"/>
      <c r="BV3282" s="177"/>
      <c r="BW3282" s="177"/>
      <c r="BX3282" s="177"/>
      <c r="BY3282" s="177"/>
      <c r="BZ3282" s="177"/>
      <c r="CA3282" s="177"/>
    </row>
    <row r="3283" spans="13:79" customFormat="1" ht="11.25" customHeight="1">
      <c r="M3283" s="566" t="s">
        <v>2426</v>
      </c>
      <c r="N3283" s="566" t="s">
        <v>2438</v>
      </c>
      <c r="O3283" s="171" t="s">
        <v>196</v>
      </c>
      <c r="AC3283" s="268"/>
      <c r="AD3283" s="268"/>
      <c r="AE3283" s="268"/>
      <c r="AF3283" s="263">
        <f>AG3283+AH3283</f>
        <v>0</v>
      </c>
      <c r="AG3283" s="261"/>
      <c r="AH3283" s="261"/>
      <c r="AI3283" s="177"/>
      <c r="AJ3283" s="177"/>
      <c r="AK3283" s="177"/>
      <c r="AL3283" s="177"/>
      <c r="AM3283" s="177"/>
      <c r="AN3283" s="177"/>
      <c r="AO3283" s="177"/>
      <c r="AP3283" s="177"/>
      <c r="AQ3283" s="177"/>
      <c r="AR3283" s="177"/>
      <c r="AS3283" s="177"/>
      <c r="AT3283" s="177"/>
      <c r="AU3283" s="177"/>
      <c r="AV3283" s="177"/>
      <c r="AW3283" s="177"/>
      <c r="AX3283" s="177"/>
      <c r="AY3283" s="177"/>
      <c r="AZ3283" s="177"/>
      <c r="BA3283" s="177"/>
      <c r="BB3283" s="177"/>
      <c r="BC3283" s="177"/>
      <c r="BD3283" s="177"/>
      <c r="BE3283" s="177"/>
      <c r="BF3283" s="177"/>
      <c r="BG3283" s="177"/>
      <c r="BH3283" s="177"/>
      <c r="BI3283" s="177"/>
      <c r="BJ3283" s="177"/>
      <c r="BK3283" s="177"/>
      <c r="BL3283" s="177"/>
      <c r="BM3283" s="177"/>
      <c r="BN3283" s="177"/>
      <c r="BO3283" s="177"/>
      <c r="BP3283" s="177"/>
      <c r="BQ3283" s="177"/>
      <c r="BR3283" s="177"/>
      <c r="BS3283" s="177"/>
      <c r="BT3283" s="177"/>
      <c r="BU3283" s="177"/>
      <c r="BV3283" s="177"/>
      <c r="BW3283" s="177"/>
      <c r="BX3283" s="177"/>
      <c r="BY3283" s="177"/>
      <c r="BZ3283" s="177"/>
      <c r="CA3283" s="177"/>
    </row>
    <row r="3284" spans="13:79" customFormat="1" ht="11.25" customHeight="1">
      <c r="M3284" s="567" t="s">
        <v>740</v>
      </c>
      <c r="N3284" s="568" t="s">
        <v>661</v>
      </c>
      <c r="O3284" s="171" t="s">
        <v>196</v>
      </c>
      <c r="AC3284" s="268"/>
      <c r="AD3284" s="268"/>
      <c r="AE3284" s="268"/>
      <c r="AF3284" s="263">
        <f>AG3284+AH3284</f>
        <v>0</v>
      </c>
      <c r="AG3284" s="263">
        <f>SUM(AG3286:AG3289)</f>
        <v>0</v>
      </c>
      <c r="AH3284" s="263">
        <f>SUM(AH3286:AH3289)</f>
        <v>0</v>
      </c>
      <c r="AI3284" s="177"/>
      <c r="AJ3284" s="177"/>
      <c r="AK3284" s="177"/>
      <c r="AL3284" s="177"/>
      <c r="AM3284" s="177"/>
      <c r="AN3284" s="177"/>
      <c r="AO3284" s="177"/>
      <c r="AP3284" s="177"/>
      <c r="AQ3284" s="177"/>
      <c r="AR3284" s="177"/>
      <c r="AS3284" s="177"/>
      <c r="AT3284" s="177"/>
      <c r="AU3284" s="177"/>
      <c r="AV3284" s="177"/>
      <c r="AW3284" s="177"/>
      <c r="AX3284" s="177"/>
      <c r="AY3284" s="177"/>
      <c r="AZ3284" s="177"/>
      <c r="BA3284" s="177"/>
      <c r="BB3284" s="177"/>
      <c r="BC3284" s="177"/>
      <c r="BD3284" s="177"/>
      <c r="BE3284" s="177"/>
      <c r="BF3284" s="177"/>
      <c r="BG3284" s="177"/>
      <c r="BH3284" s="177"/>
      <c r="BI3284" s="177"/>
      <c r="BJ3284" s="177"/>
      <c r="BK3284" s="177"/>
      <c r="BL3284" s="177"/>
      <c r="BM3284" s="177"/>
      <c r="BN3284" s="177"/>
      <c r="BO3284" s="177"/>
      <c r="BP3284" s="177"/>
      <c r="BQ3284" s="177"/>
      <c r="BR3284" s="177"/>
      <c r="BS3284" s="177"/>
      <c r="BT3284" s="177"/>
      <c r="BU3284" s="177"/>
      <c r="BV3284" s="177"/>
      <c r="BW3284" s="177"/>
      <c r="BX3284" s="177"/>
      <c r="BY3284" s="177"/>
      <c r="BZ3284" s="177"/>
      <c r="CA3284" s="177"/>
    </row>
    <row r="3285" spans="13:79" customFormat="1" ht="11.25" customHeight="1">
      <c r="M3285" s="561"/>
      <c r="N3285" s="520"/>
      <c r="O3285" s="174"/>
      <c r="AC3285" s="268"/>
      <c r="AD3285" s="268"/>
      <c r="AE3285" s="268"/>
      <c r="AF3285" s="233"/>
      <c r="AG3285" s="233"/>
      <c r="AH3285" s="233"/>
      <c r="AI3285" s="177"/>
      <c r="AJ3285" s="177"/>
      <c r="AK3285" s="177"/>
      <c r="AL3285" s="177"/>
      <c r="AM3285" s="177"/>
      <c r="AN3285" s="177"/>
      <c r="AO3285" s="177"/>
      <c r="AP3285" s="177"/>
      <c r="AQ3285" s="177"/>
      <c r="AR3285" s="177"/>
      <c r="AS3285" s="177"/>
      <c r="AT3285" s="177"/>
      <c r="AU3285" s="177"/>
      <c r="AV3285" s="177"/>
      <c r="AW3285" s="177"/>
      <c r="AX3285" s="177"/>
      <c r="AY3285" s="177"/>
      <c r="AZ3285" s="177"/>
      <c r="BA3285" s="177"/>
      <c r="BB3285" s="177"/>
      <c r="BC3285" s="177"/>
      <c r="BD3285" s="177"/>
      <c r="BE3285" s="177"/>
      <c r="BF3285" s="177"/>
      <c r="BG3285" s="177"/>
      <c r="BH3285" s="177"/>
      <c r="BI3285" s="177"/>
      <c r="BJ3285" s="177"/>
      <c r="BK3285" s="177"/>
      <c r="BL3285" s="177"/>
      <c r="BM3285" s="177"/>
      <c r="BN3285" s="177"/>
      <c r="BO3285" s="177"/>
      <c r="BP3285" s="177"/>
      <c r="BQ3285" s="177"/>
      <c r="BR3285" s="177"/>
      <c r="BS3285" s="177"/>
      <c r="BT3285" s="177"/>
      <c r="BU3285" s="177"/>
      <c r="BV3285" s="177"/>
      <c r="BW3285" s="177"/>
      <c r="BX3285" s="177"/>
      <c r="BY3285" s="177"/>
      <c r="BZ3285" s="177"/>
      <c r="CA3285" s="177"/>
    </row>
    <row r="3286" spans="13:79" customFormat="1" ht="11.25" customHeight="1">
      <c r="M3286" s="624" t="s">
        <v>2434</v>
      </c>
      <c r="N3286" s="515" t="s">
        <v>591</v>
      </c>
      <c r="O3286" s="171" t="s">
        <v>196</v>
      </c>
      <c r="AC3286" s="268"/>
      <c r="AD3286" s="268"/>
      <c r="AE3286" s="268"/>
      <c r="AF3286" s="263">
        <f>AG3286+AH3286</f>
        <v>0</v>
      </c>
      <c r="AG3286" s="261"/>
      <c r="AH3286" s="261"/>
      <c r="AI3286" s="177"/>
      <c r="AJ3286" s="177"/>
      <c r="AK3286" s="177"/>
      <c r="AL3286" s="177"/>
      <c r="AM3286" s="177"/>
      <c r="AN3286" s="177"/>
      <c r="AO3286" s="177"/>
      <c r="AP3286" s="177"/>
      <c r="AQ3286" s="177"/>
      <c r="AR3286" s="177"/>
      <c r="AS3286" s="177"/>
      <c r="AT3286" s="177"/>
      <c r="AU3286" s="177"/>
      <c r="AV3286" s="177"/>
      <c r="AW3286" s="177"/>
      <c r="AX3286" s="177"/>
      <c r="AY3286" s="177"/>
      <c r="AZ3286" s="177"/>
      <c r="BA3286" s="177"/>
      <c r="BB3286" s="177"/>
      <c r="BC3286" s="177"/>
      <c r="BD3286" s="177"/>
      <c r="BE3286" s="177"/>
      <c r="BF3286" s="177"/>
      <c r="BG3286" s="177"/>
      <c r="BH3286" s="177"/>
      <c r="BI3286" s="177"/>
      <c r="BJ3286" s="177"/>
      <c r="BK3286" s="177"/>
      <c r="BL3286" s="177"/>
      <c r="BM3286" s="177"/>
      <c r="BN3286" s="177"/>
      <c r="BO3286" s="177"/>
      <c r="BP3286" s="177"/>
      <c r="BQ3286" s="177"/>
      <c r="BR3286" s="177"/>
      <c r="BS3286" s="177"/>
      <c r="BT3286" s="177"/>
      <c r="BU3286" s="177"/>
      <c r="BV3286" s="177"/>
      <c r="BW3286" s="177"/>
      <c r="BX3286" s="177"/>
      <c r="BY3286" s="177"/>
      <c r="BZ3286" s="177"/>
      <c r="CA3286" s="177"/>
    </row>
    <row r="3287" spans="13:79" customFormat="1" ht="11.25" customHeight="1">
      <c r="M3287" s="624" t="s">
        <v>2435</v>
      </c>
      <c r="N3287" s="515" t="s">
        <v>592</v>
      </c>
      <c r="O3287" s="171" t="s">
        <v>196</v>
      </c>
      <c r="AC3287" s="268"/>
      <c r="AD3287" s="268"/>
      <c r="AE3287" s="268"/>
      <c r="AF3287" s="263">
        <f>AG3287+AH3287</f>
        <v>0</v>
      </c>
      <c r="AG3287" s="261"/>
      <c r="AH3287" s="261"/>
      <c r="AI3287" s="177"/>
      <c r="AJ3287" s="177"/>
      <c r="AK3287" s="177"/>
      <c r="AL3287" s="177"/>
      <c r="AM3287" s="177"/>
      <c r="AN3287" s="177"/>
      <c r="AO3287" s="177"/>
      <c r="AP3287" s="177"/>
      <c r="AQ3287" s="177"/>
      <c r="AR3287" s="177"/>
      <c r="AS3287" s="177"/>
      <c r="AT3287" s="177"/>
      <c r="AU3287" s="177"/>
      <c r="AV3287" s="177"/>
      <c r="AW3287" s="177"/>
      <c r="AX3287" s="177"/>
      <c r="AY3287" s="177"/>
      <c r="AZ3287" s="177"/>
      <c r="BA3287" s="177"/>
      <c r="BB3287" s="177"/>
      <c r="BC3287" s="177"/>
      <c r="BD3287" s="177"/>
      <c r="BE3287" s="177"/>
      <c r="BF3287" s="177"/>
      <c r="BG3287" s="177"/>
      <c r="BH3287" s="177"/>
      <c r="BI3287" s="177"/>
      <c r="BJ3287" s="177"/>
      <c r="BK3287" s="177"/>
      <c r="BL3287" s="177"/>
      <c r="BM3287" s="177"/>
      <c r="BN3287" s="177"/>
      <c r="BO3287" s="177"/>
      <c r="BP3287" s="177"/>
      <c r="BQ3287" s="177"/>
      <c r="BR3287" s="177"/>
      <c r="BS3287" s="177"/>
      <c r="BT3287" s="177"/>
      <c r="BU3287" s="177"/>
      <c r="BV3287" s="177"/>
      <c r="BW3287" s="177"/>
      <c r="BX3287" s="177"/>
      <c r="BY3287" s="177"/>
      <c r="BZ3287" s="177"/>
      <c r="CA3287" s="177"/>
    </row>
    <row r="3288" spans="13:79" customFormat="1" ht="11.25" customHeight="1">
      <c r="M3288" s="624" t="s">
        <v>2436</v>
      </c>
      <c r="N3288" s="515" t="s">
        <v>593</v>
      </c>
      <c r="O3288" s="171" t="s">
        <v>196</v>
      </c>
      <c r="AC3288" s="268"/>
      <c r="AD3288" s="268"/>
      <c r="AE3288" s="268"/>
      <c r="AF3288" s="263">
        <f>AG3288+AH3288</f>
        <v>0</v>
      </c>
      <c r="AG3288" s="261"/>
      <c r="AH3288" s="261"/>
      <c r="AI3288" s="177"/>
      <c r="AJ3288" s="177"/>
      <c r="AK3288" s="177"/>
      <c r="AL3288" s="177"/>
      <c r="AM3288" s="177"/>
      <c r="AN3288" s="177"/>
      <c r="AO3288" s="177"/>
      <c r="AP3288" s="177"/>
      <c r="AQ3288" s="177"/>
      <c r="AR3288" s="177"/>
      <c r="AS3288" s="177"/>
      <c r="AT3288" s="177"/>
      <c r="AU3288" s="177"/>
      <c r="AV3288" s="177"/>
      <c r="AW3288" s="177"/>
      <c r="AX3288" s="177"/>
      <c r="AY3288" s="177"/>
      <c r="AZ3288" s="177"/>
      <c r="BA3288" s="177"/>
      <c r="BB3288" s="177"/>
      <c r="BC3288" s="177"/>
      <c r="BD3288" s="177"/>
      <c r="BE3288" s="177"/>
      <c r="BF3288" s="177"/>
      <c r="BG3288" s="177"/>
      <c r="BH3288" s="177"/>
      <c r="BI3288" s="177"/>
      <c r="BJ3288" s="177"/>
      <c r="BK3288" s="177"/>
      <c r="BL3288" s="177"/>
      <c r="BM3288" s="177"/>
      <c r="BN3288" s="177"/>
      <c r="BO3288" s="177"/>
      <c r="BP3288" s="177"/>
      <c r="BQ3288" s="177"/>
      <c r="BR3288" s="177"/>
      <c r="BS3288" s="177"/>
      <c r="BT3288" s="177"/>
      <c r="BU3288" s="177"/>
      <c r="BV3288" s="177"/>
      <c r="BW3288" s="177"/>
      <c r="BX3288" s="177"/>
      <c r="BY3288" s="177"/>
      <c r="BZ3288" s="177"/>
      <c r="CA3288" s="177"/>
    </row>
    <row r="3289" spans="13:79" customFormat="1" ht="11.25" customHeight="1">
      <c r="M3289" s="624" t="s">
        <v>2437</v>
      </c>
      <c r="N3289" s="515" t="s">
        <v>594</v>
      </c>
      <c r="O3289" s="171" t="s">
        <v>196</v>
      </c>
      <c r="AC3289" s="268"/>
      <c r="AD3289" s="268"/>
      <c r="AE3289" s="268"/>
      <c r="AF3289" s="263">
        <f>AG3289+AH3289</f>
        <v>0</v>
      </c>
      <c r="AG3289" s="261"/>
      <c r="AH3289" s="261"/>
      <c r="AI3289" s="177"/>
      <c r="AJ3289" s="177"/>
      <c r="AK3289" s="177"/>
      <c r="AL3289" s="177"/>
      <c r="AM3289" s="177"/>
      <c r="AN3289" s="177"/>
      <c r="AO3289" s="177"/>
      <c r="AP3289" s="177"/>
      <c r="AQ3289" s="177"/>
      <c r="AR3289" s="177"/>
      <c r="AS3289" s="177"/>
      <c r="AT3289" s="177"/>
      <c r="AU3289" s="177"/>
      <c r="AV3289" s="177"/>
      <c r="AW3289" s="177"/>
      <c r="AX3289" s="177"/>
      <c r="AY3289" s="177"/>
      <c r="AZ3289" s="177"/>
      <c r="BA3289" s="177"/>
      <c r="BB3289" s="177"/>
      <c r="BC3289" s="177"/>
      <c r="BD3289" s="177"/>
      <c r="BE3289" s="177"/>
      <c r="BF3289" s="177"/>
      <c r="BG3289" s="177"/>
      <c r="BH3289" s="177"/>
      <c r="BI3289" s="177"/>
      <c r="BJ3289" s="177"/>
      <c r="BK3289" s="177"/>
      <c r="BL3289" s="177"/>
      <c r="BM3289" s="177"/>
      <c r="BN3289" s="177"/>
      <c r="BO3289" s="177"/>
      <c r="BP3289" s="177"/>
      <c r="BQ3289" s="177"/>
      <c r="BR3289" s="177"/>
      <c r="BS3289" s="177"/>
      <c r="BT3289" s="177"/>
      <c r="BU3289" s="177"/>
      <c r="BV3289" s="177"/>
      <c r="BW3289" s="177"/>
      <c r="BX3289" s="177"/>
      <c r="BY3289" s="177"/>
      <c r="BZ3289" s="177"/>
      <c r="CA3289" s="177"/>
    </row>
    <row r="3290" spans="13:79" customFormat="1" ht="11.25" customHeight="1">
      <c r="M3290" s="623"/>
      <c r="N3290" s="623"/>
      <c r="O3290" s="174"/>
      <c r="AC3290" s="268"/>
      <c r="AD3290" s="268"/>
      <c r="AE3290" s="268"/>
      <c r="AF3290" s="233"/>
      <c r="AG3290" s="233"/>
      <c r="AH3290" s="233"/>
      <c r="AI3290" s="177"/>
      <c r="AJ3290" s="177"/>
      <c r="AK3290" s="177"/>
      <c r="AL3290" s="177"/>
      <c r="AM3290" s="177"/>
      <c r="AN3290" s="177"/>
      <c r="AO3290" s="177"/>
      <c r="AP3290" s="177"/>
      <c r="AQ3290" s="177"/>
      <c r="AR3290" s="177"/>
      <c r="AS3290" s="177"/>
      <c r="AT3290" s="177"/>
      <c r="AU3290" s="177"/>
      <c r="AV3290" s="177"/>
      <c r="AW3290" s="177"/>
      <c r="AX3290" s="177"/>
      <c r="AY3290" s="177"/>
      <c r="AZ3290" s="177"/>
      <c r="BA3290" s="177"/>
      <c r="BB3290" s="177"/>
      <c r="BC3290" s="177"/>
      <c r="BD3290" s="177"/>
      <c r="BE3290" s="177"/>
      <c r="BF3290" s="177"/>
      <c r="BG3290" s="177"/>
      <c r="BH3290" s="177"/>
      <c r="BI3290" s="177"/>
      <c r="BJ3290" s="177"/>
      <c r="BK3290" s="177"/>
      <c r="BL3290" s="177"/>
      <c r="BM3290" s="177"/>
      <c r="BN3290" s="177"/>
      <c r="BO3290" s="177"/>
      <c r="BP3290" s="177"/>
      <c r="BQ3290" s="177"/>
      <c r="BR3290" s="177"/>
      <c r="BS3290" s="177"/>
      <c r="BT3290" s="177"/>
      <c r="BU3290" s="177"/>
      <c r="BV3290" s="177"/>
      <c r="BW3290" s="177"/>
      <c r="BX3290" s="177"/>
      <c r="BY3290" s="177"/>
      <c r="BZ3290" s="177"/>
      <c r="CA3290" s="177"/>
    </row>
    <row r="3291" spans="13:79" customFormat="1" ht="11.25" customHeight="1">
      <c r="M3291" s="623"/>
      <c r="N3291" s="623"/>
      <c r="O3291" s="174"/>
      <c r="AC3291" s="268"/>
      <c r="AD3291" s="268"/>
      <c r="AE3291" s="268"/>
      <c r="AF3291" s="233"/>
      <c r="AG3291" s="233"/>
      <c r="AH3291" s="233"/>
      <c r="AI3291" s="177"/>
      <c r="AJ3291" s="177"/>
      <c r="AK3291" s="177"/>
      <c r="AL3291" s="177"/>
      <c r="AM3291" s="177"/>
      <c r="AN3291" s="177"/>
      <c r="AO3291" s="177"/>
      <c r="AP3291" s="177"/>
      <c r="AQ3291" s="177"/>
      <c r="AR3291" s="177"/>
      <c r="AS3291" s="177"/>
      <c r="AT3291" s="177"/>
      <c r="AU3291" s="177"/>
      <c r="AV3291" s="177"/>
      <c r="AW3291" s="177"/>
      <c r="AX3291" s="177"/>
      <c r="AY3291" s="177"/>
      <c r="AZ3291" s="177"/>
      <c r="BA3291" s="177"/>
      <c r="BB3291" s="177"/>
      <c r="BC3291" s="177"/>
      <c r="BD3291" s="177"/>
      <c r="BE3291" s="177"/>
      <c r="BF3291" s="177"/>
      <c r="BG3291" s="177"/>
      <c r="BH3291" s="177"/>
      <c r="BI3291" s="177"/>
      <c r="BJ3291" s="177"/>
      <c r="BK3291" s="177"/>
      <c r="BL3291" s="177"/>
      <c r="BM3291" s="177"/>
      <c r="BN3291" s="177"/>
      <c r="BO3291" s="177"/>
      <c r="BP3291" s="177"/>
      <c r="BQ3291" s="177"/>
      <c r="BR3291" s="177"/>
      <c r="BS3291" s="177"/>
      <c r="BT3291" s="177"/>
      <c r="BU3291" s="177"/>
      <c r="BV3291" s="177"/>
      <c r="BW3291" s="177"/>
      <c r="BX3291" s="177"/>
      <c r="BY3291" s="177"/>
      <c r="BZ3291" s="177"/>
      <c r="CA3291" s="177"/>
    </row>
    <row r="3292" spans="13:79" customFormat="1" ht="11.25" customHeight="1">
      <c r="M3292" s="623"/>
      <c r="N3292" s="623"/>
      <c r="O3292" s="174"/>
      <c r="AC3292" s="268"/>
      <c r="AD3292" s="268"/>
      <c r="AE3292" s="268"/>
      <c r="AF3292" s="233"/>
      <c r="AG3292" s="233"/>
      <c r="AH3292" s="233"/>
      <c r="AI3292" s="177"/>
      <c r="AJ3292" s="177"/>
      <c r="AK3292" s="177"/>
      <c r="AL3292" s="177"/>
      <c r="AM3292" s="177"/>
      <c r="AN3292" s="177"/>
      <c r="AO3292" s="177"/>
      <c r="AP3292" s="177"/>
      <c r="AQ3292" s="177"/>
      <c r="AR3292" s="177"/>
      <c r="AS3292" s="177"/>
      <c r="AT3292" s="177"/>
      <c r="AU3292" s="177"/>
      <c r="AV3292" s="177"/>
      <c r="AW3292" s="177"/>
      <c r="AX3292" s="177"/>
      <c r="AY3292" s="177"/>
      <c r="AZ3292" s="177"/>
      <c r="BA3292" s="177"/>
      <c r="BB3292" s="177"/>
      <c r="BC3292" s="177"/>
      <c r="BD3292" s="177"/>
      <c r="BE3292" s="177"/>
      <c r="BF3292" s="177"/>
      <c r="BG3292" s="177"/>
      <c r="BH3292" s="177"/>
      <c r="BI3292" s="177"/>
      <c r="BJ3292" s="177"/>
      <c r="BK3292" s="177"/>
      <c r="BL3292" s="177"/>
      <c r="BM3292" s="177"/>
      <c r="BN3292" s="177"/>
      <c r="BO3292" s="177"/>
      <c r="BP3292" s="177"/>
      <c r="BQ3292" s="177"/>
      <c r="BR3292" s="177"/>
      <c r="BS3292" s="177"/>
      <c r="BT3292" s="177"/>
      <c r="BU3292" s="177"/>
      <c r="BV3292" s="177"/>
      <c r="BW3292" s="177"/>
      <c r="BX3292" s="177"/>
      <c r="BY3292" s="177"/>
      <c r="BZ3292" s="177"/>
      <c r="CA3292" s="177"/>
    </row>
    <row r="3293" spans="13:79" customFormat="1" ht="11.25" customHeight="1">
      <c r="M3293" s="623"/>
      <c r="N3293" s="623"/>
      <c r="O3293" s="174"/>
      <c r="AC3293" s="268"/>
      <c r="AD3293" s="268"/>
      <c r="AE3293" s="268"/>
      <c r="AF3293" s="233"/>
      <c r="AG3293" s="233"/>
      <c r="AH3293" s="233"/>
      <c r="AI3293" s="177"/>
      <c r="AJ3293" s="177"/>
      <c r="AK3293" s="177"/>
      <c r="AL3293" s="177"/>
      <c r="AM3293" s="177"/>
      <c r="AN3293" s="177"/>
      <c r="AO3293" s="177"/>
      <c r="AP3293" s="177"/>
      <c r="AQ3293" s="177"/>
      <c r="AR3293" s="177"/>
      <c r="AS3293" s="177"/>
      <c r="AT3293" s="177"/>
      <c r="AU3293" s="177"/>
      <c r="AV3293" s="177"/>
      <c r="AW3293" s="177"/>
      <c r="AX3293" s="177"/>
      <c r="AY3293" s="177"/>
      <c r="AZ3293" s="177"/>
      <c r="BA3293" s="177"/>
      <c r="BB3293" s="177"/>
      <c r="BC3293" s="177"/>
      <c r="BD3293" s="177"/>
      <c r="BE3293" s="177"/>
      <c r="BF3293" s="177"/>
      <c r="BG3293" s="177"/>
      <c r="BH3293" s="177"/>
      <c r="BI3293" s="177"/>
      <c r="BJ3293" s="177"/>
      <c r="BK3293" s="177"/>
      <c r="BL3293" s="177"/>
      <c r="BM3293" s="177"/>
      <c r="BN3293" s="177"/>
      <c r="BO3293" s="177"/>
      <c r="BP3293" s="177"/>
      <c r="BQ3293" s="177"/>
      <c r="BR3293" s="177"/>
      <c r="BS3293" s="177"/>
      <c r="BT3293" s="177"/>
      <c r="BU3293" s="177"/>
      <c r="BV3293" s="177"/>
      <c r="BW3293" s="177"/>
      <c r="BX3293" s="177"/>
      <c r="BY3293" s="177"/>
      <c r="BZ3293" s="177"/>
      <c r="CA3293" s="177"/>
    </row>
    <row r="3294" spans="13:79" customFormat="1">
      <c r="M3294" s="623"/>
      <c r="N3294" s="623"/>
      <c r="O3294" s="174"/>
      <c r="AC3294" s="268"/>
      <c r="AD3294" s="268"/>
      <c r="AE3294" s="268"/>
      <c r="AF3294" s="233"/>
      <c r="AG3294" s="233"/>
      <c r="AH3294" s="233"/>
      <c r="AI3294" s="177"/>
      <c r="AJ3294" s="177"/>
      <c r="AK3294" s="177"/>
      <c r="AL3294" s="177"/>
      <c r="AM3294" s="177"/>
      <c r="AN3294" s="177"/>
      <c r="AO3294" s="177"/>
      <c r="AP3294" s="177"/>
      <c r="AQ3294" s="177"/>
      <c r="AR3294" s="177"/>
      <c r="AS3294" s="177"/>
      <c r="AT3294" s="177"/>
      <c r="AU3294" s="177"/>
      <c r="AV3294" s="177"/>
      <c r="AW3294" s="177"/>
      <c r="AX3294" s="177"/>
      <c r="AY3294" s="177"/>
      <c r="AZ3294" s="177"/>
      <c r="BA3294" s="177"/>
      <c r="BB3294" s="177"/>
      <c r="BC3294" s="177"/>
      <c r="BD3294" s="177"/>
      <c r="BE3294" s="177"/>
      <c r="BF3294" s="177"/>
      <c r="BG3294" s="177"/>
      <c r="BH3294" s="177"/>
      <c r="BI3294" s="177"/>
      <c r="BJ3294" s="177"/>
      <c r="BK3294" s="177"/>
      <c r="BL3294" s="177"/>
      <c r="BM3294" s="177"/>
      <c r="BN3294" s="177"/>
      <c r="BO3294" s="177"/>
      <c r="BP3294" s="177"/>
      <c r="BQ3294" s="177"/>
      <c r="BR3294" s="177"/>
      <c r="BS3294" s="177"/>
      <c r="BT3294" s="177"/>
      <c r="BU3294" s="177"/>
      <c r="BV3294" s="177"/>
      <c r="BW3294" s="177"/>
      <c r="BX3294" s="177"/>
      <c r="BY3294" s="177"/>
      <c r="BZ3294" s="177"/>
      <c r="CA3294" s="177"/>
    </row>
    <row r="3295" spans="13:79" customFormat="1">
      <c r="M3295" s="623"/>
      <c r="N3295" s="623"/>
      <c r="O3295" s="174"/>
      <c r="AC3295" s="268"/>
      <c r="AD3295" s="268"/>
      <c r="AE3295" s="268"/>
      <c r="AF3295" s="233"/>
      <c r="AG3295" s="233"/>
      <c r="AH3295" s="233"/>
      <c r="AI3295" s="177"/>
      <c r="AJ3295" s="177"/>
      <c r="AK3295" s="177"/>
      <c r="AL3295" s="177"/>
      <c r="AM3295" s="177"/>
      <c r="AN3295" s="177"/>
      <c r="AO3295" s="177"/>
      <c r="AP3295" s="177"/>
      <c r="AQ3295" s="177"/>
      <c r="AR3295" s="177"/>
      <c r="AS3295" s="177"/>
      <c r="AT3295" s="177"/>
      <c r="AU3295" s="177"/>
      <c r="AV3295" s="177"/>
      <c r="AW3295" s="177"/>
      <c r="AX3295" s="177"/>
      <c r="AY3295" s="177"/>
      <c r="AZ3295" s="177"/>
      <c r="BA3295" s="177"/>
      <c r="BB3295" s="177"/>
      <c r="BC3295" s="177"/>
      <c r="BD3295" s="177"/>
      <c r="BE3295" s="177"/>
      <c r="BF3295" s="177"/>
      <c r="BG3295" s="177"/>
      <c r="BH3295" s="177"/>
      <c r="BI3295" s="177"/>
      <c r="BJ3295" s="177"/>
      <c r="BK3295" s="177"/>
      <c r="BL3295" s="177"/>
      <c r="BM3295" s="177"/>
      <c r="BN3295" s="177"/>
      <c r="BO3295" s="177"/>
      <c r="BP3295" s="177"/>
      <c r="BQ3295" s="177"/>
      <c r="BR3295" s="177"/>
      <c r="BS3295" s="177"/>
      <c r="BT3295" s="177"/>
      <c r="BU3295" s="177"/>
      <c r="BV3295" s="177"/>
      <c r="BW3295" s="177"/>
      <c r="BX3295" s="177"/>
      <c r="BY3295" s="177"/>
      <c r="BZ3295" s="177"/>
      <c r="CA3295" s="177"/>
    </row>
    <row r="3296" spans="13:79" customFormat="1">
      <c r="M3296" s="623"/>
      <c r="N3296" s="623"/>
      <c r="O3296" s="174"/>
      <c r="AC3296" s="268"/>
      <c r="AD3296" s="268"/>
      <c r="AE3296" s="268"/>
      <c r="AF3296" s="233"/>
      <c r="AG3296" s="233"/>
      <c r="AH3296" s="233"/>
      <c r="AI3296" s="177"/>
      <c r="AJ3296" s="177"/>
      <c r="AK3296" s="177"/>
      <c r="AL3296" s="177"/>
      <c r="AM3296" s="177"/>
      <c r="AN3296" s="177"/>
      <c r="AO3296" s="177"/>
      <c r="AP3296" s="177"/>
      <c r="AQ3296" s="177"/>
      <c r="AR3296" s="177"/>
      <c r="AS3296" s="177"/>
      <c r="AT3296" s="177"/>
      <c r="AU3296" s="177"/>
      <c r="AV3296" s="177"/>
      <c r="AW3296" s="177"/>
      <c r="AX3296" s="177"/>
      <c r="AY3296" s="177"/>
      <c r="AZ3296" s="177"/>
      <c r="BA3296" s="177"/>
      <c r="BB3296" s="177"/>
      <c r="BC3296" s="177"/>
      <c r="BD3296" s="177"/>
      <c r="BE3296" s="177"/>
      <c r="BF3296" s="177"/>
      <c r="BG3296" s="177"/>
      <c r="BH3296" s="177"/>
      <c r="BI3296" s="177"/>
      <c r="BJ3296" s="177"/>
      <c r="BK3296" s="177"/>
      <c r="BL3296" s="177"/>
      <c r="BM3296" s="177"/>
      <c r="BN3296" s="177"/>
      <c r="BO3296" s="177"/>
      <c r="BP3296" s="177"/>
      <c r="BQ3296" s="177"/>
      <c r="BR3296" s="177"/>
      <c r="BS3296" s="177"/>
      <c r="BT3296" s="177"/>
      <c r="BU3296" s="177"/>
      <c r="BV3296" s="177"/>
      <c r="BW3296" s="177"/>
      <c r="BX3296" s="177"/>
      <c r="BY3296" s="177"/>
      <c r="BZ3296" s="177"/>
      <c r="CA3296" s="177"/>
    </row>
    <row r="3297" spans="13:79" customFormat="1" ht="12" thickBot="1">
      <c r="M3297" s="623"/>
      <c r="N3297" s="623"/>
      <c r="O3297" s="174"/>
      <c r="AC3297" s="268"/>
      <c r="AD3297" s="268"/>
      <c r="AE3297" s="268"/>
      <c r="AF3297" s="233"/>
      <c r="AG3297" s="233"/>
      <c r="AH3297" s="233"/>
      <c r="AI3297" s="177"/>
      <c r="AJ3297" s="177"/>
      <c r="AK3297" s="177"/>
      <c r="AL3297" s="177"/>
      <c r="AM3297" s="177"/>
      <c r="AN3297" s="177"/>
      <c r="AO3297" s="177"/>
      <c r="AP3297" s="177"/>
      <c r="AQ3297" s="177"/>
      <c r="AR3297" s="177"/>
      <c r="AS3297" s="177"/>
      <c r="AT3297" s="177"/>
      <c r="AU3297" s="177"/>
      <c r="AV3297" s="177"/>
      <c r="AW3297" s="177"/>
      <c r="AX3297" s="177"/>
      <c r="AY3297" s="177"/>
      <c r="AZ3297" s="177"/>
      <c r="BA3297" s="177"/>
      <c r="BB3297" s="177"/>
      <c r="BC3297" s="177"/>
      <c r="BD3297" s="177"/>
      <c r="BE3297" s="177"/>
      <c r="BF3297" s="177"/>
      <c r="BG3297" s="177"/>
      <c r="BH3297" s="177"/>
      <c r="BI3297" s="177"/>
      <c r="BJ3297" s="177"/>
      <c r="BK3297" s="177"/>
      <c r="BL3297" s="177"/>
      <c r="BM3297" s="177"/>
      <c r="BN3297" s="177"/>
      <c r="BO3297" s="177"/>
      <c r="BP3297" s="177"/>
      <c r="BQ3297" s="177"/>
      <c r="BR3297" s="177"/>
      <c r="BS3297" s="177"/>
      <c r="BT3297" s="177"/>
      <c r="BU3297" s="177"/>
      <c r="BV3297" s="177"/>
      <c r="BW3297" s="177"/>
      <c r="BX3297" s="177"/>
      <c r="BY3297" s="177"/>
      <c r="BZ3297" s="177"/>
      <c r="CA3297" s="177"/>
    </row>
    <row r="3298" spans="13:79" customFormat="1" ht="12.75" thickTop="1" thickBot="1">
      <c r="M3298" s="639" t="s">
        <v>2439</v>
      </c>
      <c r="N3298" s="547" t="s">
        <v>2440</v>
      </c>
      <c r="O3298" s="171" t="s">
        <v>196</v>
      </c>
      <c r="AC3298" s="268"/>
      <c r="AD3298" s="268"/>
      <c r="AE3298" s="268"/>
      <c r="AF3298" s="574">
        <f>AG3298+AH3298</f>
        <v>0</v>
      </c>
      <c r="AG3298" s="574">
        <f>AG3165+AG3284</f>
        <v>0</v>
      </c>
      <c r="AH3298" s="574">
        <f>AH3165+AH3284</f>
        <v>0</v>
      </c>
      <c r="AI3298" s="177"/>
      <c r="AJ3298" s="177"/>
      <c r="AK3298" s="177"/>
      <c r="AL3298" s="177"/>
      <c r="AM3298" s="177"/>
      <c r="AN3298" s="177"/>
      <c r="AO3298" s="177"/>
      <c r="AP3298" s="177"/>
      <c r="AQ3298" s="177"/>
      <c r="AR3298" s="177"/>
      <c r="AS3298" s="177"/>
      <c r="AT3298" s="177"/>
      <c r="AU3298" s="177"/>
      <c r="AV3298" s="177"/>
      <c r="AW3298" s="177"/>
      <c r="AX3298" s="177"/>
      <c r="AY3298" s="177"/>
      <c r="AZ3298" s="177"/>
      <c r="BA3298" s="177"/>
      <c r="BB3298" s="177"/>
      <c r="BC3298" s="177"/>
      <c r="BD3298" s="177"/>
      <c r="BE3298" s="177"/>
      <c r="BF3298" s="177"/>
      <c r="BG3298" s="177"/>
      <c r="BH3298" s="177"/>
      <c r="BI3298" s="177"/>
      <c r="BJ3298" s="177"/>
      <c r="BK3298" s="177"/>
      <c r="BL3298" s="177"/>
      <c r="BM3298" s="177"/>
      <c r="BN3298" s="177"/>
      <c r="BO3298" s="177"/>
      <c r="BP3298" s="177"/>
      <c r="BQ3298" s="177"/>
      <c r="BR3298" s="177"/>
      <c r="BS3298" s="177"/>
      <c r="BT3298" s="177"/>
      <c r="BU3298" s="177"/>
      <c r="BV3298" s="177"/>
      <c r="BW3298" s="177"/>
      <c r="BX3298" s="177"/>
      <c r="BY3298" s="177"/>
      <c r="BZ3298" s="177"/>
      <c r="CA3298" s="177"/>
    </row>
    <row r="3299" spans="13:79" customFormat="1" ht="12" thickTop="1">
      <c r="M3299" s="623"/>
      <c r="N3299" s="623"/>
      <c r="O3299" s="174"/>
      <c r="AC3299" s="268"/>
      <c r="AD3299" s="268"/>
      <c r="AE3299" s="268"/>
      <c r="AF3299" s="233"/>
      <c r="AG3299" s="233"/>
      <c r="AH3299" s="233"/>
      <c r="AI3299" s="177"/>
      <c r="AJ3299" s="177"/>
      <c r="AK3299" s="177"/>
      <c r="AL3299" s="177"/>
      <c r="AM3299" s="177"/>
      <c r="AN3299" s="177"/>
      <c r="AO3299" s="177"/>
      <c r="AP3299" s="177"/>
      <c r="AQ3299" s="177"/>
      <c r="AR3299" s="177"/>
      <c r="AS3299" s="177"/>
      <c r="AT3299" s="177"/>
      <c r="AU3299" s="177"/>
      <c r="AV3299" s="177"/>
      <c r="AW3299" s="177"/>
      <c r="AX3299" s="177"/>
      <c r="AY3299" s="177"/>
      <c r="AZ3299" s="177"/>
      <c r="BA3299" s="177"/>
      <c r="BB3299" s="177"/>
      <c r="BC3299" s="177"/>
      <c r="BD3299" s="177"/>
      <c r="BE3299" s="177"/>
      <c r="BF3299" s="177"/>
      <c r="BG3299" s="177"/>
      <c r="BH3299" s="177"/>
      <c r="BI3299" s="177"/>
      <c r="BJ3299" s="177"/>
      <c r="BK3299" s="177"/>
      <c r="BL3299" s="177"/>
      <c r="BM3299" s="177"/>
      <c r="BN3299" s="177"/>
      <c r="BO3299" s="177"/>
      <c r="BP3299" s="177"/>
      <c r="BQ3299" s="177"/>
      <c r="BR3299" s="177"/>
      <c r="BS3299" s="177"/>
      <c r="BT3299" s="177"/>
      <c r="BU3299" s="177"/>
      <c r="BV3299" s="177"/>
      <c r="BW3299" s="177"/>
      <c r="BX3299" s="177"/>
      <c r="BY3299" s="177"/>
      <c r="BZ3299" s="177"/>
      <c r="CA3299" s="177"/>
    </row>
    <row r="3300" spans="13:79" customFormat="1">
      <c r="M3300" s="623"/>
      <c r="N3300" s="623"/>
      <c r="O3300" s="174"/>
      <c r="AC3300" s="268"/>
      <c r="AD3300" s="268"/>
      <c r="AE3300" s="268"/>
      <c r="AF3300" s="233"/>
      <c r="AG3300" s="233"/>
      <c r="AH3300" s="233"/>
      <c r="AI3300" s="118"/>
      <c r="AJ3300" s="118"/>
      <c r="AK3300" s="118"/>
      <c r="AL3300" s="118"/>
      <c r="AM3300" s="118"/>
      <c r="AN3300" s="118"/>
      <c r="AO3300" s="118"/>
      <c r="AP3300" s="118"/>
      <c r="AQ3300" s="118"/>
      <c r="AR3300" s="118"/>
      <c r="AS3300" s="118"/>
      <c r="AT3300" s="118"/>
      <c r="AU3300" s="118"/>
      <c r="AV3300" s="118"/>
      <c r="AW3300" s="118"/>
      <c r="AX3300" s="118"/>
      <c r="AY3300" s="118"/>
      <c r="AZ3300" s="118"/>
      <c r="BA3300" s="118"/>
      <c r="BB3300" s="118"/>
      <c r="BC3300" s="118"/>
      <c r="BD3300" s="118"/>
      <c r="BE3300" s="118"/>
      <c r="BF3300" s="118"/>
      <c r="BG3300" s="118"/>
      <c r="BH3300" s="118"/>
      <c r="BI3300" s="118"/>
      <c r="BJ3300" s="118"/>
      <c r="BK3300" s="118"/>
      <c r="BL3300" s="118"/>
      <c r="BM3300" s="118"/>
      <c r="BN3300" s="118"/>
      <c r="BO3300" s="118"/>
      <c r="BP3300" s="118"/>
      <c r="BQ3300" s="118"/>
      <c r="BR3300" s="118"/>
      <c r="BS3300" s="118"/>
      <c r="BT3300" s="118"/>
      <c r="BU3300" s="118"/>
      <c r="BV3300" s="118"/>
      <c r="BW3300" s="118"/>
      <c r="BX3300" s="118"/>
      <c r="BY3300" s="118"/>
      <c r="BZ3300" s="118"/>
      <c r="CA3300" s="118"/>
    </row>
    <row r="3301" spans="13:79" customFormat="1" ht="11.25" customHeight="1">
      <c r="M3301" s="623"/>
      <c r="N3301" s="623"/>
      <c r="O3301" s="174"/>
      <c r="AC3301" s="268"/>
      <c r="AD3301" s="268"/>
      <c r="AE3301" s="268"/>
      <c r="AF3301" s="233"/>
      <c r="AG3301" s="233"/>
      <c r="AH3301" s="233"/>
      <c r="AI3301" s="177"/>
      <c r="AJ3301" s="177"/>
      <c r="AK3301" s="177"/>
      <c r="AL3301" s="177"/>
      <c r="AM3301" s="177"/>
      <c r="AN3301" s="177"/>
      <c r="AO3301" s="177"/>
      <c r="AP3301" s="177"/>
      <c r="AQ3301" s="177"/>
      <c r="AR3301" s="177"/>
      <c r="AS3301" s="177"/>
      <c r="AT3301" s="177"/>
      <c r="AU3301" s="177"/>
      <c r="AV3301" s="177"/>
      <c r="AW3301" s="177"/>
      <c r="AX3301" s="177"/>
      <c r="AY3301" s="177"/>
      <c r="AZ3301" s="177"/>
      <c r="BA3301" s="177"/>
      <c r="BB3301" s="177"/>
      <c r="BC3301" s="177"/>
      <c r="BD3301" s="177"/>
      <c r="BE3301" s="177"/>
      <c r="BF3301" s="177"/>
      <c r="BG3301" s="177"/>
      <c r="BH3301" s="177"/>
      <c r="BI3301" s="177"/>
      <c r="BJ3301" s="177"/>
      <c r="BK3301" s="177"/>
      <c r="BL3301" s="177"/>
      <c r="BM3301" s="177"/>
      <c r="BN3301" s="177"/>
      <c r="BO3301" s="177"/>
      <c r="BP3301" s="177"/>
      <c r="BQ3301" s="177"/>
      <c r="BR3301" s="177"/>
      <c r="BS3301" s="177"/>
      <c r="BT3301" s="177"/>
      <c r="BU3301" s="177"/>
      <c r="BV3301" s="177"/>
      <c r="BW3301" s="177"/>
      <c r="BX3301" s="177"/>
      <c r="BY3301" s="177"/>
      <c r="BZ3301" s="177"/>
      <c r="CA3301" s="177"/>
    </row>
    <row r="3302" spans="13:79" customFormat="1" ht="11.25" customHeight="1">
      <c r="M3302" s="623"/>
      <c r="N3302" s="623"/>
      <c r="O3302" s="174"/>
      <c r="AC3302" s="268"/>
      <c r="AD3302" s="268"/>
      <c r="AE3302" s="268"/>
      <c r="AF3302" s="233"/>
      <c r="AG3302" s="233"/>
      <c r="AH3302" s="233"/>
      <c r="AI3302" s="177"/>
      <c r="AJ3302" s="177"/>
      <c r="AK3302" s="177"/>
      <c r="AL3302" s="177"/>
      <c r="AM3302" s="177"/>
      <c r="AN3302" s="177"/>
      <c r="AO3302" s="177"/>
      <c r="AP3302" s="177"/>
      <c r="AQ3302" s="177"/>
      <c r="AR3302" s="177"/>
      <c r="AS3302" s="177"/>
      <c r="AT3302" s="177"/>
      <c r="AU3302" s="177"/>
      <c r="AV3302" s="177"/>
      <c r="AW3302" s="177"/>
      <c r="AX3302" s="177"/>
      <c r="AY3302" s="177"/>
      <c r="AZ3302" s="177"/>
      <c r="BA3302" s="177"/>
      <c r="BB3302" s="177"/>
      <c r="BC3302" s="177"/>
      <c r="BD3302" s="177"/>
      <c r="BE3302" s="177"/>
      <c r="BF3302" s="177"/>
      <c r="BG3302" s="177"/>
      <c r="BH3302" s="177"/>
      <c r="BI3302" s="177"/>
      <c r="BJ3302" s="177"/>
      <c r="BK3302" s="177"/>
      <c r="BL3302" s="177"/>
      <c r="BM3302" s="177"/>
      <c r="BN3302" s="177"/>
      <c r="BO3302" s="177"/>
      <c r="BP3302" s="177"/>
      <c r="BQ3302" s="177"/>
      <c r="BR3302" s="177"/>
      <c r="BS3302" s="177"/>
      <c r="BT3302" s="177"/>
      <c r="BU3302" s="177"/>
      <c r="BV3302" s="177"/>
      <c r="BW3302" s="177"/>
      <c r="BX3302" s="177"/>
      <c r="BY3302" s="177"/>
      <c r="BZ3302" s="177"/>
      <c r="CA3302" s="177"/>
    </row>
    <row r="3303" spans="13:79" customFormat="1" ht="11.25" customHeight="1">
      <c r="M3303" s="623"/>
      <c r="N3303" s="623"/>
      <c r="O3303" s="174"/>
      <c r="AC3303" s="268"/>
      <c r="AD3303" s="268"/>
      <c r="AE3303" s="268"/>
      <c r="AF3303" s="233"/>
      <c r="AG3303" s="233"/>
      <c r="AH3303" s="233"/>
      <c r="AI3303" s="177"/>
      <c r="AJ3303" s="177"/>
      <c r="AK3303" s="177"/>
      <c r="AL3303" s="177"/>
      <c r="AM3303" s="177"/>
      <c r="AN3303" s="177"/>
      <c r="AO3303" s="177"/>
      <c r="AP3303" s="177"/>
      <c r="AQ3303" s="177"/>
      <c r="AR3303" s="177"/>
      <c r="AS3303" s="177"/>
      <c r="AT3303" s="177"/>
      <c r="AU3303" s="177"/>
      <c r="AV3303" s="177"/>
      <c r="AW3303" s="177"/>
      <c r="AX3303" s="177"/>
      <c r="AY3303" s="177"/>
      <c r="AZ3303" s="177"/>
      <c r="BA3303" s="177"/>
      <c r="BB3303" s="177"/>
      <c r="BC3303" s="177"/>
      <c r="BD3303" s="177"/>
      <c r="BE3303" s="177"/>
      <c r="BF3303" s="177"/>
      <c r="BG3303" s="177"/>
      <c r="BH3303" s="177"/>
      <c r="BI3303" s="177"/>
      <c r="BJ3303" s="177"/>
      <c r="BK3303" s="177"/>
      <c r="BL3303" s="177"/>
      <c r="BM3303" s="177"/>
      <c r="BN3303" s="177"/>
      <c r="BO3303" s="177"/>
      <c r="BP3303" s="177"/>
      <c r="BQ3303" s="177"/>
      <c r="BR3303" s="177"/>
      <c r="BS3303" s="177"/>
      <c r="BT3303" s="177"/>
      <c r="BU3303" s="177"/>
      <c r="BV3303" s="177"/>
      <c r="BW3303" s="177"/>
      <c r="BX3303" s="177"/>
      <c r="BY3303" s="177"/>
      <c r="BZ3303" s="177"/>
      <c r="CA3303" s="177"/>
    </row>
    <row r="3304" spans="13:79" customFormat="1" ht="11.25" customHeight="1">
      <c r="M3304" s="623"/>
      <c r="N3304" s="623"/>
      <c r="O3304" s="174"/>
      <c r="AC3304" s="268"/>
      <c r="AD3304" s="268"/>
      <c r="AE3304" s="268"/>
      <c r="AF3304" s="233"/>
      <c r="AG3304" s="233"/>
      <c r="AH3304" s="233"/>
      <c r="AI3304" s="177"/>
      <c r="AJ3304" s="177"/>
      <c r="AK3304" s="177"/>
      <c r="AL3304" s="177"/>
      <c r="AM3304" s="177"/>
      <c r="AN3304" s="177"/>
      <c r="AO3304" s="177"/>
      <c r="AP3304" s="177"/>
      <c r="AQ3304" s="177"/>
      <c r="AR3304" s="177"/>
      <c r="AS3304" s="177"/>
      <c r="AT3304" s="177"/>
      <c r="AU3304" s="177"/>
      <c r="AV3304" s="177"/>
      <c r="AW3304" s="177"/>
      <c r="AX3304" s="177"/>
      <c r="AY3304" s="177"/>
      <c r="AZ3304" s="177"/>
      <c r="BA3304" s="177"/>
      <c r="BB3304" s="177"/>
      <c r="BC3304" s="177"/>
      <c r="BD3304" s="177"/>
      <c r="BE3304" s="177"/>
      <c r="BF3304" s="177"/>
      <c r="BG3304" s="177"/>
      <c r="BH3304" s="177"/>
      <c r="BI3304" s="177"/>
      <c r="BJ3304" s="177"/>
      <c r="BK3304" s="177"/>
      <c r="BL3304" s="177"/>
      <c r="BM3304" s="177"/>
      <c r="BN3304" s="177"/>
      <c r="BO3304" s="177"/>
      <c r="BP3304" s="177"/>
      <c r="BQ3304" s="177"/>
      <c r="BR3304" s="177"/>
      <c r="BS3304" s="177"/>
      <c r="BT3304" s="177"/>
      <c r="BU3304" s="177"/>
      <c r="BV3304" s="177"/>
      <c r="BW3304" s="177"/>
      <c r="BX3304" s="177"/>
      <c r="BY3304" s="177"/>
      <c r="BZ3304" s="177"/>
      <c r="CA3304" s="177"/>
    </row>
    <row r="3305" spans="13:79" customFormat="1" ht="11.25" customHeight="1">
      <c r="M3305" s="623"/>
      <c r="N3305" s="623"/>
      <c r="O3305" s="174"/>
      <c r="AC3305" s="268"/>
      <c r="AD3305" s="268"/>
      <c r="AE3305" s="268"/>
      <c r="AF3305" s="233"/>
      <c r="AG3305" s="233"/>
      <c r="AH3305" s="233"/>
      <c r="AI3305" s="177"/>
      <c r="AJ3305" s="177"/>
      <c r="AK3305" s="177"/>
      <c r="AL3305" s="177"/>
      <c r="AM3305" s="177"/>
      <c r="AN3305" s="177"/>
      <c r="AO3305" s="177"/>
      <c r="AP3305" s="177"/>
      <c r="AQ3305" s="177"/>
      <c r="AR3305" s="177"/>
      <c r="AS3305" s="177"/>
      <c r="AT3305" s="177"/>
      <c r="AU3305" s="177"/>
      <c r="AV3305" s="177"/>
      <c r="AW3305" s="177"/>
      <c r="AX3305" s="177"/>
      <c r="AY3305" s="177"/>
      <c r="AZ3305" s="177"/>
      <c r="BA3305" s="177"/>
      <c r="BB3305" s="177"/>
      <c r="BC3305" s="177"/>
      <c r="BD3305" s="177"/>
      <c r="BE3305" s="177"/>
      <c r="BF3305" s="177"/>
      <c r="BG3305" s="177"/>
      <c r="BH3305" s="177"/>
      <c r="BI3305" s="177"/>
      <c r="BJ3305" s="177"/>
      <c r="BK3305" s="177"/>
      <c r="BL3305" s="177"/>
      <c r="BM3305" s="177"/>
      <c r="BN3305" s="177"/>
      <c r="BO3305" s="177"/>
      <c r="BP3305" s="177"/>
      <c r="BQ3305" s="177"/>
      <c r="BR3305" s="177"/>
      <c r="BS3305" s="177"/>
      <c r="BT3305" s="177"/>
      <c r="BU3305" s="177"/>
      <c r="BV3305" s="177"/>
      <c r="BW3305" s="177"/>
      <c r="BX3305" s="177"/>
      <c r="BY3305" s="177"/>
      <c r="BZ3305" s="177"/>
      <c r="CA3305" s="177"/>
    </row>
    <row r="3306" spans="13:79" customFormat="1" ht="11.25" customHeight="1">
      <c r="M3306" s="623"/>
      <c r="N3306" s="623"/>
      <c r="O3306" s="174"/>
      <c r="AC3306" s="268"/>
      <c r="AD3306" s="268"/>
      <c r="AE3306" s="268"/>
      <c r="AF3306" s="233"/>
      <c r="AG3306" s="233"/>
      <c r="AH3306" s="233"/>
      <c r="AI3306" s="177"/>
      <c r="AJ3306" s="177"/>
      <c r="AK3306" s="177"/>
      <c r="AL3306" s="177"/>
      <c r="AM3306" s="177"/>
      <c r="AN3306" s="177"/>
      <c r="AO3306" s="177"/>
      <c r="AP3306" s="177"/>
      <c r="AQ3306" s="177"/>
      <c r="AR3306" s="177"/>
      <c r="AS3306" s="177"/>
      <c r="AT3306" s="177"/>
      <c r="AU3306" s="177"/>
      <c r="AV3306" s="177"/>
      <c r="AW3306" s="177"/>
      <c r="AX3306" s="177"/>
      <c r="AY3306" s="177"/>
      <c r="AZ3306" s="177"/>
      <c r="BA3306" s="177"/>
      <c r="BB3306" s="177"/>
      <c r="BC3306" s="177"/>
      <c r="BD3306" s="177"/>
      <c r="BE3306" s="177"/>
      <c r="BF3306" s="177"/>
      <c r="BG3306" s="177"/>
      <c r="BH3306" s="177"/>
      <c r="BI3306" s="177"/>
      <c r="BJ3306" s="177"/>
      <c r="BK3306" s="177"/>
      <c r="BL3306" s="177"/>
      <c r="BM3306" s="177"/>
      <c r="BN3306" s="177"/>
      <c r="BO3306" s="177"/>
      <c r="BP3306" s="177"/>
      <c r="BQ3306" s="177"/>
      <c r="BR3306" s="177"/>
      <c r="BS3306" s="177"/>
      <c r="BT3306" s="177"/>
      <c r="BU3306" s="177"/>
      <c r="BV3306" s="177"/>
      <c r="BW3306" s="177"/>
      <c r="BX3306" s="177"/>
      <c r="BY3306" s="177"/>
      <c r="BZ3306" s="177"/>
      <c r="CA3306" s="177"/>
    </row>
    <row r="3307" spans="13:79" customFormat="1" ht="11.25" customHeight="1">
      <c r="M3307" s="623"/>
      <c r="N3307" s="623"/>
      <c r="O3307" s="174"/>
      <c r="AC3307" s="268"/>
      <c r="AD3307" s="268"/>
      <c r="AE3307" s="268"/>
      <c r="AF3307" s="233"/>
      <c r="AG3307" s="233"/>
      <c r="AH3307" s="233"/>
      <c r="AI3307" s="177"/>
      <c r="AJ3307" s="177"/>
      <c r="AK3307" s="177"/>
      <c r="AL3307" s="177"/>
      <c r="AM3307" s="177"/>
      <c r="AN3307" s="177"/>
      <c r="AO3307" s="177"/>
      <c r="AP3307" s="177"/>
      <c r="AQ3307" s="177"/>
      <c r="AR3307" s="177"/>
      <c r="AS3307" s="177"/>
      <c r="AT3307" s="177"/>
      <c r="AU3307" s="177"/>
      <c r="AV3307" s="177"/>
      <c r="AW3307" s="177"/>
      <c r="AX3307" s="177"/>
      <c r="AY3307" s="177"/>
      <c r="AZ3307" s="177"/>
      <c r="BA3307" s="177"/>
      <c r="BB3307" s="177"/>
      <c r="BC3307" s="177"/>
      <c r="BD3307" s="177"/>
      <c r="BE3307" s="177"/>
      <c r="BF3307" s="177"/>
      <c r="BG3307" s="177"/>
      <c r="BH3307" s="177"/>
      <c r="BI3307" s="177"/>
      <c r="BJ3307" s="177"/>
      <c r="BK3307" s="177"/>
      <c r="BL3307" s="177"/>
      <c r="BM3307" s="177"/>
      <c r="BN3307" s="177"/>
      <c r="BO3307" s="177"/>
      <c r="BP3307" s="177"/>
      <c r="BQ3307" s="177"/>
      <c r="BR3307" s="177"/>
      <c r="BS3307" s="177"/>
      <c r="BT3307" s="177"/>
      <c r="BU3307" s="177"/>
      <c r="BV3307" s="177"/>
      <c r="BW3307" s="177"/>
      <c r="BX3307" s="177"/>
      <c r="BY3307" s="177"/>
      <c r="BZ3307" s="177"/>
      <c r="CA3307" s="177"/>
    </row>
    <row r="3308" spans="13:79" customFormat="1" ht="11.25" customHeight="1">
      <c r="M3308" s="623"/>
      <c r="N3308" s="623"/>
      <c r="O3308" s="174"/>
      <c r="AC3308" s="268"/>
      <c r="AD3308" s="268"/>
      <c r="AE3308" s="268"/>
      <c r="AF3308" s="233"/>
      <c r="AG3308" s="233"/>
      <c r="AH3308" s="233"/>
      <c r="AI3308" s="177"/>
      <c r="AJ3308" s="177"/>
      <c r="AK3308" s="177"/>
      <c r="AL3308" s="177"/>
      <c r="AM3308" s="177"/>
      <c r="AN3308" s="177"/>
      <c r="AO3308" s="177"/>
      <c r="AP3308" s="177"/>
      <c r="AQ3308" s="177"/>
      <c r="AR3308" s="177"/>
      <c r="AS3308" s="177"/>
      <c r="AT3308" s="177"/>
      <c r="AU3308" s="177"/>
      <c r="AV3308" s="177"/>
      <c r="AW3308" s="177"/>
      <c r="AX3308" s="177"/>
      <c r="AY3308" s="177"/>
      <c r="AZ3308" s="177"/>
      <c r="BA3308" s="177"/>
      <c r="BB3308" s="177"/>
      <c r="BC3308" s="177"/>
      <c r="BD3308" s="177"/>
      <c r="BE3308" s="177"/>
      <c r="BF3308" s="177"/>
      <c r="BG3308" s="177"/>
      <c r="BH3308" s="177"/>
      <c r="BI3308" s="177"/>
      <c r="BJ3308" s="177"/>
      <c r="BK3308" s="177"/>
      <c r="BL3308" s="177"/>
      <c r="BM3308" s="177"/>
      <c r="BN3308" s="177"/>
      <c r="BO3308" s="177"/>
      <c r="BP3308" s="177"/>
      <c r="BQ3308" s="177"/>
      <c r="BR3308" s="177"/>
      <c r="BS3308" s="177"/>
      <c r="BT3308" s="177"/>
      <c r="BU3308" s="177"/>
      <c r="BV3308" s="177"/>
      <c r="BW3308" s="177"/>
      <c r="BX3308" s="177"/>
      <c r="BY3308" s="177"/>
      <c r="BZ3308" s="177"/>
      <c r="CA3308" s="177"/>
    </row>
    <row r="3309" spans="13:79" customFormat="1" ht="11.25" customHeight="1">
      <c r="M3309" s="623"/>
      <c r="N3309" s="623"/>
      <c r="O3309" s="174"/>
      <c r="AC3309" s="268"/>
      <c r="AD3309" s="268"/>
      <c r="AE3309" s="268"/>
      <c r="AF3309" s="233"/>
      <c r="AG3309" s="233"/>
      <c r="AH3309" s="233"/>
      <c r="AI3309" s="177"/>
      <c r="AJ3309" s="177"/>
      <c r="AK3309" s="177"/>
      <c r="AL3309" s="177"/>
      <c r="AM3309" s="177"/>
      <c r="AN3309" s="177"/>
      <c r="AO3309" s="177"/>
      <c r="AP3309" s="177"/>
      <c r="AQ3309" s="177"/>
      <c r="AR3309" s="177"/>
      <c r="AS3309" s="177"/>
      <c r="AT3309" s="177"/>
      <c r="AU3309" s="177"/>
      <c r="AV3309" s="177"/>
      <c r="AW3309" s="177"/>
      <c r="AX3309" s="177"/>
      <c r="AY3309" s="177"/>
      <c r="AZ3309" s="177"/>
      <c r="BA3309" s="177"/>
      <c r="BB3309" s="177"/>
      <c r="BC3309" s="177"/>
      <c r="BD3309" s="177"/>
      <c r="BE3309" s="177"/>
      <c r="BF3309" s="177"/>
      <c r="BG3309" s="177"/>
      <c r="BH3309" s="177"/>
      <c r="BI3309" s="177"/>
      <c r="BJ3309" s="177"/>
      <c r="BK3309" s="177"/>
      <c r="BL3309" s="177"/>
      <c r="BM3309" s="177"/>
      <c r="BN3309" s="177"/>
      <c r="BO3309" s="177"/>
      <c r="BP3309" s="177"/>
      <c r="BQ3309" s="177"/>
      <c r="BR3309" s="177"/>
      <c r="BS3309" s="177"/>
      <c r="BT3309" s="177"/>
      <c r="BU3309" s="177"/>
      <c r="BV3309" s="177"/>
      <c r="BW3309" s="177"/>
      <c r="BX3309" s="177"/>
      <c r="BY3309" s="177"/>
      <c r="BZ3309" s="177"/>
      <c r="CA3309" s="177"/>
    </row>
    <row r="3310" spans="13:79" customFormat="1" ht="11.25" customHeight="1">
      <c r="M3310" s="623"/>
      <c r="N3310" s="623"/>
      <c r="O3310" s="174"/>
      <c r="AC3310" s="268"/>
      <c r="AD3310" s="268"/>
      <c r="AE3310" s="268"/>
      <c r="AF3310" s="233"/>
      <c r="AG3310" s="233"/>
      <c r="AH3310" s="233"/>
      <c r="AI3310" s="177"/>
      <c r="AJ3310" s="177"/>
      <c r="AK3310" s="177"/>
      <c r="AL3310" s="177"/>
      <c r="AM3310" s="177"/>
      <c r="AN3310" s="177"/>
      <c r="AO3310" s="177"/>
      <c r="AP3310" s="177"/>
      <c r="AQ3310" s="177"/>
      <c r="AR3310" s="177"/>
      <c r="AS3310" s="177"/>
      <c r="AT3310" s="177"/>
      <c r="AU3310" s="177"/>
      <c r="AV3310" s="177"/>
      <c r="AW3310" s="177"/>
      <c r="AX3310" s="177"/>
      <c r="AY3310" s="177"/>
      <c r="AZ3310" s="177"/>
      <c r="BA3310" s="177"/>
      <c r="BB3310" s="177"/>
      <c r="BC3310" s="177"/>
      <c r="BD3310" s="177"/>
      <c r="BE3310" s="177"/>
      <c r="BF3310" s="177"/>
      <c r="BG3310" s="177"/>
      <c r="BH3310" s="177"/>
      <c r="BI3310" s="177"/>
      <c r="BJ3310" s="177"/>
      <c r="BK3310" s="177"/>
      <c r="BL3310" s="177"/>
      <c r="BM3310" s="177"/>
      <c r="BN3310" s="177"/>
      <c r="BO3310" s="177"/>
      <c r="BP3310" s="177"/>
      <c r="BQ3310" s="177"/>
      <c r="BR3310" s="177"/>
      <c r="BS3310" s="177"/>
      <c r="BT3310" s="177"/>
      <c r="BU3310" s="177"/>
      <c r="BV3310" s="177"/>
      <c r="BW3310" s="177"/>
      <c r="BX3310" s="177"/>
      <c r="BY3310" s="177"/>
      <c r="BZ3310" s="177"/>
      <c r="CA3310" s="177"/>
    </row>
    <row r="3311" spans="13:79" customFormat="1" ht="11.25" customHeight="1">
      <c r="M3311" s="623"/>
      <c r="N3311" s="623"/>
      <c r="O3311" s="174"/>
      <c r="AC3311" s="268"/>
      <c r="AD3311" s="268"/>
      <c r="AE3311" s="268"/>
      <c r="AF3311" s="233"/>
      <c r="AG3311" s="233"/>
      <c r="AH3311" s="233"/>
      <c r="AI3311" s="177"/>
      <c r="AJ3311" s="177"/>
      <c r="AK3311" s="177"/>
      <c r="AL3311" s="177"/>
      <c r="AM3311" s="177"/>
      <c r="AN3311" s="177"/>
      <c r="AO3311" s="177"/>
      <c r="AP3311" s="177"/>
      <c r="AQ3311" s="177"/>
      <c r="AR3311" s="177"/>
      <c r="AS3311" s="177"/>
      <c r="AT3311" s="177"/>
      <c r="AU3311" s="177"/>
      <c r="AV3311" s="177"/>
      <c r="AW3311" s="177"/>
      <c r="AX3311" s="177"/>
      <c r="AY3311" s="177"/>
      <c r="AZ3311" s="177"/>
      <c r="BA3311" s="177"/>
      <c r="BB3311" s="177"/>
      <c r="BC3311" s="177"/>
      <c r="BD3311" s="177"/>
      <c r="BE3311" s="177"/>
      <c r="BF3311" s="177"/>
      <c r="BG3311" s="177"/>
      <c r="BH3311" s="177"/>
      <c r="BI3311" s="177"/>
      <c r="BJ3311" s="177"/>
      <c r="BK3311" s="177"/>
      <c r="BL3311" s="177"/>
      <c r="BM3311" s="177"/>
      <c r="BN3311" s="177"/>
      <c r="BO3311" s="177"/>
      <c r="BP3311" s="177"/>
      <c r="BQ3311" s="177"/>
      <c r="BR3311" s="177"/>
      <c r="BS3311" s="177"/>
      <c r="BT3311" s="177"/>
      <c r="BU3311" s="177"/>
      <c r="BV3311" s="177"/>
      <c r="BW3311" s="177"/>
      <c r="BX3311" s="177"/>
      <c r="BY3311" s="177"/>
      <c r="BZ3311" s="177"/>
      <c r="CA3311" s="177"/>
    </row>
    <row r="3312" spans="13:79" customFormat="1" ht="11.25" customHeight="1">
      <c r="M3312" s="623"/>
      <c r="N3312" s="623"/>
      <c r="O3312" s="174"/>
      <c r="AC3312" s="268"/>
      <c r="AD3312" s="268"/>
      <c r="AE3312" s="268"/>
      <c r="AF3312" s="233"/>
      <c r="AG3312" s="233"/>
      <c r="AH3312" s="233"/>
      <c r="AI3312" s="177"/>
      <c r="AJ3312" s="177"/>
      <c r="AK3312" s="177"/>
      <c r="AL3312" s="177"/>
      <c r="AM3312" s="177"/>
      <c r="AN3312" s="177"/>
      <c r="AO3312" s="177"/>
      <c r="AP3312" s="177"/>
      <c r="AQ3312" s="177"/>
      <c r="AR3312" s="177"/>
      <c r="AS3312" s="177"/>
      <c r="AT3312" s="177"/>
      <c r="AU3312" s="177"/>
      <c r="AV3312" s="177"/>
      <c r="AW3312" s="177"/>
      <c r="AX3312" s="177"/>
      <c r="AY3312" s="177"/>
      <c r="AZ3312" s="177"/>
      <c r="BA3312" s="177"/>
      <c r="BB3312" s="177"/>
      <c r="BC3312" s="177"/>
      <c r="BD3312" s="177"/>
      <c r="BE3312" s="177"/>
      <c r="BF3312" s="177"/>
      <c r="BG3312" s="177"/>
      <c r="BH3312" s="177"/>
      <c r="BI3312" s="177"/>
      <c r="BJ3312" s="177"/>
      <c r="BK3312" s="177"/>
      <c r="BL3312" s="177"/>
      <c r="BM3312" s="177"/>
      <c r="BN3312" s="177"/>
      <c r="BO3312" s="177"/>
      <c r="BP3312" s="177"/>
      <c r="BQ3312" s="177"/>
      <c r="BR3312" s="177"/>
      <c r="BS3312" s="177"/>
      <c r="BT3312" s="177"/>
      <c r="BU3312" s="177"/>
      <c r="BV3312" s="177"/>
      <c r="BW3312" s="177"/>
      <c r="BX3312" s="177"/>
      <c r="BY3312" s="177"/>
      <c r="BZ3312" s="177"/>
      <c r="CA3312" s="177"/>
    </row>
    <row r="3313" spans="13:79" customFormat="1" ht="11.25" customHeight="1">
      <c r="M3313" s="172" t="s">
        <v>596</v>
      </c>
      <c r="N3313" s="612" t="s">
        <v>417</v>
      </c>
      <c r="O3313" s="153" t="s">
        <v>1141</v>
      </c>
      <c r="AC3313" s="268"/>
      <c r="AD3313" s="268"/>
      <c r="AE3313" s="268"/>
      <c r="AF3313" s="263">
        <f>AG3313+AH3313</f>
        <v>0</v>
      </c>
      <c r="AG3313" s="231"/>
      <c r="AH3313" s="231"/>
      <c r="AI3313" s="177"/>
      <c r="AJ3313" s="177"/>
      <c r="AK3313" s="177"/>
      <c r="AL3313" s="177"/>
      <c r="AM3313" s="177"/>
      <c r="AN3313" s="177"/>
      <c r="AO3313" s="177"/>
      <c r="AP3313" s="177"/>
      <c r="AQ3313" s="177"/>
      <c r="AR3313" s="177"/>
      <c r="AS3313" s="177"/>
      <c r="AT3313" s="177"/>
      <c r="AU3313" s="177"/>
      <c r="AV3313" s="177"/>
      <c r="AW3313" s="177"/>
      <c r="AX3313" s="177"/>
      <c r="AY3313" s="177"/>
      <c r="AZ3313" s="177"/>
      <c r="BA3313" s="177"/>
      <c r="BB3313" s="177"/>
      <c r="BC3313" s="177"/>
      <c r="BD3313" s="177"/>
      <c r="BE3313" s="177"/>
      <c r="BF3313" s="177"/>
      <c r="BG3313" s="177"/>
      <c r="BH3313" s="177"/>
      <c r="BI3313" s="177"/>
      <c r="BJ3313" s="177"/>
      <c r="BK3313" s="177"/>
      <c r="BL3313" s="177"/>
      <c r="BM3313" s="177"/>
      <c r="BN3313" s="177"/>
      <c r="BO3313" s="177"/>
      <c r="BP3313" s="177"/>
      <c r="BQ3313" s="177"/>
      <c r="BR3313" s="177"/>
      <c r="BS3313" s="177"/>
      <c r="BT3313" s="177"/>
      <c r="BU3313" s="177"/>
      <c r="BV3313" s="177"/>
      <c r="BW3313" s="177"/>
      <c r="BX3313" s="177"/>
      <c r="BY3313" s="177"/>
      <c r="BZ3313" s="177"/>
      <c r="CA3313" s="177"/>
    </row>
    <row r="3314" spans="13:79" customFormat="1" ht="11.25" customHeight="1">
      <c r="M3314" s="172" t="s">
        <v>597</v>
      </c>
      <c r="N3314" s="612" t="s">
        <v>419</v>
      </c>
      <c r="O3314" s="153" t="s">
        <v>1141</v>
      </c>
      <c r="AC3314" s="268"/>
      <c r="AD3314" s="268"/>
      <c r="AE3314" s="268"/>
      <c r="AF3314" s="263">
        <f>AG3314+AH3314</f>
        <v>0</v>
      </c>
      <c r="AG3314" s="231"/>
      <c r="AH3314" s="231"/>
      <c r="AI3314" s="177"/>
      <c r="AJ3314" s="177"/>
      <c r="AK3314" s="177"/>
      <c r="AL3314" s="177"/>
      <c r="AM3314" s="177"/>
      <c r="AN3314" s="177"/>
      <c r="AO3314" s="177"/>
      <c r="AP3314" s="177"/>
      <c r="AQ3314" s="177"/>
      <c r="AR3314" s="177"/>
      <c r="AS3314" s="177"/>
      <c r="AT3314" s="177"/>
      <c r="AU3314" s="177"/>
      <c r="AV3314" s="177"/>
      <c r="AW3314" s="177"/>
      <c r="AX3314" s="177"/>
      <c r="AY3314" s="177"/>
      <c r="AZ3314" s="177"/>
      <c r="BA3314" s="177"/>
      <c r="BB3314" s="177"/>
      <c r="BC3314" s="177"/>
      <c r="BD3314" s="177"/>
      <c r="BE3314" s="177"/>
      <c r="BF3314" s="177"/>
      <c r="BG3314" s="177"/>
      <c r="BH3314" s="177"/>
      <c r="BI3314" s="177"/>
      <c r="BJ3314" s="177"/>
      <c r="BK3314" s="177"/>
      <c r="BL3314" s="177"/>
      <c r="BM3314" s="177"/>
      <c r="BN3314" s="177"/>
      <c r="BO3314" s="177"/>
      <c r="BP3314" s="177"/>
      <c r="BQ3314" s="177"/>
      <c r="BR3314" s="177"/>
      <c r="BS3314" s="177"/>
      <c r="BT3314" s="177"/>
      <c r="BU3314" s="177"/>
      <c r="BV3314" s="177"/>
      <c r="BW3314" s="177"/>
      <c r="BX3314" s="177"/>
      <c r="BY3314" s="177"/>
      <c r="BZ3314" s="177"/>
      <c r="CA3314" s="177"/>
    </row>
    <row r="3315" spans="13:79" customFormat="1" ht="11.25" customHeight="1">
      <c r="M3315" s="635" t="s">
        <v>2391</v>
      </c>
      <c r="N3315" s="634" t="s">
        <v>258</v>
      </c>
      <c r="O3315" s="171"/>
      <c r="AC3315" s="268"/>
      <c r="AD3315" s="268"/>
      <c r="AE3315" s="268"/>
      <c r="AF3315" s="261"/>
      <c r="AG3315" s="263">
        <f>AF3315</f>
        <v>0</v>
      </c>
      <c r="AH3315" s="263">
        <f>AF3315</f>
        <v>0</v>
      </c>
      <c r="AI3315" s="177"/>
      <c r="AJ3315" s="177"/>
      <c r="AK3315" s="177"/>
      <c r="AL3315" s="177"/>
      <c r="AM3315" s="177"/>
      <c r="AN3315" s="177"/>
      <c r="AO3315" s="177"/>
      <c r="AP3315" s="177"/>
      <c r="AQ3315" s="177"/>
      <c r="AR3315" s="177"/>
      <c r="AS3315" s="177"/>
      <c r="AT3315" s="177"/>
      <c r="AU3315" s="177"/>
      <c r="AV3315" s="177"/>
      <c r="AW3315" s="177"/>
      <c r="AX3315" s="177"/>
      <c r="AY3315" s="177"/>
      <c r="AZ3315" s="177"/>
      <c r="BA3315" s="177"/>
      <c r="BB3315" s="177"/>
      <c r="BC3315" s="177"/>
      <c r="BD3315" s="177"/>
      <c r="BE3315" s="177"/>
      <c r="BF3315" s="177"/>
      <c r="BG3315" s="177"/>
      <c r="BH3315" s="177"/>
      <c r="BI3315" s="177"/>
      <c r="BJ3315" s="177"/>
      <c r="BK3315" s="177"/>
      <c r="BL3315" s="177"/>
      <c r="BM3315" s="177"/>
      <c r="BN3315" s="177"/>
      <c r="BO3315" s="177"/>
      <c r="BP3315" s="177"/>
      <c r="BQ3315" s="177"/>
      <c r="BR3315" s="177"/>
      <c r="BS3315" s="177"/>
      <c r="BT3315" s="177"/>
      <c r="BU3315" s="177"/>
      <c r="BV3315" s="177"/>
      <c r="BW3315" s="177"/>
      <c r="BX3315" s="177"/>
      <c r="BY3315" s="177"/>
      <c r="BZ3315" s="177"/>
      <c r="CA3315" s="177"/>
    </row>
    <row r="3316" spans="13:79" customFormat="1" ht="11.25" customHeight="1">
      <c r="M3316" s="170"/>
      <c r="N3316" s="170"/>
      <c r="O3316" s="174"/>
      <c r="AC3316" s="288"/>
      <c r="AD3316" s="288"/>
      <c r="AE3316" s="288"/>
      <c r="AF3316" s="288"/>
      <c r="AG3316" s="290"/>
      <c r="AH3316" s="290"/>
      <c r="AI3316" s="177"/>
      <c r="AJ3316" s="177"/>
      <c r="AK3316" s="177"/>
      <c r="AL3316" s="177"/>
      <c r="AM3316" s="177"/>
      <c r="AN3316" s="177"/>
      <c r="AO3316" s="177"/>
      <c r="AP3316" s="177"/>
      <c r="AQ3316" s="177"/>
      <c r="AR3316" s="177"/>
      <c r="AS3316" s="177"/>
      <c r="AT3316" s="177"/>
      <c r="AU3316" s="177"/>
      <c r="AV3316" s="177"/>
      <c r="AW3316" s="177"/>
      <c r="AX3316" s="177"/>
      <c r="AY3316" s="177"/>
      <c r="AZ3316" s="177"/>
      <c r="BA3316" s="177"/>
      <c r="BB3316" s="177"/>
      <c r="BC3316" s="177"/>
      <c r="BD3316" s="177"/>
      <c r="BE3316" s="177"/>
      <c r="BF3316" s="177"/>
      <c r="BG3316" s="177"/>
      <c r="BH3316" s="177"/>
      <c r="BI3316" s="177"/>
      <c r="BJ3316" s="177"/>
      <c r="BK3316" s="177"/>
      <c r="BL3316" s="177"/>
      <c r="BM3316" s="177"/>
      <c r="BN3316" s="177"/>
      <c r="BO3316" s="177"/>
      <c r="BP3316" s="177"/>
      <c r="BQ3316" s="177"/>
      <c r="BR3316" s="177"/>
      <c r="BS3316" s="177"/>
      <c r="BT3316" s="177"/>
      <c r="BU3316" s="177"/>
      <c r="BV3316" s="177"/>
      <c r="BW3316" s="177"/>
      <c r="BX3316" s="177"/>
      <c r="BY3316" s="177"/>
      <c r="BZ3316" s="177"/>
      <c r="CA3316" s="177"/>
    </row>
    <row r="3317" spans="13:79" customFormat="1" ht="11.25" customHeight="1">
      <c r="M3317" s="170"/>
      <c r="N3317" s="170"/>
      <c r="O3317" s="174"/>
      <c r="AC3317" s="288"/>
      <c r="AD3317" s="288"/>
      <c r="AE3317" s="288"/>
      <c r="AF3317" s="288"/>
      <c r="AG3317" s="290"/>
      <c r="AH3317" s="290"/>
      <c r="AI3317" s="177"/>
      <c r="AJ3317" s="177"/>
      <c r="AK3317" s="177"/>
      <c r="AL3317" s="177"/>
      <c r="AM3317" s="177"/>
      <c r="AN3317" s="177"/>
      <c r="AO3317" s="177"/>
      <c r="AP3317" s="177"/>
      <c r="AQ3317" s="177"/>
      <c r="AR3317" s="177"/>
      <c r="AS3317" s="177"/>
      <c r="AT3317" s="177"/>
      <c r="AU3317" s="177"/>
      <c r="AV3317" s="177"/>
      <c r="AW3317" s="177"/>
      <c r="AX3317" s="177"/>
      <c r="AY3317" s="177"/>
      <c r="AZ3317" s="177"/>
      <c r="BA3317" s="177"/>
      <c r="BB3317" s="177"/>
      <c r="BC3317" s="177"/>
      <c r="BD3317" s="177"/>
      <c r="BE3317" s="177"/>
      <c r="BF3317" s="177"/>
      <c r="BG3317" s="177"/>
      <c r="BH3317" s="177"/>
      <c r="BI3317" s="177"/>
      <c r="BJ3317" s="177"/>
      <c r="BK3317" s="177"/>
      <c r="BL3317" s="177"/>
      <c r="BM3317" s="177"/>
      <c r="BN3317" s="177"/>
      <c r="BO3317" s="177"/>
      <c r="BP3317" s="177"/>
      <c r="BQ3317" s="177"/>
      <c r="BR3317" s="177"/>
      <c r="BS3317" s="177"/>
      <c r="BT3317" s="177"/>
      <c r="BU3317" s="177"/>
      <c r="BV3317" s="177"/>
      <c r="BW3317" s="177"/>
      <c r="BX3317" s="177"/>
      <c r="BY3317" s="177"/>
      <c r="BZ3317" s="177"/>
      <c r="CA3317" s="177"/>
    </row>
    <row r="3318" spans="13:79" customFormat="1" ht="11.25" customHeight="1">
      <c r="M3318" s="170"/>
      <c r="N3318" s="170"/>
      <c r="O3318" s="174"/>
      <c r="AC3318" s="288"/>
      <c r="AD3318" s="288"/>
      <c r="AE3318" s="288"/>
      <c r="AF3318" s="288"/>
      <c r="AG3318" s="290"/>
      <c r="AH3318" s="290"/>
      <c r="AI3318" s="177"/>
      <c r="AJ3318" s="177"/>
      <c r="AK3318" s="177"/>
      <c r="AL3318" s="177"/>
      <c r="AM3318" s="177"/>
      <c r="AN3318" s="177"/>
      <c r="AO3318" s="177"/>
      <c r="AP3318" s="177"/>
      <c r="AQ3318" s="177"/>
      <c r="AR3318" s="177"/>
      <c r="AS3318" s="177"/>
      <c r="AT3318" s="177"/>
      <c r="AU3318" s="177"/>
      <c r="AV3318" s="177"/>
      <c r="AW3318" s="177"/>
      <c r="AX3318" s="177"/>
      <c r="AY3318" s="177"/>
      <c r="AZ3318" s="177"/>
      <c r="BA3318" s="177"/>
      <c r="BB3318" s="177"/>
      <c r="BC3318" s="177"/>
      <c r="BD3318" s="177"/>
      <c r="BE3318" s="177"/>
      <c r="BF3318" s="177"/>
      <c r="BG3318" s="177"/>
      <c r="BH3318" s="177"/>
      <c r="BI3318" s="177"/>
      <c r="BJ3318" s="177"/>
      <c r="BK3318" s="177"/>
      <c r="BL3318" s="177"/>
      <c r="BM3318" s="177"/>
      <c r="BN3318" s="177"/>
      <c r="BO3318" s="177"/>
      <c r="BP3318" s="177"/>
      <c r="BQ3318" s="177"/>
      <c r="BR3318" s="177"/>
      <c r="BS3318" s="177"/>
      <c r="BT3318" s="177"/>
      <c r="BU3318" s="177"/>
      <c r="BV3318" s="177"/>
      <c r="BW3318" s="177"/>
      <c r="BX3318" s="177"/>
      <c r="BY3318" s="177"/>
      <c r="BZ3318" s="177"/>
      <c r="CA3318" s="177"/>
    </row>
    <row r="3319" spans="13:79" customFormat="1" ht="11.25" customHeight="1">
      <c r="M3319" s="170"/>
      <c r="N3319" s="170"/>
      <c r="O3319" s="174"/>
      <c r="AC3319" s="288"/>
      <c r="AD3319" s="288"/>
      <c r="AE3319" s="288"/>
      <c r="AF3319" s="288"/>
      <c r="AG3319" s="290"/>
      <c r="AH3319" s="290"/>
      <c r="AI3319" s="177"/>
      <c r="AJ3319" s="177"/>
      <c r="AK3319" s="177"/>
      <c r="AL3319" s="177"/>
      <c r="AM3319" s="177"/>
      <c r="AN3319" s="177"/>
      <c r="AO3319" s="177"/>
      <c r="AP3319" s="177"/>
      <c r="AQ3319" s="177"/>
      <c r="AR3319" s="177"/>
      <c r="AS3319" s="177"/>
      <c r="AT3319" s="177"/>
      <c r="AU3319" s="177"/>
      <c r="AV3319" s="177"/>
      <c r="AW3319" s="177"/>
      <c r="AX3319" s="177"/>
      <c r="AY3319" s="177"/>
      <c r="AZ3319" s="177"/>
      <c r="BA3319" s="177"/>
      <c r="BB3319" s="177"/>
      <c r="BC3319" s="177"/>
      <c r="BD3319" s="177"/>
      <c r="BE3319" s="177"/>
      <c r="BF3319" s="177"/>
      <c r="BG3319" s="177"/>
      <c r="BH3319" s="177"/>
      <c r="BI3319" s="177"/>
      <c r="BJ3319" s="177"/>
      <c r="BK3319" s="177"/>
      <c r="BL3319" s="177"/>
      <c r="BM3319" s="177"/>
      <c r="BN3319" s="177"/>
      <c r="BO3319" s="177"/>
      <c r="BP3319" s="177"/>
      <c r="BQ3319" s="177"/>
      <c r="BR3319" s="177"/>
      <c r="BS3319" s="177"/>
      <c r="BT3319" s="177"/>
      <c r="BU3319" s="177"/>
      <c r="BV3319" s="177"/>
      <c r="BW3319" s="177"/>
      <c r="BX3319" s="177"/>
      <c r="BY3319" s="177"/>
      <c r="BZ3319" s="177"/>
      <c r="CA3319" s="177"/>
    </row>
    <row r="3320" spans="13:79" customFormat="1" ht="11.25" customHeight="1">
      <c r="M3320" s="170"/>
      <c r="N3320" s="170"/>
      <c r="O3320" s="174"/>
      <c r="AC3320" s="288"/>
      <c r="AD3320" s="288"/>
      <c r="AE3320" s="288"/>
      <c r="AF3320" s="288"/>
      <c r="AG3320" s="290"/>
      <c r="AH3320" s="290"/>
      <c r="AI3320" s="177"/>
      <c r="AJ3320" s="177"/>
      <c r="AK3320" s="177"/>
      <c r="AL3320" s="177"/>
      <c r="AM3320" s="177"/>
      <c r="AN3320" s="177"/>
      <c r="AO3320" s="177"/>
      <c r="AP3320" s="177"/>
      <c r="AQ3320" s="177"/>
      <c r="AR3320" s="177"/>
      <c r="AS3320" s="177"/>
      <c r="AT3320" s="177"/>
      <c r="AU3320" s="177"/>
      <c r="AV3320" s="177"/>
      <c r="AW3320" s="177"/>
      <c r="AX3320" s="177"/>
      <c r="AY3320" s="177"/>
      <c r="AZ3320" s="177"/>
      <c r="BA3320" s="177"/>
      <c r="BB3320" s="177"/>
      <c r="BC3320" s="177"/>
      <c r="BD3320" s="177"/>
      <c r="BE3320" s="177"/>
      <c r="BF3320" s="177"/>
      <c r="BG3320" s="177"/>
      <c r="BH3320" s="177"/>
      <c r="BI3320" s="177"/>
      <c r="BJ3320" s="177"/>
      <c r="BK3320" s="177"/>
      <c r="BL3320" s="177"/>
      <c r="BM3320" s="177"/>
      <c r="BN3320" s="177"/>
      <c r="BO3320" s="177"/>
      <c r="BP3320" s="177"/>
      <c r="BQ3320" s="177"/>
      <c r="BR3320" s="177"/>
      <c r="BS3320" s="177"/>
      <c r="BT3320" s="177"/>
      <c r="BU3320" s="177"/>
      <c r="BV3320" s="177"/>
      <c r="BW3320" s="177"/>
      <c r="BX3320" s="177"/>
      <c r="BY3320" s="177"/>
      <c r="BZ3320" s="177"/>
      <c r="CA3320" s="177"/>
    </row>
    <row r="3321" spans="13:79" customFormat="1" ht="11.25" customHeight="1">
      <c r="M3321" s="170"/>
      <c r="N3321" s="170"/>
      <c r="O3321" s="174"/>
      <c r="AC3321" s="288"/>
      <c r="AD3321" s="288"/>
      <c r="AE3321" s="288"/>
      <c r="AF3321" s="288"/>
      <c r="AG3321" s="290"/>
      <c r="AH3321" s="290"/>
      <c r="AI3321" s="177"/>
      <c r="AJ3321" s="177"/>
      <c r="AK3321" s="177"/>
      <c r="AL3321" s="177"/>
      <c r="AM3321" s="177"/>
      <c r="AN3321" s="177"/>
      <c r="AO3321" s="177"/>
      <c r="AP3321" s="177"/>
      <c r="AQ3321" s="177"/>
      <c r="AR3321" s="177"/>
      <c r="AS3321" s="177"/>
      <c r="AT3321" s="177"/>
      <c r="AU3321" s="177"/>
      <c r="AV3321" s="177"/>
      <c r="AW3321" s="177"/>
      <c r="AX3321" s="177"/>
      <c r="AY3321" s="177"/>
      <c r="AZ3321" s="177"/>
      <c r="BA3321" s="177"/>
      <c r="BB3321" s="177"/>
      <c r="BC3321" s="177"/>
      <c r="BD3321" s="177"/>
      <c r="BE3321" s="177"/>
      <c r="BF3321" s="177"/>
      <c r="BG3321" s="177"/>
      <c r="BH3321" s="177"/>
      <c r="BI3321" s="177"/>
      <c r="BJ3321" s="177"/>
      <c r="BK3321" s="177"/>
      <c r="BL3321" s="177"/>
      <c r="BM3321" s="177"/>
      <c r="BN3321" s="177"/>
      <c r="BO3321" s="177"/>
      <c r="BP3321" s="177"/>
      <c r="BQ3321" s="177"/>
      <c r="BR3321" s="177"/>
      <c r="BS3321" s="177"/>
      <c r="BT3321" s="177"/>
      <c r="BU3321" s="177"/>
      <c r="BV3321" s="177"/>
      <c r="BW3321" s="177"/>
      <c r="BX3321" s="177"/>
      <c r="BY3321" s="177"/>
      <c r="BZ3321" s="177"/>
      <c r="CA3321" s="177"/>
    </row>
    <row r="3322" spans="13:79" customFormat="1" ht="0.75" customHeight="1">
      <c r="M3322" s="170"/>
      <c r="N3322" s="170"/>
      <c r="O3322" s="174"/>
      <c r="AC3322" s="288"/>
      <c r="AD3322" s="288"/>
      <c r="AE3322" s="288"/>
      <c r="AF3322" s="265"/>
      <c r="AG3322" s="265"/>
      <c r="AH3322" s="278"/>
      <c r="AI3322" s="177"/>
      <c r="AJ3322" s="177"/>
      <c r="AK3322" s="177"/>
      <c r="AL3322" s="177"/>
      <c r="AM3322" s="177"/>
      <c r="AN3322" s="177"/>
      <c r="AO3322" s="177"/>
      <c r="AP3322" s="177"/>
      <c r="AQ3322" s="177"/>
      <c r="AR3322" s="177"/>
      <c r="AS3322" s="177"/>
      <c r="AT3322" s="177"/>
      <c r="AU3322" s="177"/>
      <c r="AV3322" s="177"/>
      <c r="AW3322" s="177"/>
      <c r="AX3322" s="177"/>
      <c r="AY3322" s="177"/>
      <c r="AZ3322" s="177"/>
      <c r="BA3322" s="177"/>
      <c r="BB3322" s="177"/>
      <c r="BC3322" s="177"/>
      <c r="BD3322" s="177"/>
      <c r="BE3322" s="177"/>
      <c r="BF3322" s="177"/>
      <c r="BG3322" s="177"/>
      <c r="BH3322" s="177"/>
      <c r="BI3322" s="177"/>
      <c r="BJ3322" s="177"/>
      <c r="BK3322" s="177"/>
      <c r="BL3322" s="177"/>
      <c r="BM3322" s="177"/>
      <c r="BN3322" s="177"/>
      <c r="BO3322" s="177"/>
      <c r="BP3322" s="177"/>
      <c r="BQ3322" s="177"/>
      <c r="BR3322" s="177"/>
      <c r="BS3322" s="177"/>
      <c r="BT3322" s="177"/>
      <c r="BU3322" s="177"/>
      <c r="BV3322" s="177"/>
      <c r="BW3322" s="177"/>
      <c r="BX3322" s="177"/>
      <c r="BY3322" s="177"/>
      <c r="BZ3322" s="177"/>
      <c r="CA3322" s="177"/>
    </row>
    <row r="3323" spans="13:79" customFormat="1" ht="0.75" customHeight="1">
      <c r="M3323" s="170"/>
      <c r="N3323" s="170"/>
      <c r="O3323" s="174"/>
      <c r="AC3323" s="288"/>
      <c r="AD3323" s="288"/>
      <c r="AE3323" s="288"/>
      <c r="AF3323" s="265"/>
      <c r="AG3323" s="265"/>
      <c r="AH3323" s="278"/>
      <c r="AI3323" s="177"/>
      <c r="AJ3323" s="177"/>
      <c r="AK3323" s="177"/>
      <c r="AL3323" s="177"/>
      <c r="AM3323" s="177"/>
      <c r="AN3323" s="177"/>
      <c r="AO3323" s="177"/>
      <c r="AP3323" s="177"/>
      <c r="AQ3323" s="177"/>
      <c r="AR3323" s="177"/>
      <c r="AS3323" s="177"/>
      <c r="AT3323" s="177"/>
      <c r="AU3323" s="177"/>
      <c r="AV3323" s="177"/>
      <c r="AW3323" s="177"/>
      <c r="AX3323" s="177"/>
      <c r="AY3323" s="177"/>
      <c r="AZ3323" s="177"/>
      <c r="BA3323" s="177"/>
      <c r="BB3323" s="177"/>
      <c r="BC3323" s="177"/>
      <c r="BD3323" s="177"/>
      <c r="BE3323" s="177"/>
      <c r="BF3323" s="177"/>
      <c r="BG3323" s="177"/>
      <c r="BH3323" s="177"/>
      <c r="BI3323" s="177"/>
      <c r="BJ3323" s="177"/>
      <c r="BK3323" s="177"/>
      <c r="BL3323" s="177"/>
      <c r="BM3323" s="177"/>
      <c r="BN3323" s="177"/>
      <c r="BO3323" s="177"/>
      <c r="BP3323" s="177"/>
      <c r="BQ3323" s="177"/>
      <c r="BR3323" s="177"/>
      <c r="BS3323" s="177"/>
      <c r="BT3323" s="177"/>
      <c r="BU3323" s="177"/>
      <c r="BV3323" s="177"/>
      <c r="BW3323" s="177"/>
      <c r="BX3323" s="177"/>
      <c r="BY3323" s="177"/>
      <c r="BZ3323" s="177"/>
      <c r="CA3323" s="177"/>
    </row>
    <row r="3324" spans="13:79" customFormat="1" ht="0.75" customHeight="1">
      <c r="M3324" s="170"/>
      <c r="N3324" s="170"/>
      <c r="O3324" s="174"/>
      <c r="AC3324" s="283"/>
      <c r="AD3324" s="283"/>
      <c r="AE3324" s="283"/>
      <c r="AF3324" s="265"/>
      <c r="AG3324" s="265"/>
      <c r="AH3324" s="278"/>
      <c r="AI3324" s="177"/>
      <c r="AJ3324" s="177"/>
      <c r="AK3324" s="177"/>
      <c r="AL3324" s="177"/>
      <c r="AM3324" s="177"/>
      <c r="AN3324" s="177"/>
      <c r="AO3324" s="177"/>
      <c r="AP3324" s="177"/>
      <c r="AQ3324" s="177"/>
      <c r="AR3324" s="177"/>
      <c r="AS3324" s="177"/>
      <c r="AT3324" s="177"/>
      <c r="AU3324" s="177"/>
      <c r="AV3324" s="177"/>
      <c r="AW3324" s="177"/>
      <c r="AX3324" s="177"/>
      <c r="AY3324" s="177"/>
      <c r="AZ3324" s="177"/>
      <c r="BA3324" s="177"/>
      <c r="BB3324" s="177"/>
      <c r="BC3324" s="177"/>
      <c r="BD3324" s="177"/>
      <c r="BE3324" s="177"/>
      <c r="BF3324" s="177"/>
      <c r="BG3324" s="177"/>
      <c r="BH3324" s="177"/>
      <c r="BI3324" s="177"/>
      <c r="BJ3324" s="177"/>
      <c r="BK3324" s="177"/>
      <c r="BL3324" s="177"/>
      <c r="BM3324" s="177"/>
      <c r="BN3324" s="177"/>
      <c r="BO3324" s="177"/>
      <c r="BP3324" s="177"/>
      <c r="BQ3324" s="177"/>
      <c r="BR3324" s="177"/>
      <c r="BS3324" s="177"/>
      <c r="BT3324" s="177"/>
      <c r="BU3324" s="177"/>
      <c r="BV3324" s="177"/>
      <c r="BW3324" s="177"/>
      <c r="BX3324" s="177"/>
      <c r="BY3324" s="177"/>
      <c r="BZ3324" s="177"/>
      <c r="CA3324" s="177"/>
    </row>
    <row r="3325" spans="13:79" customFormat="1" ht="0.75" customHeight="1">
      <c r="M3325" s="170"/>
      <c r="N3325" s="170"/>
      <c r="O3325" s="174"/>
      <c r="AC3325" s="278"/>
      <c r="AD3325" s="278"/>
      <c r="AE3325" s="278"/>
      <c r="AF3325" s="265"/>
      <c r="AG3325" s="265"/>
      <c r="AH3325" s="278"/>
      <c r="AI3325" s="177"/>
      <c r="AJ3325" s="177"/>
      <c r="AK3325" s="177"/>
      <c r="AL3325" s="177"/>
      <c r="AM3325" s="177"/>
      <c r="AN3325" s="177"/>
      <c r="AO3325" s="177"/>
      <c r="AP3325" s="177"/>
      <c r="AQ3325" s="177"/>
      <c r="AR3325" s="177"/>
      <c r="AS3325" s="177"/>
      <c r="AT3325" s="177"/>
      <c r="AU3325" s="177"/>
      <c r="AV3325" s="177"/>
      <c r="AW3325" s="177"/>
      <c r="AX3325" s="177"/>
      <c r="AY3325" s="177"/>
      <c r="AZ3325" s="177"/>
      <c r="BA3325" s="177"/>
      <c r="BB3325" s="177"/>
      <c r="BC3325" s="177"/>
      <c r="BD3325" s="177"/>
      <c r="BE3325" s="177"/>
      <c r="BF3325" s="177"/>
      <c r="BG3325" s="177"/>
      <c r="BH3325" s="177"/>
      <c r="BI3325" s="177"/>
      <c r="BJ3325" s="177"/>
      <c r="BK3325" s="177"/>
      <c r="BL3325" s="177"/>
      <c r="BM3325" s="177"/>
      <c r="BN3325" s="177"/>
      <c r="BO3325" s="177"/>
      <c r="BP3325" s="177"/>
      <c r="BQ3325" s="177"/>
      <c r="BR3325" s="177"/>
      <c r="BS3325" s="177"/>
      <c r="BT3325" s="177"/>
      <c r="BU3325" s="177"/>
      <c r="BV3325" s="177"/>
      <c r="BW3325" s="177"/>
      <c r="BX3325" s="177"/>
      <c r="BY3325" s="177"/>
      <c r="BZ3325" s="177"/>
      <c r="CA3325" s="177"/>
    </row>
    <row r="3326" spans="13:79" ht="0.75" customHeight="1">
      <c r="M3326" s="239"/>
      <c r="N3326" s="173"/>
      <c r="O3326" s="174"/>
      <c r="AC3326" s="283"/>
      <c r="AD3326" s="283"/>
      <c r="AE3326" s="283"/>
      <c r="AF3326" s="278"/>
      <c r="AG3326" s="278"/>
      <c r="AH3326" s="278"/>
      <c r="AI3326" s="177"/>
      <c r="AJ3326" s="177"/>
      <c r="AK3326" s="177"/>
      <c r="AL3326" s="177"/>
      <c r="AM3326" s="177"/>
      <c r="AN3326" s="177"/>
      <c r="AO3326" s="177"/>
      <c r="AP3326" s="177"/>
      <c r="AQ3326" s="177"/>
      <c r="AR3326" s="177"/>
      <c r="AS3326" s="177"/>
      <c r="AT3326" s="177"/>
      <c r="AU3326" s="177"/>
      <c r="AV3326" s="177"/>
      <c r="AW3326" s="177"/>
      <c r="AX3326" s="177"/>
      <c r="AY3326" s="177"/>
      <c r="AZ3326" s="177"/>
      <c r="BA3326" s="177"/>
      <c r="BB3326" s="177"/>
      <c r="BC3326" s="177"/>
      <c r="BD3326" s="177"/>
      <c r="BE3326" s="177"/>
      <c r="BF3326" s="177"/>
      <c r="BG3326" s="177"/>
      <c r="BH3326" s="177"/>
      <c r="BI3326" s="177"/>
      <c r="BJ3326" s="177"/>
      <c r="BK3326" s="177"/>
      <c r="BL3326" s="177"/>
      <c r="BM3326" s="177"/>
      <c r="BN3326" s="177"/>
      <c r="BO3326" s="177"/>
      <c r="BP3326" s="177"/>
      <c r="BQ3326" s="177"/>
      <c r="BR3326" s="177"/>
      <c r="BS3326" s="177"/>
      <c r="BT3326" s="177"/>
      <c r="BU3326" s="177"/>
      <c r="BV3326" s="177"/>
      <c r="BW3326" s="177"/>
      <c r="BX3326" s="177"/>
      <c r="BY3326" s="177"/>
      <c r="BZ3326" s="177"/>
      <c r="CA3326" s="177"/>
    </row>
    <row r="3327" spans="13:79" ht="0.75" customHeight="1">
      <c r="M3327" s="170"/>
      <c r="N3327" s="170"/>
      <c r="O3327" s="174"/>
      <c r="AC3327" s="257"/>
      <c r="AD3327" s="257"/>
      <c r="AE3327" s="257"/>
      <c r="AF3327" s="278"/>
      <c r="AG3327" s="278"/>
      <c r="AH3327" s="278"/>
      <c r="AI3327" s="177"/>
      <c r="AJ3327" s="177"/>
      <c r="AK3327" s="177"/>
      <c r="AL3327" s="177"/>
      <c r="AM3327" s="177"/>
      <c r="AN3327" s="177"/>
      <c r="AO3327" s="177"/>
      <c r="AP3327" s="177"/>
      <c r="AQ3327" s="177"/>
      <c r="AR3327" s="177"/>
      <c r="AS3327" s="177"/>
      <c r="AT3327" s="177"/>
      <c r="AU3327" s="177"/>
      <c r="AV3327" s="177"/>
      <c r="AW3327" s="177"/>
      <c r="AX3327" s="177"/>
      <c r="AY3327" s="177"/>
      <c r="AZ3327" s="177"/>
      <c r="BA3327" s="177"/>
      <c r="BB3327" s="177"/>
      <c r="BC3327" s="177"/>
      <c r="BD3327" s="177"/>
      <c r="BE3327" s="177"/>
      <c r="BF3327" s="177"/>
      <c r="BG3327" s="177"/>
      <c r="BH3327" s="177"/>
      <c r="BI3327" s="177"/>
      <c r="BJ3327" s="177"/>
      <c r="BK3327" s="177"/>
      <c r="BL3327" s="177"/>
      <c r="BM3327" s="177"/>
      <c r="BN3327" s="177"/>
      <c r="BO3327" s="177"/>
      <c r="BP3327" s="177"/>
      <c r="BQ3327" s="177"/>
      <c r="BR3327" s="177"/>
      <c r="BS3327" s="177"/>
      <c r="BT3327" s="177"/>
      <c r="BU3327" s="177"/>
      <c r="BV3327" s="177"/>
      <c r="BW3327" s="177"/>
      <c r="BX3327" s="177"/>
      <c r="BY3327" s="177"/>
      <c r="BZ3327" s="177"/>
      <c r="CA3327" s="177"/>
    </row>
    <row r="3328" spans="13:79" ht="0.75" customHeight="1">
      <c r="M3328" s="240"/>
      <c r="N3328" s="241"/>
      <c r="O3328" s="174"/>
      <c r="AC3328" s="257"/>
      <c r="AD3328" s="257"/>
      <c r="AE3328" s="257"/>
      <c r="AF3328" s="257"/>
      <c r="AG3328" s="257"/>
      <c r="AH3328" s="257"/>
      <c r="AI3328" s="177"/>
      <c r="AJ3328" s="177"/>
      <c r="AK3328" s="177"/>
      <c r="AL3328" s="177"/>
      <c r="AM3328" s="177"/>
      <c r="AN3328" s="177"/>
      <c r="AO3328" s="177"/>
      <c r="AP3328" s="177"/>
      <c r="AQ3328" s="177"/>
      <c r="AR3328" s="177"/>
      <c r="AS3328" s="177"/>
      <c r="AT3328" s="177"/>
      <c r="AU3328" s="177"/>
      <c r="AV3328" s="177"/>
      <c r="AW3328" s="177"/>
      <c r="AX3328" s="177"/>
      <c r="AY3328" s="177"/>
      <c r="AZ3328" s="177"/>
      <c r="BA3328" s="177"/>
      <c r="BB3328" s="177"/>
      <c r="BC3328" s="177"/>
      <c r="BD3328" s="177"/>
      <c r="BE3328" s="177"/>
      <c r="BF3328" s="177"/>
      <c r="BG3328" s="177"/>
      <c r="BH3328" s="177"/>
      <c r="BI3328" s="177"/>
      <c r="BJ3328" s="177"/>
      <c r="BK3328" s="177"/>
      <c r="BL3328" s="177"/>
      <c r="BM3328" s="177"/>
      <c r="BN3328" s="177"/>
      <c r="BO3328" s="177"/>
      <c r="BP3328" s="177"/>
      <c r="BQ3328" s="177"/>
      <c r="BR3328" s="177"/>
      <c r="BS3328" s="177"/>
      <c r="BT3328" s="177"/>
      <c r="BU3328" s="177"/>
      <c r="BV3328" s="177"/>
      <c r="BW3328" s="177"/>
      <c r="BX3328" s="177"/>
      <c r="BY3328" s="177"/>
      <c r="BZ3328" s="177"/>
      <c r="CA3328" s="177"/>
    </row>
    <row r="3329" spans="13:79" ht="0.75" customHeight="1">
      <c r="M3329" s="240"/>
      <c r="N3329" s="241"/>
      <c r="O3329" s="174"/>
      <c r="AC3329" s="257"/>
      <c r="AD3329" s="257"/>
      <c r="AE3329" s="257"/>
      <c r="AF3329" s="278"/>
      <c r="AG3329" s="278"/>
      <c r="AH3329" s="278"/>
      <c r="AI3329" s="177"/>
      <c r="AJ3329" s="177"/>
      <c r="AK3329" s="177"/>
      <c r="AL3329" s="177"/>
      <c r="AM3329" s="177"/>
      <c r="AN3329" s="177"/>
      <c r="AO3329" s="177"/>
      <c r="AP3329" s="177"/>
      <c r="AQ3329" s="177"/>
      <c r="AR3329" s="177"/>
      <c r="AS3329" s="177"/>
      <c r="AT3329" s="177"/>
      <c r="AU3329" s="177"/>
      <c r="AV3329" s="177"/>
      <c r="AW3329" s="177"/>
      <c r="AX3329" s="177"/>
      <c r="AY3329" s="177"/>
      <c r="AZ3329" s="177"/>
      <c r="BA3329" s="177"/>
      <c r="BB3329" s="177"/>
      <c r="BC3329" s="177"/>
      <c r="BD3329" s="177"/>
      <c r="BE3329" s="177"/>
      <c r="BF3329" s="177"/>
      <c r="BG3329" s="177"/>
      <c r="BH3329" s="177"/>
      <c r="BI3329" s="177"/>
      <c r="BJ3329" s="177"/>
      <c r="BK3329" s="177"/>
      <c r="BL3329" s="177"/>
      <c r="BM3329" s="177"/>
      <c r="BN3329" s="177"/>
      <c r="BO3329" s="177"/>
      <c r="BP3329" s="177"/>
      <c r="BQ3329" s="177"/>
      <c r="BR3329" s="177"/>
      <c r="BS3329" s="177"/>
      <c r="BT3329" s="177"/>
      <c r="BU3329" s="177"/>
      <c r="BV3329" s="177"/>
      <c r="BW3329" s="177"/>
      <c r="BX3329" s="177"/>
      <c r="BY3329" s="177"/>
      <c r="BZ3329" s="177"/>
      <c r="CA3329" s="177"/>
    </row>
    <row r="3330" spans="13:79" ht="0.75" customHeight="1">
      <c r="M3330" s="240"/>
      <c r="N3330" s="241"/>
      <c r="O3330" s="174"/>
      <c r="AC3330" s="257"/>
      <c r="AD3330" s="257"/>
      <c r="AE3330" s="257"/>
      <c r="AF3330" s="278"/>
      <c r="AG3330" s="278"/>
      <c r="AH3330" s="278"/>
      <c r="AI3330" s="177"/>
      <c r="AJ3330" s="177"/>
      <c r="AK3330" s="177"/>
      <c r="AL3330" s="177"/>
      <c r="AM3330" s="177"/>
      <c r="AN3330" s="177"/>
      <c r="AO3330" s="177"/>
      <c r="AP3330" s="177"/>
      <c r="AQ3330" s="177"/>
      <c r="AR3330" s="177"/>
      <c r="AS3330" s="177"/>
      <c r="AT3330" s="177"/>
      <c r="AU3330" s="177"/>
      <c r="AV3330" s="177"/>
      <c r="AW3330" s="177"/>
      <c r="AX3330" s="177"/>
      <c r="AY3330" s="177"/>
      <c r="AZ3330" s="177"/>
      <c r="BA3330" s="177"/>
      <c r="BB3330" s="177"/>
      <c r="BC3330" s="177"/>
      <c r="BD3330" s="177"/>
      <c r="BE3330" s="177"/>
      <c r="BF3330" s="177"/>
      <c r="BG3330" s="177"/>
      <c r="BH3330" s="177"/>
      <c r="BI3330" s="177"/>
      <c r="BJ3330" s="177"/>
      <c r="BK3330" s="177"/>
      <c r="BL3330" s="177"/>
      <c r="BM3330" s="177"/>
      <c r="BN3330" s="177"/>
      <c r="BO3330" s="177"/>
      <c r="BP3330" s="177"/>
      <c r="BQ3330" s="177"/>
      <c r="BR3330" s="177"/>
      <c r="BS3330" s="177"/>
      <c r="BT3330" s="177"/>
      <c r="BU3330" s="177"/>
      <c r="BV3330" s="177"/>
      <c r="BW3330" s="177"/>
      <c r="BX3330" s="177"/>
      <c r="BY3330" s="177"/>
      <c r="BZ3330" s="177"/>
      <c r="CA3330" s="177"/>
    </row>
    <row r="3331" spans="13:79" ht="0.75" customHeight="1">
      <c r="M3331" s="240"/>
      <c r="N3331" s="241"/>
      <c r="O3331" s="174"/>
      <c r="AC3331" s="257"/>
      <c r="AD3331" s="257"/>
      <c r="AE3331" s="257"/>
      <c r="AF3331" s="278"/>
      <c r="AG3331" s="278"/>
      <c r="AH3331" s="278"/>
      <c r="AI3331" s="177"/>
      <c r="AJ3331" s="177"/>
      <c r="AK3331" s="177"/>
      <c r="AL3331" s="177"/>
      <c r="AM3331" s="177"/>
      <c r="AN3331" s="177"/>
      <c r="AO3331" s="177"/>
      <c r="AP3331" s="177"/>
      <c r="AQ3331" s="177"/>
      <c r="AR3331" s="177"/>
      <c r="AS3331" s="177"/>
      <c r="AT3331" s="177"/>
      <c r="AU3331" s="177"/>
      <c r="AV3331" s="177"/>
      <c r="AW3331" s="177"/>
      <c r="AX3331" s="177"/>
      <c r="AY3331" s="177"/>
      <c r="AZ3331" s="177"/>
      <c r="BA3331" s="177"/>
      <c r="BB3331" s="177"/>
      <c r="BC3331" s="177"/>
      <c r="BD3331" s="177"/>
      <c r="BE3331" s="177"/>
      <c r="BF3331" s="177"/>
      <c r="BG3331" s="177"/>
      <c r="BH3331" s="177"/>
      <c r="BI3331" s="177"/>
      <c r="BJ3331" s="177"/>
      <c r="BK3331" s="177"/>
      <c r="BL3331" s="177"/>
      <c r="BM3331" s="177"/>
      <c r="BN3331" s="177"/>
      <c r="BO3331" s="177"/>
      <c r="BP3331" s="177"/>
      <c r="BQ3331" s="177"/>
      <c r="BR3331" s="177"/>
      <c r="BS3331" s="177"/>
      <c r="BT3331" s="177"/>
      <c r="BU3331" s="177"/>
      <c r="BV3331" s="177"/>
      <c r="BW3331" s="177"/>
      <c r="BX3331" s="177"/>
      <c r="BY3331" s="177"/>
      <c r="BZ3331" s="177"/>
      <c r="CA3331" s="177"/>
    </row>
    <row r="3332" spans="13:79" ht="0.75" customHeight="1">
      <c r="M3332" s="240"/>
      <c r="N3332" s="241"/>
      <c r="O3332" s="174"/>
      <c r="AC3332" s="257"/>
      <c r="AD3332" s="257"/>
      <c r="AE3332" s="257"/>
      <c r="AF3332" s="278"/>
      <c r="AG3332" s="278"/>
      <c r="AH3332" s="278"/>
      <c r="AI3332" s="177"/>
      <c r="AJ3332" s="177"/>
      <c r="AK3332" s="177"/>
      <c r="AL3332" s="177"/>
      <c r="AM3332" s="177"/>
      <c r="AN3332" s="177"/>
      <c r="AO3332" s="177"/>
      <c r="AP3332" s="177"/>
      <c r="AQ3332" s="177"/>
      <c r="AR3332" s="177"/>
      <c r="AS3332" s="177"/>
      <c r="AT3332" s="177"/>
      <c r="AU3332" s="177"/>
      <c r="AV3332" s="177"/>
      <c r="AW3332" s="177"/>
      <c r="AX3332" s="177"/>
      <c r="AY3332" s="177"/>
      <c r="AZ3332" s="177"/>
      <c r="BA3332" s="177"/>
      <c r="BB3332" s="177"/>
      <c r="BC3332" s="177"/>
      <c r="BD3332" s="177"/>
      <c r="BE3332" s="177"/>
      <c r="BF3332" s="177"/>
      <c r="BG3332" s="177"/>
      <c r="BH3332" s="177"/>
      <c r="BI3332" s="177"/>
      <c r="BJ3332" s="177"/>
      <c r="BK3332" s="177"/>
      <c r="BL3332" s="177"/>
      <c r="BM3332" s="177"/>
      <c r="BN3332" s="177"/>
      <c r="BO3332" s="177"/>
      <c r="BP3332" s="177"/>
      <c r="BQ3332" s="177"/>
      <c r="BR3332" s="177"/>
      <c r="BS3332" s="177"/>
      <c r="BT3332" s="177"/>
      <c r="BU3332" s="177"/>
      <c r="BV3332" s="177"/>
      <c r="BW3332" s="177"/>
      <c r="BX3332" s="177"/>
      <c r="BY3332" s="177"/>
      <c r="BZ3332" s="177"/>
      <c r="CA3332" s="177"/>
    </row>
    <row r="3333" spans="13:79" ht="0.75" customHeight="1">
      <c r="M3333" s="240"/>
      <c r="N3333" s="241"/>
      <c r="O3333" s="174"/>
      <c r="AC3333" s="257"/>
      <c r="AD3333" s="257"/>
      <c r="AE3333" s="257"/>
      <c r="AF3333" s="278"/>
      <c r="AG3333" s="278"/>
      <c r="AH3333" s="278"/>
      <c r="AI3333" s="177"/>
      <c r="AJ3333" s="177"/>
      <c r="AK3333" s="177"/>
      <c r="AL3333" s="177"/>
      <c r="AM3333" s="177"/>
      <c r="AN3333" s="177"/>
      <c r="AO3333" s="177"/>
      <c r="AP3333" s="177"/>
      <c r="AQ3333" s="177"/>
      <c r="AR3333" s="177"/>
      <c r="AS3333" s="177"/>
      <c r="AT3333" s="177"/>
      <c r="AU3333" s="177"/>
      <c r="AV3333" s="177"/>
      <c r="AW3333" s="177"/>
      <c r="AX3333" s="177"/>
      <c r="AY3333" s="177"/>
      <c r="AZ3333" s="177"/>
      <c r="BA3333" s="177"/>
      <c r="BB3333" s="177"/>
      <c r="BC3333" s="177"/>
      <c r="BD3333" s="177"/>
      <c r="BE3333" s="177"/>
      <c r="BF3333" s="177"/>
      <c r="BG3333" s="177"/>
      <c r="BH3333" s="177"/>
      <c r="BI3333" s="177"/>
      <c r="BJ3333" s="177"/>
      <c r="BK3333" s="177"/>
      <c r="BL3333" s="177"/>
      <c r="BM3333" s="177"/>
      <c r="BN3333" s="177"/>
      <c r="BO3333" s="177"/>
      <c r="BP3333" s="177"/>
      <c r="BQ3333" s="177"/>
      <c r="BR3333" s="177"/>
      <c r="BS3333" s="177"/>
      <c r="BT3333" s="177"/>
      <c r="BU3333" s="177"/>
      <c r="BV3333" s="177"/>
      <c r="BW3333" s="177"/>
      <c r="BX3333" s="177"/>
      <c r="BY3333" s="177"/>
      <c r="BZ3333" s="177"/>
      <c r="CA3333" s="177"/>
    </row>
    <row r="3334" spans="13:79" ht="0.75" customHeight="1">
      <c r="M3334" s="240"/>
      <c r="N3334" s="241"/>
      <c r="O3334" s="174"/>
      <c r="AC3334" s="257"/>
      <c r="AD3334" s="257"/>
      <c r="AE3334" s="257"/>
      <c r="AF3334" s="278"/>
      <c r="AG3334" s="278"/>
      <c r="AH3334" s="278"/>
      <c r="AI3334" s="177"/>
      <c r="AJ3334" s="177"/>
      <c r="AK3334" s="177"/>
      <c r="AL3334" s="177"/>
      <c r="AM3334" s="177"/>
      <c r="AN3334" s="177"/>
      <c r="AO3334" s="177"/>
      <c r="AP3334" s="177"/>
      <c r="AQ3334" s="177"/>
      <c r="AR3334" s="177"/>
      <c r="AS3334" s="177"/>
      <c r="AT3334" s="177"/>
      <c r="AU3334" s="177"/>
      <c r="AV3334" s="177"/>
      <c r="AW3334" s="177"/>
      <c r="AX3334" s="177"/>
      <c r="AY3334" s="177"/>
      <c r="AZ3334" s="177"/>
      <c r="BA3334" s="177"/>
      <c r="BB3334" s="177"/>
      <c r="BC3334" s="177"/>
      <c r="BD3334" s="177"/>
      <c r="BE3334" s="177"/>
      <c r="BF3334" s="177"/>
      <c r="BG3334" s="177"/>
      <c r="BH3334" s="177"/>
      <c r="BI3334" s="177"/>
      <c r="BJ3334" s="177"/>
      <c r="BK3334" s="177"/>
      <c r="BL3334" s="177"/>
      <c r="BM3334" s="177"/>
      <c r="BN3334" s="177"/>
      <c r="BO3334" s="177"/>
      <c r="BP3334" s="177"/>
      <c r="BQ3334" s="177"/>
      <c r="BR3334" s="177"/>
      <c r="BS3334" s="177"/>
      <c r="BT3334" s="177"/>
      <c r="BU3334" s="177"/>
      <c r="BV3334" s="177"/>
      <c r="BW3334" s="177"/>
      <c r="BX3334" s="177"/>
      <c r="BY3334" s="177"/>
      <c r="BZ3334" s="177"/>
      <c r="CA3334" s="177"/>
    </row>
    <row r="3335" spans="13:79" ht="0.75" customHeight="1">
      <c r="M3335" s="240"/>
      <c r="N3335" s="241"/>
      <c r="O3335" s="174"/>
      <c r="AC3335" s="257"/>
      <c r="AD3335" s="257"/>
      <c r="AE3335" s="257"/>
      <c r="AF3335" s="278"/>
      <c r="AG3335" s="278"/>
      <c r="AH3335" s="278"/>
      <c r="AI3335" s="177"/>
      <c r="AJ3335" s="177"/>
      <c r="AK3335" s="177"/>
      <c r="AL3335" s="177"/>
      <c r="AM3335" s="177"/>
      <c r="AN3335" s="177"/>
      <c r="AO3335" s="177"/>
      <c r="AP3335" s="177"/>
      <c r="AQ3335" s="177"/>
      <c r="AR3335" s="177"/>
      <c r="AS3335" s="177"/>
      <c r="AT3335" s="177"/>
      <c r="AU3335" s="177"/>
      <c r="AV3335" s="177"/>
      <c r="AW3335" s="177"/>
      <c r="AX3335" s="177"/>
      <c r="AY3335" s="177"/>
      <c r="AZ3335" s="177"/>
      <c r="BA3335" s="177"/>
      <c r="BB3335" s="177"/>
      <c r="BC3335" s="177"/>
      <c r="BD3335" s="177"/>
      <c r="BE3335" s="177"/>
      <c r="BF3335" s="177"/>
      <c r="BG3335" s="177"/>
      <c r="BH3335" s="177"/>
      <c r="BI3335" s="177"/>
      <c r="BJ3335" s="177"/>
      <c r="BK3335" s="177"/>
      <c r="BL3335" s="177"/>
      <c r="BM3335" s="177"/>
      <c r="BN3335" s="177"/>
      <c r="BO3335" s="177"/>
      <c r="BP3335" s="177"/>
      <c r="BQ3335" s="177"/>
      <c r="BR3335" s="177"/>
      <c r="BS3335" s="177"/>
      <c r="BT3335" s="177"/>
      <c r="BU3335" s="177"/>
      <c r="BV3335" s="177"/>
      <c r="BW3335" s="177"/>
      <c r="BX3335" s="177"/>
      <c r="BY3335" s="177"/>
      <c r="BZ3335" s="177"/>
      <c r="CA3335" s="177"/>
    </row>
    <row r="3336" spans="13:79" ht="0.75" customHeight="1">
      <c r="M3336" s="240"/>
      <c r="N3336" s="241"/>
      <c r="O3336" s="174"/>
      <c r="AC3336" s="257"/>
      <c r="AD3336" s="257"/>
      <c r="AE3336" s="257"/>
      <c r="AF3336" s="278"/>
      <c r="AG3336" s="278"/>
      <c r="AH3336" s="278"/>
      <c r="AI3336" s="177"/>
      <c r="AJ3336" s="177"/>
      <c r="AK3336" s="177"/>
      <c r="AL3336" s="177"/>
      <c r="AM3336" s="177"/>
      <c r="AN3336" s="177"/>
      <c r="AO3336" s="177"/>
      <c r="AP3336" s="177"/>
      <c r="AQ3336" s="177"/>
      <c r="AR3336" s="177"/>
      <c r="AS3336" s="177"/>
      <c r="AT3336" s="177"/>
      <c r="AU3336" s="177"/>
      <c r="AV3336" s="177"/>
      <c r="AW3336" s="177"/>
      <c r="AX3336" s="177"/>
      <c r="AY3336" s="177"/>
      <c r="AZ3336" s="177"/>
      <c r="BA3336" s="177"/>
      <c r="BB3336" s="177"/>
      <c r="BC3336" s="177"/>
      <c r="BD3336" s="177"/>
      <c r="BE3336" s="177"/>
      <c r="BF3336" s="177"/>
      <c r="BG3336" s="177"/>
      <c r="BH3336" s="177"/>
      <c r="BI3336" s="177"/>
      <c r="BJ3336" s="177"/>
      <c r="BK3336" s="177"/>
      <c r="BL3336" s="177"/>
      <c r="BM3336" s="177"/>
      <c r="BN3336" s="177"/>
      <c r="BO3336" s="177"/>
      <c r="BP3336" s="177"/>
      <c r="BQ3336" s="177"/>
      <c r="BR3336" s="177"/>
      <c r="BS3336" s="177"/>
      <c r="BT3336" s="177"/>
      <c r="BU3336" s="177"/>
      <c r="BV3336" s="177"/>
      <c r="BW3336" s="177"/>
      <c r="BX3336" s="177"/>
      <c r="BY3336" s="177"/>
      <c r="BZ3336" s="177"/>
      <c r="CA3336" s="177"/>
    </row>
    <row r="3337" spans="13:79" ht="0.75" customHeight="1">
      <c r="M3337" s="240"/>
      <c r="N3337" s="241"/>
      <c r="O3337" s="174"/>
      <c r="AC3337" s="257"/>
      <c r="AD3337" s="257"/>
      <c r="AE3337" s="257"/>
      <c r="AF3337" s="278"/>
      <c r="AG3337" s="278"/>
      <c r="AH3337" s="278"/>
      <c r="AI3337" s="177"/>
      <c r="AJ3337" s="177"/>
      <c r="AK3337" s="177"/>
      <c r="AL3337" s="177"/>
      <c r="AM3337" s="177"/>
      <c r="AN3337" s="177"/>
      <c r="AO3337" s="177"/>
      <c r="AP3337" s="177"/>
      <c r="AQ3337" s="177"/>
      <c r="AR3337" s="177"/>
      <c r="AS3337" s="177"/>
      <c r="AT3337" s="177"/>
      <c r="AU3337" s="177"/>
      <c r="AV3337" s="177"/>
      <c r="AW3337" s="177"/>
      <c r="AX3337" s="177"/>
      <c r="AY3337" s="177"/>
      <c r="AZ3337" s="177"/>
      <c r="BA3337" s="177"/>
      <c r="BB3337" s="177"/>
      <c r="BC3337" s="177"/>
      <c r="BD3337" s="177"/>
      <c r="BE3337" s="177"/>
      <c r="BF3337" s="177"/>
      <c r="BG3337" s="177"/>
      <c r="BH3337" s="177"/>
      <c r="BI3337" s="177"/>
      <c r="BJ3337" s="177"/>
      <c r="BK3337" s="177"/>
      <c r="BL3337" s="177"/>
      <c r="BM3337" s="177"/>
      <c r="BN3337" s="177"/>
      <c r="BO3337" s="177"/>
      <c r="BP3337" s="177"/>
      <c r="BQ3337" s="177"/>
      <c r="BR3337" s="177"/>
      <c r="BS3337" s="177"/>
      <c r="BT3337" s="177"/>
      <c r="BU3337" s="177"/>
      <c r="BV3337" s="177"/>
      <c r="BW3337" s="177"/>
      <c r="BX3337" s="177"/>
      <c r="BY3337" s="177"/>
      <c r="BZ3337" s="177"/>
      <c r="CA3337" s="177"/>
    </row>
    <row r="3338" spans="13:79" ht="0.75" customHeight="1">
      <c r="M3338" s="240"/>
      <c r="N3338" s="241"/>
      <c r="O3338" s="174"/>
      <c r="AC3338" s="257"/>
      <c r="AD3338" s="257"/>
      <c r="AE3338" s="257"/>
      <c r="AF3338" s="278"/>
      <c r="AG3338" s="278"/>
      <c r="AH3338" s="278"/>
      <c r="AI3338" s="177"/>
      <c r="AJ3338" s="177"/>
      <c r="AK3338" s="177"/>
      <c r="AL3338" s="177"/>
      <c r="AM3338" s="177"/>
      <c r="AN3338" s="177"/>
      <c r="AO3338" s="177"/>
      <c r="AP3338" s="177"/>
      <c r="AQ3338" s="177"/>
      <c r="AR3338" s="177"/>
      <c r="AS3338" s="177"/>
      <c r="AT3338" s="177"/>
      <c r="AU3338" s="177"/>
      <c r="AV3338" s="177"/>
      <c r="AW3338" s="177"/>
      <c r="AX3338" s="177"/>
      <c r="AY3338" s="177"/>
      <c r="AZ3338" s="177"/>
      <c r="BA3338" s="177"/>
      <c r="BB3338" s="177"/>
      <c r="BC3338" s="177"/>
      <c r="BD3338" s="177"/>
      <c r="BE3338" s="177"/>
      <c r="BF3338" s="177"/>
      <c r="BG3338" s="177"/>
      <c r="BH3338" s="177"/>
      <c r="BI3338" s="177"/>
      <c r="BJ3338" s="177"/>
      <c r="BK3338" s="177"/>
      <c r="BL3338" s="177"/>
      <c r="BM3338" s="177"/>
      <c r="BN3338" s="177"/>
      <c r="BO3338" s="177"/>
      <c r="BP3338" s="177"/>
      <c r="BQ3338" s="177"/>
      <c r="BR3338" s="177"/>
      <c r="BS3338" s="177"/>
      <c r="BT3338" s="177"/>
      <c r="BU3338" s="177"/>
      <c r="BV3338" s="177"/>
      <c r="BW3338" s="177"/>
      <c r="BX3338" s="177"/>
      <c r="BY3338" s="177"/>
      <c r="BZ3338" s="177"/>
      <c r="CA3338" s="177"/>
    </row>
    <row r="3339" spans="13:79" ht="0.75" customHeight="1">
      <c r="M3339" s="240"/>
      <c r="N3339" s="241"/>
      <c r="O3339" s="174"/>
      <c r="AC3339" s="257"/>
      <c r="AD3339" s="257"/>
      <c r="AE3339" s="257"/>
      <c r="AF3339" s="278"/>
      <c r="AG3339" s="278"/>
      <c r="AH3339" s="278"/>
      <c r="AI3339" s="177"/>
      <c r="AJ3339" s="177"/>
      <c r="AK3339" s="177"/>
      <c r="AL3339" s="177"/>
      <c r="AM3339" s="177"/>
      <c r="AN3339" s="177"/>
      <c r="AO3339" s="177"/>
      <c r="AP3339" s="177"/>
      <c r="AQ3339" s="177"/>
      <c r="AR3339" s="177"/>
      <c r="AS3339" s="177"/>
      <c r="AT3339" s="177"/>
      <c r="AU3339" s="177"/>
      <c r="AV3339" s="177"/>
      <c r="AW3339" s="177"/>
      <c r="AX3339" s="177"/>
      <c r="AY3339" s="177"/>
      <c r="AZ3339" s="177"/>
      <c r="BA3339" s="177"/>
      <c r="BB3339" s="177"/>
      <c r="BC3339" s="177"/>
      <c r="BD3339" s="177"/>
      <c r="BE3339" s="177"/>
      <c r="BF3339" s="177"/>
      <c r="BG3339" s="177"/>
      <c r="BH3339" s="177"/>
      <c r="BI3339" s="177"/>
      <c r="BJ3339" s="177"/>
      <c r="BK3339" s="177"/>
      <c r="BL3339" s="177"/>
      <c r="BM3339" s="177"/>
      <c r="BN3339" s="177"/>
      <c r="BO3339" s="177"/>
      <c r="BP3339" s="177"/>
      <c r="BQ3339" s="177"/>
      <c r="BR3339" s="177"/>
      <c r="BS3339" s="177"/>
      <c r="BT3339" s="177"/>
      <c r="BU3339" s="177"/>
      <c r="BV3339" s="177"/>
      <c r="BW3339" s="177"/>
      <c r="BX3339" s="177"/>
      <c r="BY3339" s="177"/>
      <c r="BZ3339" s="177"/>
      <c r="CA3339" s="177"/>
    </row>
    <row r="3340" spans="13:79" ht="0.75" customHeight="1">
      <c r="M3340" s="167"/>
      <c r="N3340" s="173"/>
      <c r="O3340" s="174"/>
      <c r="AC3340" s="257"/>
      <c r="AD3340" s="257"/>
      <c r="AE3340" s="257"/>
      <c r="AF3340" s="278"/>
      <c r="AG3340" s="278"/>
      <c r="AH3340" s="278"/>
      <c r="AI3340" s="177"/>
      <c r="AJ3340" s="177"/>
      <c r="AK3340" s="177"/>
      <c r="AL3340" s="177"/>
      <c r="AM3340" s="177"/>
      <c r="AN3340" s="177"/>
      <c r="AO3340" s="177"/>
      <c r="AP3340" s="177"/>
      <c r="AQ3340" s="177"/>
      <c r="AR3340" s="177"/>
      <c r="AS3340" s="177"/>
      <c r="AT3340" s="177"/>
      <c r="AU3340" s="177"/>
      <c r="AV3340" s="177"/>
      <c r="AW3340" s="177"/>
      <c r="AX3340" s="177"/>
      <c r="AY3340" s="177"/>
      <c r="AZ3340" s="177"/>
      <c r="BA3340" s="177"/>
      <c r="BB3340" s="177"/>
      <c r="BC3340" s="177"/>
      <c r="BD3340" s="177"/>
      <c r="BE3340" s="177"/>
      <c r="BF3340" s="177"/>
      <c r="BG3340" s="177"/>
      <c r="BH3340" s="177"/>
      <c r="BI3340" s="177"/>
      <c r="BJ3340" s="177"/>
      <c r="BK3340" s="177"/>
      <c r="BL3340" s="177"/>
      <c r="BM3340" s="177"/>
      <c r="BN3340" s="177"/>
      <c r="BO3340" s="177"/>
      <c r="BP3340" s="177"/>
      <c r="BQ3340" s="177"/>
      <c r="BR3340" s="177"/>
      <c r="BS3340" s="177"/>
      <c r="BT3340" s="177"/>
      <c r="BU3340" s="177"/>
      <c r="BV3340" s="177"/>
      <c r="BW3340" s="177"/>
      <c r="BX3340" s="177"/>
      <c r="BY3340" s="177"/>
      <c r="BZ3340" s="177"/>
      <c r="CA3340" s="177"/>
    </row>
    <row r="3341" spans="13:79" ht="0.75" customHeight="1">
      <c r="M3341" s="167"/>
      <c r="N3341" s="173"/>
      <c r="O3341" s="174"/>
      <c r="AC3341" s="257"/>
      <c r="AD3341" s="257"/>
      <c r="AE3341" s="257"/>
      <c r="AF3341" s="278"/>
      <c r="AG3341" s="278"/>
      <c r="AH3341" s="278"/>
      <c r="AI3341" s="177"/>
      <c r="AJ3341" s="177"/>
      <c r="AK3341" s="177"/>
      <c r="AL3341" s="177"/>
      <c r="AM3341" s="177"/>
      <c r="AN3341" s="177"/>
      <c r="AO3341" s="177"/>
      <c r="AP3341" s="177"/>
      <c r="AQ3341" s="177"/>
      <c r="AR3341" s="177"/>
      <c r="AS3341" s="177"/>
      <c r="AT3341" s="177"/>
      <c r="AU3341" s="177"/>
      <c r="AV3341" s="177"/>
      <c r="AW3341" s="177"/>
      <c r="AX3341" s="177"/>
      <c r="AY3341" s="177"/>
      <c r="AZ3341" s="177"/>
      <c r="BA3341" s="177"/>
      <c r="BB3341" s="177"/>
      <c r="BC3341" s="177"/>
      <c r="BD3341" s="177"/>
      <c r="BE3341" s="177"/>
      <c r="BF3341" s="177"/>
      <c r="BG3341" s="177"/>
      <c r="BH3341" s="177"/>
      <c r="BI3341" s="177"/>
      <c r="BJ3341" s="177"/>
      <c r="BK3341" s="177"/>
      <c r="BL3341" s="177"/>
      <c r="BM3341" s="177"/>
      <c r="BN3341" s="177"/>
      <c r="BO3341" s="177"/>
      <c r="BP3341" s="177"/>
      <c r="BQ3341" s="177"/>
      <c r="BR3341" s="177"/>
      <c r="BS3341" s="177"/>
      <c r="BT3341" s="177"/>
      <c r="BU3341" s="177"/>
      <c r="BV3341" s="177"/>
      <c r="BW3341" s="177"/>
      <c r="BX3341" s="177"/>
      <c r="BY3341" s="177"/>
      <c r="BZ3341" s="177"/>
      <c r="CA3341" s="177"/>
    </row>
    <row r="3342" spans="13:79" ht="0.75" customHeight="1">
      <c r="M3342" s="151"/>
      <c r="N3342" s="173"/>
      <c r="O3342" s="174"/>
      <c r="AC3342" s="257"/>
      <c r="AD3342" s="257"/>
      <c r="AE3342" s="257"/>
      <c r="AF3342" s="278"/>
      <c r="AG3342" s="278"/>
      <c r="AH3342" s="278"/>
      <c r="AI3342" s="177"/>
      <c r="AJ3342" s="177"/>
      <c r="AK3342" s="177"/>
      <c r="AL3342" s="177"/>
      <c r="AM3342" s="177"/>
      <c r="AN3342" s="177"/>
      <c r="AO3342" s="177"/>
      <c r="AP3342" s="177"/>
      <c r="AQ3342" s="177"/>
      <c r="AR3342" s="177"/>
      <c r="AS3342" s="177"/>
      <c r="AT3342" s="177"/>
      <c r="AU3342" s="177"/>
      <c r="AV3342" s="177"/>
      <c r="AW3342" s="177"/>
      <c r="AX3342" s="177"/>
      <c r="AY3342" s="177"/>
      <c r="AZ3342" s="177"/>
      <c r="BA3342" s="177"/>
      <c r="BB3342" s="177"/>
      <c r="BC3342" s="177"/>
      <c r="BD3342" s="177"/>
      <c r="BE3342" s="177"/>
      <c r="BF3342" s="177"/>
      <c r="BG3342" s="177"/>
      <c r="BH3342" s="177"/>
      <c r="BI3342" s="177"/>
      <c r="BJ3342" s="177"/>
      <c r="BK3342" s="177"/>
      <c r="BL3342" s="177"/>
      <c r="BM3342" s="177"/>
      <c r="BN3342" s="177"/>
      <c r="BO3342" s="177"/>
      <c r="BP3342" s="177"/>
      <c r="BQ3342" s="177"/>
      <c r="BR3342" s="177"/>
      <c r="BS3342" s="177"/>
      <c r="BT3342" s="177"/>
      <c r="BU3342" s="177"/>
      <c r="BV3342" s="177"/>
      <c r="BW3342" s="177"/>
      <c r="BX3342" s="177"/>
      <c r="BY3342" s="177"/>
      <c r="BZ3342" s="177"/>
      <c r="CA3342" s="177"/>
    </row>
    <row r="3343" spans="13:79" ht="0.75" customHeight="1">
      <c r="M3343" s="151"/>
      <c r="N3343" s="173"/>
      <c r="O3343" s="174"/>
      <c r="AC3343" s="257"/>
      <c r="AD3343" s="257"/>
      <c r="AE3343" s="257"/>
      <c r="AF3343" s="278"/>
      <c r="AG3343" s="278"/>
      <c r="AH3343" s="278"/>
      <c r="AI3343" s="177"/>
      <c r="AJ3343" s="177"/>
      <c r="AK3343" s="177"/>
      <c r="AL3343" s="177"/>
      <c r="AM3343" s="177"/>
      <c r="AN3343" s="177"/>
      <c r="AO3343" s="177"/>
      <c r="AP3343" s="177"/>
      <c r="AQ3343" s="177"/>
      <c r="AR3343" s="177"/>
      <c r="AS3343" s="177"/>
      <c r="AT3343" s="177"/>
      <c r="AU3343" s="177"/>
      <c r="AV3343" s="177"/>
      <c r="AW3343" s="177"/>
      <c r="AX3343" s="177"/>
      <c r="AY3343" s="177"/>
      <c r="AZ3343" s="177"/>
      <c r="BA3343" s="177"/>
      <c r="BB3343" s="177"/>
      <c r="BC3343" s="177"/>
      <c r="BD3343" s="177"/>
      <c r="BE3343" s="177"/>
      <c r="BF3343" s="177"/>
      <c r="BG3343" s="177"/>
      <c r="BH3343" s="177"/>
      <c r="BI3343" s="177"/>
      <c r="BJ3343" s="177"/>
      <c r="BK3343" s="177"/>
      <c r="BL3343" s="177"/>
      <c r="BM3343" s="177"/>
      <c r="BN3343" s="177"/>
      <c r="BO3343" s="177"/>
      <c r="BP3343" s="177"/>
      <c r="BQ3343" s="177"/>
      <c r="BR3343" s="177"/>
      <c r="BS3343" s="177"/>
      <c r="BT3343" s="177"/>
      <c r="BU3343" s="177"/>
      <c r="BV3343" s="177"/>
      <c r="BW3343" s="177"/>
      <c r="BX3343" s="177"/>
      <c r="BY3343" s="177"/>
      <c r="BZ3343" s="177"/>
      <c r="CA3343" s="177"/>
    </row>
    <row r="3344" spans="13:79" ht="0.75" customHeight="1">
      <c r="M3344" s="151"/>
      <c r="N3344" s="173"/>
      <c r="O3344" s="174"/>
      <c r="AC3344" s="257"/>
      <c r="AD3344" s="257"/>
      <c r="AE3344" s="257"/>
      <c r="AF3344" s="278"/>
      <c r="AG3344" s="278"/>
      <c r="AH3344" s="278"/>
      <c r="AI3344" s="177"/>
      <c r="AJ3344" s="177"/>
      <c r="AK3344" s="177"/>
      <c r="AL3344" s="177"/>
      <c r="AM3344" s="177"/>
      <c r="AN3344" s="177"/>
      <c r="AO3344" s="177"/>
      <c r="AP3344" s="177"/>
      <c r="AQ3344" s="177"/>
      <c r="AR3344" s="177"/>
      <c r="AS3344" s="177"/>
      <c r="AT3344" s="177"/>
      <c r="AU3344" s="177"/>
      <c r="AV3344" s="177"/>
      <c r="AW3344" s="177"/>
      <c r="AX3344" s="177"/>
      <c r="AY3344" s="177"/>
      <c r="AZ3344" s="177"/>
      <c r="BA3344" s="177"/>
      <c r="BB3344" s="177"/>
      <c r="BC3344" s="177"/>
      <c r="BD3344" s="177"/>
      <c r="BE3344" s="177"/>
      <c r="BF3344" s="177"/>
      <c r="BG3344" s="177"/>
      <c r="BH3344" s="177"/>
      <c r="BI3344" s="177"/>
      <c r="BJ3344" s="177"/>
      <c r="BK3344" s="177"/>
      <c r="BL3344" s="177"/>
      <c r="BM3344" s="177"/>
      <c r="BN3344" s="177"/>
      <c r="BO3344" s="177"/>
      <c r="BP3344" s="177"/>
      <c r="BQ3344" s="177"/>
      <c r="BR3344" s="177"/>
      <c r="BS3344" s="177"/>
      <c r="BT3344" s="177"/>
      <c r="BU3344" s="177"/>
      <c r="BV3344" s="177"/>
      <c r="BW3344" s="177"/>
      <c r="BX3344" s="177"/>
      <c r="BY3344" s="177"/>
      <c r="BZ3344" s="177"/>
      <c r="CA3344" s="177"/>
    </row>
    <row r="3345" spans="13:79" ht="0.75" customHeight="1">
      <c r="M3345" s="151"/>
      <c r="N3345" s="173"/>
      <c r="O3345" s="174"/>
      <c r="AC3345" s="257"/>
      <c r="AD3345" s="257"/>
      <c r="AE3345" s="257"/>
      <c r="AF3345" s="278"/>
      <c r="AG3345" s="278"/>
      <c r="AH3345" s="278"/>
      <c r="AI3345" s="177"/>
      <c r="AJ3345" s="177"/>
      <c r="AK3345" s="177"/>
      <c r="AL3345" s="177"/>
      <c r="AM3345" s="177"/>
      <c r="AN3345" s="177"/>
      <c r="AO3345" s="177"/>
      <c r="AP3345" s="177"/>
      <c r="AQ3345" s="177"/>
      <c r="AR3345" s="177"/>
      <c r="AS3345" s="177"/>
      <c r="AT3345" s="177"/>
      <c r="AU3345" s="177"/>
      <c r="AV3345" s="177"/>
      <c r="AW3345" s="177"/>
      <c r="AX3345" s="177"/>
      <c r="AY3345" s="177"/>
      <c r="AZ3345" s="177"/>
      <c r="BA3345" s="177"/>
      <c r="BB3345" s="177"/>
      <c r="BC3345" s="177"/>
      <c r="BD3345" s="177"/>
      <c r="BE3345" s="177"/>
      <c r="BF3345" s="177"/>
      <c r="BG3345" s="177"/>
      <c r="BH3345" s="177"/>
      <c r="BI3345" s="177"/>
      <c r="BJ3345" s="177"/>
      <c r="BK3345" s="177"/>
      <c r="BL3345" s="177"/>
      <c r="BM3345" s="177"/>
      <c r="BN3345" s="177"/>
      <c r="BO3345" s="177"/>
      <c r="BP3345" s="177"/>
      <c r="BQ3345" s="177"/>
      <c r="BR3345" s="177"/>
      <c r="BS3345" s="177"/>
      <c r="BT3345" s="177"/>
      <c r="BU3345" s="177"/>
      <c r="BV3345" s="177"/>
      <c r="BW3345" s="177"/>
      <c r="BX3345" s="177"/>
      <c r="BY3345" s="177"/>
      <c r="BZ3345" s="177"/>
      <c r="CA3345" s="177"/>
    </row>
    <row r="3346" spans="13:79" ht="0.75" customHeight="1">
      <c r="M3346" s="151"/>
      <c r="N3346" s="173"/>
      <c r="O3346" s="174"/>
      <c r="AC3346" s="257"/>
      <c r="AD3346" s="257"/>
      <c r="AE3346" s="257"/>
      <c r="AF3346" s="278"/>
      <c r="AG3346" s="278"/>
      <c r="AH3346" s="278"/>
      <c r="AI3346" s="177"/>
      <c r="AJ3346" s="177"/>
      <c r="AK3346" s="177"/>
      <c r="AL3346" s="177"/>
      <c r="AM3346" s="177"/>
      <c r="AN3346" s="177"/>
      <c r="AO3346" s="177"/>
      <c r="AP3346" s="177"/>
      <c r="AQ3346" s="177"/>
      <c r="AR3346" s="177"/>
      <c r="AS3346" s="177"/>
      <c r="AT3346" s="177"/>
      <c r="AU3346" s="177"/>
      <c r="AV3346" s="177"/>
      <c r="AW3346" s="177"/>
      <c r="AX3346" s="177"/>
      <c r="AY3346" s="177"/>
      <c r="AZ3346" s="177"/>
      <c r="BA3346" s="177"/>
      <c r="BB3346" s="177"/>
      <c r="BC3346" s="177"/>
      <c r="BD3346" s="177"/>
      <c r="BE3346" s="177"/>
      <c r="BF3346" s="177"/>
      <c r="BG3346" s="177"/>
      <c r="BH3346" s="177"/>
      <c r="BI3346" s="177"/>
      <c r="BJ3346" s="177"/>
      <c r="BK3346" s="177"/>
      <c r="BL3346" s="177"/>
      <c r="BM3346" s="177"/>
      <c r="BN3346" s="177"/>
      <c r="BO3346" s="177"/>
      <c r="BP3346" s="177"/>
      <c r="BQ3346" s="177"/>
      <c r="BR3346" s="177"/>
      <c r="BS3346" s="177"/>
      <c r="BT3346" s="177"/>
      <c r="BU3346" s="177"/>
      <c r="BV3346" s="177"/>
      <c r="BW3346" s="177"/>
      <c r="BX3346" s="177"/>
      <c r="BY3346" s="177"/>
      <c r="BZ3346" s="177"/>
      <c r="CA3346" s="177"/>
    </row>
    <row r="3347" spans="13:79" ht="0.75" customHeight="1">
      <c r="M3347" s="151"/>
      <c r="N3347" s="173"/>
      <c r="O3347" s="174"/>
      <c r="AC3347" s="257"/>
      <c r="AD3347" s="257"/>
      <c r="AE3347" s="257"/>
      <c r="AF3347" s="278"/>
      <c r="AG3347" s="278"/>
      <c r="AH3347" s="278"/>
      <c r="AI3347" s="177"/>
      <c r="AJ3347" s="177"/>
      <c r="AK3347" s="177"/>
      <c r="AL3347" s="177"/>
      <c r="AM3347" s="177"/>
      <c r="AN3347" s="177"/>
      <c r="AO3347" s="177"/>
      <c r="AP3347" s="177"/>
      <c r="AQ3347" s="177"/>
      <c r="AR3347" s="177"/>
      <c r="AS3347" s="177"/>
      <c r="AT3347" s="177"/>
      <c r="AU3347" s="177"/>
      <c r="AV3347" s="177"/>
      <c r="AW3347" s="177"/>
      <c r="AX3347" s="177"/>
      <c r="AY3347" s="177"/>
      <c r="AZ3347" s="177"/>
      <c r="BA3347" s="177"/>
      <c r="BB3347" s="177"/>
      <c r="BC3347" s="177"/>
      <c r="BD3347" s="177"/>
      <c r="BE3347" s="177"/>
      <c r="BF3347" s="177"/>
      <c r="BG3347" s="177"/>
      <c r="BH3347" s="177"/>
      <c r="BI3347" s="177"/>
      <c r="BJ3347" s="177"/>
      <c r="BK3347" s="177"/>
      <c r="BL3347" s="177"/>
      <c r="BM3347" s="177"/>
      <c r="BN3347" s="177"/>
      <c r="BO3347" s="177"/>
      <c r="BP3347" s="177"/>
      <c r="BQ3347" s="177"/>
      <c r="BR3347" s="177"/>
      <c r="BS3347" s="177"/>
      <c r="BT3347" s="177"/>
      <c r="BU3347" s="177"/>
      <c r="BV3347" s="177"/>
      <c r="BW3347" s="177"/>
      <c r="BX3347" s="177"/>
      <c r="BY3347" s="177"/>
      <c r="BZ3347" s="177"/>
      <c r="CA3347" s="177"/>
    </row>
    <row r="3348" spans="13:79">
      <c r="M3348" s="242"/>
      <c r="N3348" s="173"/>
      <c r="O3348" s="174"/>
      <c r="AC3348" s="257"/>
      <c r="AD3348" s="257"/>
      <c r="AE3348" s="257"/>
      <c r="AF3348" s="278"/>
      <c r="AG3348" s="278"/>
      <c r="AH3348" s="278"/>
      <c r="AI3348" s="177"/>
      <c r="AJ3348" s="177"/>
      <c r="AK3348" s="177"/>
      <c r="AL3348" s="177"/>
      <c r="AM3348" s="177"/>
      <c r="AN3348" s="177"/>
      <c r="AO3348" s="177"/>
      <c r="AP3348" s="177"/>
      <c r="AQ3348" s="177"/>
      <c r="AR3348" s="177"/>
      <c r="AS3348" s="177"/>
      <c r="AT3348" s="177"/>
      <c r="AU3348" s="177"/>
      <c r="AV3348" s="177"/>
      <c r="AW3348" s="177"/>
      <c r="AX3348" s="177"/>
      <c r="AY3348" s="177"/>
      <c r="AZ3348" s="177"/>
      <c r="BA3348" s="177"/>
      <c r="BB3348" s="177"/>
      <c r="BC3348" s="177"/>
      <c r="BD3348" s="177"/>
      <c r="BE3348" s="177"/>
      <c r="BF3348" s="177"/>
      <c r="BG3348" s="177"/>
      <c r="BH3348" s="177"/>
      <c r="BI3348" s="177"/>
      <c r="BJ3348" s="177"/>
      <c r="BK3348" s="177"/>
      <c r="BL3348" s="177"/>
      <c r="BM3348" s="177"/>
      <c r="BN3348" s="177"/>
      <c r="BO3348" s="177"/>
      <c r="BP3348" s="177"/>
      <c r="BQ3348" s="177"/>
      <c r="BR3348" s="177"/>
      <c r="BS3348" s="177"/>
      <c r="BT3348" s="177"/>
      <c r="BU3348" s="177"/>
      <c r="BV3348" s="177"/>
      <c r="BW3348" s="177"/>
      <c r="BX3348" s="177"/>
      <c r="BY3348" s="177"/>
      <c r="BZ3348" s="177"/>
      <c r="CA3348" s="177"/>
    </row>
    <row r="3349" spans="13:79">
      <c r="M3349" s="242"/>
      <c r="N3349" s="173"/>
      <c r="O3349" s="174"/>
      <c r="AC3349" s="278"/>
      <c r="AD3349" s="278"/>
      <c r="AE3349" s="278"/>
      <c r="AF3349" s="278"/>
      <c r="AG3349" s="278"/>
      <c r="AH3349" s="278"/>
      <c r="AI3349" s="284"/>
      <c r="AJ3349" s="284"/>
      <c r="AK3349" s="284"/>
      <c r="AL3349" s="284"/>
      <c r="AM3349" s="284"/>
      <c r="AN3349" s="284"/>
      <c r="AO3349" s="284"/>
      <c r="AP3349" s="284"/>
      <c r="AQ3349" s="284"/>
      <c r="AR3349" s="284"/>
      <c r="AS3349" s="284"/>
      <c r="AT3349" s="284"/>
      <c r="AU3349" s="284"/>
      <c r="AV3349" s="284"/>
      <c r="AW3349" s="284"/>
      <c r="AX3349" s="284"/>
      <c r="AY3349" s="284"/>
      <c r="AZ3349" s="284"/>
      <c r="BA3349" s="284"/>
      <c r="BB3349" s="284"/>
      <c r="BC3349" s="284"/>
      <c r="BD3349" s="284"/>
      <c r="BE3349" s="284"/>
      <c r="BF3349" s="284"/>
      <c r="BG3349" s="284"/>
      <c r="BH3349" s="284"/>
      <c r="BI3349" s="284"/>
      <c r="BJ3349" s="284"/>
      <c r="BK3349" s="284"/>
      <c r="BL3349" s="284"/>
      <c r="BM3349" s="284"/>
      <c r="BN3349" s="284"/>
      <c r="BO3349" s="284"/>
      <c r="BP3349" s="284"/>
      <c r="BQ3349" s="284"/>
      <c r="BR3349" s="284"/>
      <c r="BS3349" s="284"/>
      <c r="BT3349" s="284"/>
      <c r="BU3349" s="284"/>
      <c r="BV3349" s="284"/>
      <c r="BW3349" s="284"/>
      <c r="BX3349" s="284"/>
      <c r="BY3349" s="284"/>
      <c r="BZ3349" s="284"/>
      <c r="CA3349" s="284"/>
    </row>
    <row r="3350" spans="13:79" ht="11.25" customHeight="1">
      <c r="M3350" s="166"/>
      <c r="N3350" s="173"/>
      <c r="O3350" s="166"/>
      <c r="AC3350" s="278"/>
      <c r="AD3350" s="278"/>
      <c r="AE3350" s="278"/>
      <c r="AF3350" s="278"/>
      <c r="AG3350" s="278"/>
      <c r="AH3350" s="278"/>
      <c r="AI3350" s="278"/>
      <c r="AJ3350" s="278"/>
      <c r="AK3350" s="278"/>
      <c r="AL3350" s="278"/>
      <c r="AM3350" s="278"/>
      <c r="AN3350" s="278"/>
      <c r="AO3350" s="278"/>
      <c r="AP3350" s="278"/>
      <c r="AQ3350" s="278"/>
      <c r="AR3350" s="278"/>
      <c r="AS3350" s="278"/>
      <c r="AT3350" s="278"/>
      <c r="AU3350" s="278"/>
      <c r="AV3350" s="278"/>
      <c r="AW3350" s="278"/>
      <c r="AX3350" s="278"/>
      <c r="AY3350" s="278"/>
      <c r="AZ3350" s="278"/>
      <c r="BA3350" s="278"/>
      <c r="BB3350" s="278"/>
      <c r="BC3350" s="278"/>
      <c r="BD3350" s="278"/>
      <c r="BE3350" s="278"/>
      <c r="BF3350" s="278"/>
      <c r="BG3350" s="278"/>
      <c r="BH3350" s="278"/>
      <c r="BI3350" s="278"/>
      <c r="BJ3350" s="278"/>
      <c r="BK3350" s="278"/>
      <c r="BL3350" s="278"/>
      <c r="BM3350" s="278"/>
      <c r="BN3350" s="278"/>
      <c r="BO3350" s="278"/>
      <c r="BP3350" s="278"/>
      <c r="BQ3350" s="278"/>
      <c r="BR3350" s="278"/>
      <c r="BS3350" s="278"/>
      <c r="BT3350" s="278"/>
      <c r="BU3350" s="278"/>
      <c r="BV3350" s="278"/>
      <c r="BW3350" s="278"/>
      <c r="BX3350" s="278"/>
      <c r="BY3350" s="278"/>
      <c r="BZ3350" s="278"/>
      <c r="CA3350" s="278"/>
    </row>
    <row r="3351" spans="13:79" ht="11.25" customHeight="1">
      <c r="M3351" s="166"/>
      <c r="N3351" s="173"/>
      <c r="O3351" s="166"/>
      <c r="AC3351" s="278"/>
      <c r="AD3351" s="278"/>
      <c r="AE3351" s="278"/>
      <c r="AF3351" s="291">
        <f>AF3151*IF(AF3132="руб/тонна",IF(OR(AF3315="",AF3315=0),1,AF3315),1)</f>
        <v>0</v>
      </c>
      <c r="AG3351" s="291">
        <f>AG3151*IF(AG3132="руб/тонна",IF(OR(AG3315="",AG3315=0),1,AG3315),1)</f>
        <v>0</v>
      </c>
      <c r="AH3351" s="291">
        <f>AH3151*IF(AH3132="руб/тонна",IF(OR(AH3315="",AH3315=0),1,AH3315),1)</f>
        <v>0</v>
      </c>
      <c r="AI3351" s="278"/>
      <c r="AJ3351" s="278"/>
      <c r="AK3351" s="278"/>
      <c r="AL3351" s="278"/>
      <c r="AM3351" s="278"/>
      <c r="AN3351" s="278"/>
      <c r="AO3351" s="278"/>
      <c r="AP3351" s="278"/>
      <c r="AQ3351" s="278"/>
      <c r="AR3351" s="278"/>
      <c r="AS3351" s="278"/>
      <c r="AT3351" s="278"/>
      <c r="AU3351" s="278"/>
      <c r="AV3351" s="278"/>
      <c r="AW3351" s="278"/>
      <c r="AX3351" s="278"/>
      <c r="AY3351" s="278"/>
      <c r="AZ3351" s="278"/>
      <c r="BA3351" s="278"/>
      <c r="BB3351" s="278"/>
      <c r="BC3351" s="278"/>
      <c r="BD3351" s="278"/>
      <c r="BE3351" s="278"/>
      <c r="BF3351" s="278"/>
      <c r="BG3351" s="278"/>
      <c r="BH3351" s="278"/>
      <c r="BI3351" s="278"/>
      <c r="BJ3351" s="278"/>
      <c r="BK3351" s="278"/>
      <c r="BL3351" s="278"/>
      <c r="BM3351" s="278"/>
      <c r="BN3351" s="278"/>
      <c r="BO3351" s="278"/>
      <c r="BP3351" s="278"/>
      <c r="BQ3351" s="278"/>
      <c r="BR3351" s="278"/>
      <c r="BS3351" s="278"/>
      <c r="BT3351" s="278"/>
      <c r="BU3351" s="278"/>
      <c r="BV3351" s="278"/>
      <c r="BW3351" s="278"/>
      <c r="BX3351" s="278"/>
      <c r="BY3351" s="278"/>
      <c r="BZ3351" s="278"/>
      <c r="CA3351" s="278"/>
    </row>
    <row r="3352" spans="13:79" ht="11.25" customHeight="1">
      <c r="M3352" s="166"/>
      <c r="N3352" s="173"/>
      <c r="O3352" s="166"/>
      <c r="AC3352" s="278"/>
      <c r="AD3352" s="278"/>
      <c r="AE3352" s="278"/>
      <c r="AF3352" s="291">
        <f>AF3152*IF(AF3132="руб/тонна",IF(OR(AF3315="",AF3315=0),1,AF3315),1)</f>
        <v>0</v>
      </c>
      <c r="AG3352" s="291">
        <f>AG3152*IF(AG3132="руб/тонна",IF(OR(AG3315="",AG3315=0),1,AG3315),1)</f>
        <v>0</v>
      </c>
      <c r="AH3352" s="291">
        <f>AH3152*IF(AH3132="руб/тонна",IF(OR(AH3315="",AH3315=0),1,AH3315),1)</f>
        <v>0</v>
      </c>
      <c r="AI3352" s="278"/>
      <c r="AJ3352" s="278"/>
      <c r="AK3352" s="278"/>
      <c r="AL3352" s="278"/>
      <c r="AM3352" s="278"/>
      <c r="AN3352" s="278"/>
      <c r="AO3352" s="278"/>
      <c r="AP3352" s="278"/>
      <c r="AQ3352" s="278"/>
      <c r="AR3352" s="278"/>
      <c r="AS3352" s="278"/>
      <c r="AT3352" s="278"/>
      <c r="AU3352" s="278"/>
      <c r="AV3352" s="278"/>
      <c r="AW3352" s="278"/>
      <c r="AX3352" s="278"/>
      <c r="AY3352" s="278"/>
      <c r="AZ3352" s="278"/>
      <c r="BA3352" s="278"/>
      <c r="BB3352" s="278"/>
      <c r="BC3352" s="278"/>
      <c r="BD3352" s="278"/>
      <c r="BE3352" s="278"/>
      <c r="BF3352" s="278"/>
      <c r="BG3352" s="278"/>
      <c r="BH3352" s="278"/>
      <c r="BI3352" s="278"/>
      <c r="BJ3352" s="278"/>
      <c r="BK3352" s="278"/>
      <c r="BL3352" s="278"/>
      <c r="BM3352" s="278"/>
      <c r="BN3352" s="278"/>
      <c r="BO3352" s="278"/>
      <c r="BP3352" s="278"/>
      <c r="BQ3352" s="278"/>
      <c r="BR3352" s="278"/>
      <c r="BS3352" s="278"/>
      <c r="BT3352" s="278"/>
      <c r="BU3352" s="278"/>
      <c r="BV3352" s="278"/>
      <c r="BW3352" s="278"/>
      <c r="BX3352" s="278"/>
      <c r="BY3352" s="278"/>
      <c r="BZ3352" s="278"/>
      <c r="CA3352" s="278"/>
    </row>
    <row r="3353" spans="13:79" ht="11.25" customHeight="1">
      <c r="M3353" s="166"/>
      <c r="N3353" s="173"/>
      <c r="O3353" s="166"/>
      <c r="AC3353" s="278"/>
      <c r="AD3353" s="278"/>
      <c r="AE3353" s="278"/>
      <c r="AF3353" s="291">
        <f>AF3153*IF(AF3132="руб/тонна",IF(OR(AF3315="",AF3315=0),1,AF3315),1)</f>
        <v>0</v>
      </c>
      <c r="AG3353" s="291">
        <f>AG3153*IF(AG3132="руб/тонна",IF(OR(AG3315="",AG3315=0),1,AG3315),1)</f>
        <v>0</v>
      </c>
      <c r="AH3353" s="291">
        <f>AH3153*IF(AH3132="руб/тонна",IF(OR(AH3315="",AH3315=0),1,AH3315),1)</f>
        <v>0</v>
      </c>
      <c r="AI3353" s="278"/>
      <c r="AJ3353" s="278"/>
      <c r="AK3353" s="278"/>
      <c r="AL3353" s="278"/>
      <c r="AM3353" s="278"/>
      <c r="AN3353" s="278"/>
      <c r="AO3353" s="278"/>
      <c r="AP3353" s="278"/>
      <c r="AQ3353" s="278"/>
      <c r="AR3353" s="278"/>
      <c r="AS3353" s="278"/>
      <c r="AT3353" s="278"/>
      <c r="AU3353" s="278"/>
      <c r="AV3353" s="278"/>
      <c r="AW3353" s="278"/>
      <c r="AX3353" s="278"/>
      <c r="AY3353" s="278"/>
      <c r="AZ3353" s="278"/>
      <c r="BA3353" s="278"/>
      <c r="BB3353" s="278"/>
      <c r="BC3353" s="278"/>
      <c r="BD3353" s="278"/>
      <c r="BE3353" s="278"/>
      <c r="BF3353" s="278"/>
      <c r="BG3353" s="278"/>
      <c r="BH3353" s="278"/>
      <c r="BI3353" s="278"/>
      <c r="BJ3353" s="278"/>
      <c r="BK3353" s="278"/>
      <c r="BL3353" s="278"/>
      <c r="BM3353" s="278"/>
      <c r="BN3353" s="278"/>
      <c r="BO3353" s="278"/>
      <c r="BP3353" s="278"/>
      <c r="BQ3353" s="278"/>
      <c r="BR3353" s="278"/>
      <c r="BS3353" s="278"/>
      <c r="BT3353" s="278"/>
      <c r="BU3353" s="278"/>
      <c r="BV3353" s="278"/>
      <c r="BW3353" s="278"/>
      <c r="BX3353" s="278"/>
      <c r="BY3353" s="278"/>
      <c r="BZ3353" s="278"/>
      <c r="CA3353" s="278"/>
    </row>
    <row r="3354" spans="13:79" ht="11.25" customHeight="1">
      <c r="M3354" s="166"/>
      <c r="N3354" s="173"/>
      <c r="O3354" s="166"/>
      <c r="AC3354" s="278"/>
      <c r="AD3354" s="278"/>
      <c r="AE3354" s="278"/>
      <c r="AF3354" s="291">
        <f>AF3154*IF(AF3132="руб/тонна",IF(OR(AF3315="",AF3315=0),1,AF3315),1)</f>
        <v>0</v>
      </c>
      <c r="AG3354" s="291">
        <f>AG3154*IF(AG3132="руб/тонна",IF(OR(AG3315="",AG3315=0),1,AG3315),1)</f>
        <v>0</v>
      </c>
      <c r="AH3354" s="291">
        <f>AH3154*IF(AH3132="руб/тонна",IF(OR(AH3315="",AH3315=0),1,AH3315),1)</f>
        <v>0</v>
      </c>
      <c r="AI3354" s="278"/>
      <c r="AJ3354" s="278"/>
      <c r="AK3354" s="278"/>
      <c r="AL3354" s="278"/>
      <c r="AM3354" s="278"/>
      <c r="AN3354" s="278"/>
      <c r="AO3354" s="278"/>
      <c r="AP3354" s="278"/>
      <c r="AQ3354" s="278"/>
      <c r="AR3354" s="278"/>
      <c r="AS3354" s="278"/>
      <c r="AT3354" s="278"/>
      <c r="AU3354" s="278"/>
      <c r="AV3354" s="278"/>
      <c r="AW3354" s="278"/>
      <c r="AX3354" s="278"/>
      <c r="AY3354" s="278"/>
      <c r="AZ3354" s="278"/>
      <c r="BA3354" s="278"/>
      <c r="BB3354" s="278"/>
      <c r="BC3354" s="278"/>
      <c r="BD3354" s="278"/>
      <c r="BE3354" s="278"/>
      <c r="BF3354" s="278"/>
      <c r="BG3354" s="278"/>
      <c r="BH3354" s="278"/>
      <c r="BI3354" s="278"/>
      <c r="BJ3354" s="278"/>
      <c r="BK3354" s="278"/>
      <c r="BL3354" s="278"/>
      <c r="BM3354" s="278"/>
      <c r="BN3354" s="278"/>
      <c r="BO3354" s="278"/>
      <c r="BP3354" s="278"/>
      <c r="BQ3354" s="278"/>
      <c r="BR3354" s="278"/>
      <c r="BS3354" s="278"/>
      <c r="BT3354" s="278"/>
      <c r="BU3354" s="278"/>
      <c r="BV3354" s="278"/>
      <c r="BW3354" s="278"/>
      <c r="BX3354" s="278"/>
      <c r="BY3354" s="278"/>
      <c r="BZ3354" s="278"/>
      <c r="CA3354" s="278"/>
    </row>
    <row r="3355" spans="13:79" ht="11.25" customHeight="1">
      <c r="M3355" s="166"/>
      <c r="N3355" s="173"/>
      <c r="O3355" s="166"/>
      <c r="AC3355" s="278"/>
      <c r="AD3355" s="278"/>
      <c r="AE3355" s="278"/>
      <c r="AF3355" s="291">
        <f>AF3155*IF(AF3132="руб/тонна",IF(OR(AF3315="",AF3315=0),1,AF3315),1)</f>
        <v>0</v>
      </c>
      <c r="AG3355" s="291">
        <f>AG3155*IF(AG3132="руб/тонна",IF(OR(AG3315="",AG3315=0),1,AG3315),1)</f>
        <v>0</v>
      </c>
      <c r="AH3355" s="291">
        <f>AH3155*IF(AH3132="руб/тонна",IF(OR(AH3315="",AH3315=0),1,AH3315),1)</f>
        <v>0</v>
      </c>
      <c r="AI3355" s="278"/>
      <c r="AJ3355" s="278"/>
      <c r="AK3355" s="278"/>
      <c r="AL3355" s="278"/>
      <c r="AM3355" s="278"/>
      <c r="AN3355" s="278"/>
      <c r="AO3355" s="278"/>
      <c r="AP3355" s="278"/>
      <c r="AQ3355" s="278"/>
      <c r="AR3355" s="278"/>
      <c r="AS3355" s="278"/>
      <c r="AT3355" s="278"/>
      <c r="AU3355" s="278"/>
      <c r="AV3355" s="278"/>
      <c r="AW3355" s="278"/>
      <c r="AX3355" s="278"/>
      <c r="AY3355" s="278"/>
      <c r="AZ3355" s="278"/>
      <c r="BA3355" s="278"/>
      <c r="BB3355" s="278"/>
      <c r="BC3355" s="278"/>
      <c r="BD3355" s="278"/>
      <c r="BE3355" s="278"/>
      <c r="BF3355" s="278"/>
      <c r="BG3355" s="278"/>
      <c r="BH3355" s="278"/>
      <c r="BI3355" s="278"/>
      <c r="BJ3355" s="278"/>
      <c r="BK3355" s="278"/>
      <c r="BL3355" s="278"/>
      <c r="BM3355" s="278"/>
      <c r="BN3355" s="278"/>
      <c r="BO3355" s="278"/>
      <c r="BP3355" s="278"/>
      <c r="BQ3355" s="278"/>
      <c r="BR3355" s="278"/>
      <c r="BS3355" s="278"/>
      <c r="BT3355" s="278"/>
      <c r="BU3355" s="278"/>
      <c r="BV3355" s="278"/>
      <c r="BW3355" s="278"/>
      <c r="BX3355" s="278"/>
      <c r="BY3355" s="278"/>
      <c r="BZ3355" s="278"/>
      <c r="CA3355" s="278"/>
    </row>
    <row r="3356" spans="13:79" ht="11.25" customHeight="1">
      <c r="M3356" s="166"/>
      <c r="N3356" s="173"/>
      <c r="O3356" s="166"/>
      <c r="AC3356" s="278"/>
      <c r="AD3356" s="278"/>
      <c r="AE3356" s="278"/>
      <c r="AF3356" s="291">
        <f>AF3156*IF(AF3132="руб/тонна",IF(OR(AF3315="",AF3315=0),1,AF3315),1)</f>
        <v>0</v>
      </c>
      <c r="AG3356" s="291">
        <f>AG3156*IF(AG3132="руб/тонна",IF(OR(AG3315="",AG3315=0),1,AG3315),1)</f>
        <v>0</v>
      </c>
      <c r="AH3356" s="291">
        <f>AH3156*IF(AH3132="руб/тонна",IF(OR(AH3315="",AH3315=0),1,AH3315),1)</f>
        <v>0</v>
      </c>
      <c r="AI3356" s="278"/>
      <c r="AJ3356" s="278"/>
      <c r="AK3356" s="278"/>
      <c r="AL3356" s="278"/>
      <c r="AM3356" s="278"/>
      <c r="AN3356" s="278"/>
      <c r="AO3356" s="278"/>
      <c r="AP3356" s="278"/>
      <c r="AQ3356" s="278"/>
      <c r="AR3356" s="278"/>
      <c r="AS3356" s="278"/>
      <c r="AT3356" s="278"/>
      <c r="AU3356" s="278"/>
      <c r="AV3356" s="278"/>
      <c r="AW3356" s="278"/>
      <c r="AX3356" s="278"/>
      <c r="AY3356" s="278"/>
      <c r="AZ3356" s="278"/>
      <c r="BA3356" s="278"/>
      <c r="BB3356" s="278"/>
      <c r="BC3356" s="278"/>
      <c r="BD3356" s="278"/>
      <c r="BE3356" s="278"/>
      <c r="BF3356" s="278"/>
      <c r="BG3356" s="278"/>
      <c r="BH3356" s="278"/>
      <c r="BI3356" s="278"/>
      <c r="BJ3356" s="278"/>
      <c r="BK3356" s="278"/>
      <c r="BL3356" s="278"/>
      <c r="BM3356" s="278"/>
      <c r="BN3356" s="278"/>
      <c r="BO3356" s="278"/>
      <c r="BP3356" s="278"/>
      <c r="BQ3356" s="278"/>
      <c r="BR3356" s="278"/>
      <c r="BS3356" s="278"/>
      <c r="BT3356" s="278"/>
      <c r="BU3356" s="278"/>
      <c r="BV3356" s="278"/>
      <c r="BW3356" s="278"/>
      <c r="BX3356" s="278"/>
      <c r="BY3356" s="278"/>
      <c r="BZ3356" s="278"/>
      <c r="CA3356" s="278"/>
    </row>
    <row r="3357" spans="13:79" ht="11.25" customHeight="1">
      <c r="M3357" s="166"/>
      <c r="N3357" s="173"/>
      <c r="O3357" s="166"/>
      <c r="AC3357" s="278"/>
      <c r="AD3357" s="278"/>
      <c r="AE3357" s="278"/>
      <c r="AF3357" s="291">
        <f>AF3157*IF(AF3132="руб/тонна",IF(OR(AF3315="",AF3315=0),1,AF3315),1)</f>
        <v>0</v>
      </c>
      <c r="AG3357" s="291">
        <f>AG3157*IF(AG3132="руб/тонна",IF(OR(AG3315="",AG3315=0),1,AG3315),1)</f>
        <v>0</v>
      </c>
      <c r="AH3357" s="291">
        <f>AH3157*IF(AH3132="руб/тонна",IF(OR(AH3315="",AH3315=0),1,AH3315),1)</f>
        <v>0</v>
      </c>
      <c r="AI3357" s="278"/>
      <c r="AJ3357" s="278"/>
      <c r="AK3357" s="278"/>
      <c r="AL3357" s="278"/>
      <c r="AM3357" s="278"/>
      <c r="AN3357" s="278"/>
      <c r="AO3357" s="278"/>
      <c r="AP3357" s="278"/>
      <c r="AQ3357" s="278"/>
      <c r="AR3357" s="278"/>
      <c r="AS3357" s="278"/>
      <c r="AT3357" s="278"/>
      <c r="AU3357" s="278"/>
      <c r="AV3357" s="278"/>
      <c r="AW3357" s="278"/>
      <c r="AX3357" s="278"/>
      <c r="AY3357" s="278"/>
      <c r="AZ3357" s="278"/>
      <c r="BA3357" s="278"/>
      <c r="BB3357" s="278"/>
      <c r="BC3357" s="278"/>
      <c r="BD3357" s="278"/>
      <c r="BE3357" s="278"/>
      <c r="BF3357" s="278"/>
      <c r="BG3357" s="278"/>
      <c r="BH3357" s="278"/>
      <c r="BI3357" s="278"/>
      <c r="BJ3357" s="278"/>
      <c r="BK3357" s="278"/>
      <c r="BL3357" s="278"/>
      <c r="BM3357" s="278"/>
      <c r="BN3357" s="278"/>
      <c r="BO3357" s="278"/>
      <c r="BP3357" s="278"/>
      <c r="BQ3357" s="278"/>
      <c r="BR3357" s="278"/>
      <c r="BS3357" s="278"/>
      <c r="BT3357" s="278"/>
      <c r="BU3357" s="278"/>
      <c r="BV3357" s="278"/>
      <c r="BW3357" s="278"/>
      <c r="BX3357" s="278"/>
      <c r="BY3357" s="278"/>
      <c r="BZ3357" s="278"/>
      <c r="CA3357" s="278"/>
    </row>
    <row r="3358" spans="13:79" ht="11.25" customHeight="1">
      <c r="M3358" s="166"/>
      <c r="N3358" s="173"/>
      <c r="O3358" s="166"/>
      <c r="AC3358" s="278"/>
      <c r="AD3358" s="278"/>
      <c r="AE3358" s="278"/>
      <c r="AF3358" s="291">
        <f>AF3158*IF(AF3132="руб/тонна",IF(OR(AF3315="",AF3315=0),1,AF3315),1)</f>
        <v>0</v>
      </c>
      <c r="AG3358" s="291">
        <f>AG3158*IF(AG3132="руб/тонна",IF(OR(AG3315="",AG3315=0),1,AG3315),1)</f>
        <v>0</v>
      </c>
      <c r="AH3358" s="291">
        <f>AH3158*IF(AH3132="руб/тонна",IF(OR(AH3315="",AH3315=0),1,AH3315),1)</f>
        <v>0</v>
      </c>
      <c r="AI3358" s="278"/>
      <c r="AJ3358" s="278"/>
      <c r="AK3358" s="278"/>
      <c r="AL3358" s="278"/>
      <c r="AM3358" s="278"/>
      <c r="AN3358" s="278"/>
      <c r="AO3358" s="278"/>
      <c r="AP3358" s="278"/>
      <c r="AQ3358" s="278"/>
      <c r="AR3358" s="278"/>
      <c r="AS3358" s="278"/>
      <c r="AT3358" s="278"/>
      <c r="AU3358" s="278"/>
      <c r="AV3358" s="278"/>
      <c r="AW3358" s="278"/>
      <c r="AX3358" s="278"/>
      <c r="AY3358" s="278"/>
      <c r="AZ3358" s="278"/>
      <c r="BA3358" s="278"/>
      <c r="BB3358" s="278"/>
      <c r="BC3358" s="278"/>
      <c r="BD3358" s="278"/>
      <c r="BE3358" s="278"/>
      <c r="BF3358" s="278"/>
      <c r="BG3358" s="278"/>
      <c r="BH3358" s="278"/>
      <c r="BI3358" s="278"/>
      <c r="BJ3358" s="278"/>
      <c r="BK3358" s="278"/>
      <c r="BL3358" s="278"/>
      <c r="BM3358" s="278"/>
      <c r="BN3358" s="278"/>
      <c r="BO3358" s="278"/>
      <c r="BP3358" s="278"/>
      <c r="BQ3358" s="278"/>
      <c r="BR3358" s="278"/>
      <c r="BS3358" s="278"/>
      <c r="BT3358" s="278"/>
      <c r="BU3358" s="278"/>
      <c r="BV3358" s="278"/>
      <c r="BW3358" s="278"/>
      <c r="BX3358" s="278"/>
      <c r="BY3358" s="278"/>
      <c r="BZ3358" s="278"/>
      <c r="CA3358" s="278"/>
    </row>
    <row r="3359" spans="13:79" ht="11.25" customHeight="1">
      <c r="M3359" s="166"/>
      <c r="N3359" s="173"/>
      <c r="O3359" s="166"/>
      <c r="AC3359" s="278"/>
      <c r="AD3359" s="278"/>
      <c r="AE3359" s="278"/>
      <c r="AF3359" s="291">
        <f>AF3159*IF(AF3132="руб/тонна",IF(OR(AF3315="",AF3315=0),1,AF3315),1)</f>
        <v>0</v>
      </c>
      <c r="AG3359" s="291">
        <f>AG3159*IF(AG3132="руб/тонна",IF(OR(AG3315="",AG3315=0),1,AG3315),1)</f>
        <v>0</v>
      </c>
      <c r="AH3359" s="291">
        <f>AH3159*IF(AH3132="руб/тонна",IF(OR(AH3315="",AH3315=0),1,AH3315),1)</f>
        <v>0</v>
      </c>
      <c r="AI3359" s="278"/>
      <c r="AJ3359" s="278"/>
      <c r="AK3359" s="278"/>
      <c r="AL3359" s="278"/>
      <c r="AM3359" s="278"/>
      <c r="AN3359" s="278"/>
      <c r="AO3359" s="278"/>
      <c r="AP3359" s="278"/>
      <c r="AQ3359" s="278"/>
      <c r="AR3359" s="278"/>
      <c r="AS3359" s="278"/>
      <c r="AT3359" s="278"/>
      <c r="AU3359" s="278"/>
      <c r="AV3359" s="278"/>
      <c r="AW3359" s="278"/>
      <c r="AX3359" s="278"/>
      <c r="AY3359" s="278"/>
      <c r="AZ3359" s="278"/>
      <c r="BA3359" s="278"/>
      <c r="BB3359" s="278"/>
      <c r="BC3359" s="278"/>
      <c r="BD3359" s="278"/>
      <c r="BE3359" s="278"/>
      <c r="BF3359" s="278"/>
      <c r="BG3359" s="278"/>
      <c r="BH3359" s="278"/>
      <c r="BI3359" s="278"/>
      <c r="BJ3359" s="278"/>
      <c r="BK3359" s="278"/>
      <c r="BL3359" s="278"/>
      <c r="BM3359" s="278"/>
      <c r="BN3359" s="278"/>
      <c r="BO3359" s="278"/>
      <c r="BP3359" s="278"/>
      <c r="BQ3359" s="278"/>
      <c r="BR3359" s="278"/>
      <c r="BS3359" s="278"/>
      <c r="BT3359" s="278"/>
      <c r="BU3359" s="278"/>
      <c r="BV3359" s="278"/>
      <c r="BW3359" s="278"/>
      <c r="BX3359" s="278"/>
      <c r="BY3359" s="278"/>
      <c r="BZ3359" s="278"/>
      <c r="CA3359" s="278"/>
    </row>
    <row r="3360" spans="13:79" ht="11.25" customHeight="1">
      <c r="M3360" s="166"/>
      <c r="N3360" s="173"/>
      <c r="O3360" s="166"/>
      <c r="AC3360" s="278"/>
      <c r="AD3360" s="278"/>
      <c r="AE3360" s="278"/>
      <c r="AF3360" s="291">
        <f>AF3160*IF(AF3132="руб/тонна",IF(OR(AF3315="",AF3315=0),1,AF3315),1)</f>
        <v>0</v>
      </c>
      <c r="AG3360" s="291">
        <f>AG3160*IF(AG3132="руб/тонна",IF(OR(AG3315="",AG3315=0),1,AG3315),1)</f>
        <v>0</v>
      </c>
      <c r="AH3360" s="291">
        <f>AH3160*IF(AH3132="руб/тонна",IF(OR(AH3315="",AH3315=0),1,AH3315),1)</f>
        <v>0</v>
      </c>
      <c r="AI3360" s="278"/>
      <c r="AJ3360" s="278"/>
      <c r="AK3360" s="278"/>
      <c r="AL3360" s="278"/>
      <c r="AM3360" s="278"/>
      <c r="AN3360" s="278"/>
      <c r="AO3360" s="278"/>
      <c r="AP3360" s="278"/>
      <c r="AQ3360" s="278"/>
      <c r="AR3360" s="278"/>
      <c r="AS3360" s="278"/>
      <c r="AT3360" s="278"/>
      <c r="AU3360" s="278"/>
      <c r="AV3360" s="278"/>
      <c r="AW3360" s="278"/>
      <c r="AX3360" s="278"/>
      <c r="AY3360" s="278"/>
      <c r="AZ3360" s="278"/>
      <c r="BA3360" s="278"/>
      <c r="BB3360" s="278"/>
      <c r="BC3360" s="278"/>
      <c r="BD3360" s="278"/>
      <c r="BE3360" s="278"/>
      <c r="BF3360" s="278"/>
      <c r="BG3360" s="278"/>
      <c r="BH3360" s="278"/>
      <c r="BI3360" s="278"/>
      <c r="BJ3360" s="278"/>
      <c r="BK3360" s="278"/>
      <c r="BL3360" s="278"/>
      <c r="BM3360" s="278"/>
      <c r="BN3360" s="278"/>
      <c r="BO3360" s="278"/>
      <c r="BP3360" s="278"/>
      <c r="BQ3360" s="278"/>
      <c r="BR3360" s="278"/>
      <c r="BS3360" s="278"/>
      <c r="BT3360" s="278"/>
      <c r="BU3360" s="278"/>
      <c r="BV3360" s="278"/>
      <c r="BW3360" s="278"/>
      <c r="BX3360" s="278"/>
      <c r="BY3360" s="278"/>
      <c r="BZ3360" s="278"/>
      <c r="CA3360" s="278"/>
    </row>
    <row r="3361" spans="13:79" ht="11.25" customHeight="1">
      <c r="M3361" s="166"/>
      <c r="N3361" s="173"/>
      <c r="O3361" s="166"/>
      <c r="AC3361" s="278"/>
      <c r="AD3361" s="278"/>
      <c r="AE3361" s="278"/>
      <c r="AF3361" s="291">
        <f>AF3161*IF(AF3132="руб/тонна",IF(OR(AF3315="",AF3315=0),1,AF3315),1)</f>
        <v>0</v>
      </c>
      <c r="AG3361" s="291">
        <f>AG3161*IF(AG3132="руб/тонна",IF(OR(AG3315="",AG3315=0),1,AG3315),1)</f>
        <v>0</v>
      </c>
      <c r="AH3361" s="291">
        <f>AH3161*IF(AH3132="руб/тонна",IF(OR(AH3315="",AH3315=0),1,AH3315),1)</f>
        <v>0</v>
      </c>
      <c r="AI3361" s="278"/>
      <c r="AJ3361" s="278"/>
      <c r="AK3361" s="278"/>
      <c r="AL3361" s="278"/>
      <c r="AM3361" s="278"/>
      <c r="AN3361" s="278"/>
      <c r="AO3361" s="278"/>
      <c r="AP3361" s="278"/>
      <c r="AQ3361" s="278"/>
      <c r="AR3361" s="278"/>
      <c r="AS3361" s="278"/>
      <c r="AT3361" s="278"/>
      <c r="AU3361" s="278"/>
      <c r="AV3361" s="278"/>
      <c r="AW3361" s="278"/>
      <c r="AX3361" s="278"/>
      <c r="AY3361" s="278"/>
      <c r="AZ3361" s="278"/>
      <c r="BA3361" s="278"/>
      <c r="BB3361" s="278"/>
      <c r="BC3361" s="278"/>
      <c r="BD3361" s="278"/>
      <c r="BE3361" s="278"/>
      <c r="BF3361" s="278"/>
      <c r="BG3361" s="278"/>
      <c r="BH3361" s="278"/>
      <c r="BI3361" s="278"/>
      <c r="BJ3361" s="278"/>
      <c r="BK3361" s="278"/>
      <c r="BL3361" s="278"/>
      <c r="BM3361" s="278"/>
      <c r="BN3361" s="278"/>
      <c r="BO3361" s="278"/>
      <c r="BP3361" s="278"/>
      <c r="BQ3361" s="278"/>
      <c r="BR3361" s="278"/>
      <c r="BS3361" s="278"/>
      <c r="BT3361" s="278"/>
      <c r="BU3361" s="278"/>
      <c r="BV3361" s="278"/>
      <c r="BW3361" s="278"/>
      <c r="BX3361" s="278"/>
      <c r="BY3361" s="278"/>
      <c r="BZ3361" s="278"/>
      <c r="CA3361" s="278"/>
    </row>
    <row r="3362" spans="13:79" ht="11.25" customHeight="1">
      <c r="M3362" s="166"/>
      <c r="N3362" s="173"/>
      <c r="O3362" s="166"/>
      <c r="AC3362" s="278"/>
      <c r="AD3362" s="278"/>
      <c r="AE3362" s="278"/>
      <c r="AF3362" s="291">
        <f>AF3162*IF(AF3132="руб/тонна",IF(OR(AF3315="",AF3315=0),1,AF3315),1)</f>
        <v>0</v>
      </c>
      <c r="AG3362" s="291">
        <f>AG3162*IF(AG3132="руб/тонна",IF(OR(AG3315="",AG3315=0),1,AG3315),1)</f>
        <v>0</v>
      </c>
      <c r="AH3362" s="291">
        <f>AH3162*IF(AH3132="руб/тонна",IF(OR(AH3315="",AH3315=0),1,AH3315),1)</f>
        <v>0</v>
      </c>
      <c r="AI3362" s="278"/>
      <c r="AJ3362" s="278"/>
      <c r="AK3362" s="278"/>
      <c r="AL3362" s="278"/>
      <c r="AM3362" s="278"/>
      <c r="AN3362" s="278"/>
      <c r="AO3362" s="278"/>
      <c r="AP3362" s="278"/>
      <c r="AQ3362" s="278"/>
      <c r="AR3362" s="278"/>
      <c r="AS3362" s="278"/>
      <c r="AT3362" s="278"/>
      <c r="AU3362" s="278"/>
      <c r="AV3362" s="278"/>
      <c r="AW3362" s="278"/>
      <c r="AX3362" s="278"/>
      <c r="AY3362" s="278"/>
      <c r="AZ3362" s="278"/>
      <c r="BA3362" s="278"/>
      <c r="BB3362" s="278"/>
      <c r="BC3362" s="278"/>
      <c r="BD3362" s="278"/>
      <c r="BE3362" s="278"/>
      <c r="BF3362" s="278"/>
      <c r="BG3362" s="278"/>
      <c r="BH3362" s="278"/>
      <c r="BI3362" s="278"/>
      <c r="BJ3362" s="278"/>
      <c r="BK3362" s="278"/>
      <c r="BL3362" s="278"/>
      <c r="BM3362" s="278"/>
      <c r="BN3362" s="278"/>
      <c r="BO3362" s="278"/>
      <c r="BP3362" s="278"/>
      <c r="BQ3362" s="278"/>
      <c r="BR3362" s="278"/>
      <c r="BS3362" s="278"/>
      <c r="BT3362" s="278"/>
      <c r="BU3362" s="278"/>
      <c r="BV3362" s="278"/>
      <c r="BW3362" s="278"/>
      <c r="BX3362" s="278"/>
      <c r="BY3362" s="278"/>
      <c r="BZ3362" s="278"/>
      <c r="CA3362" s="278"/>
    </row>
    <row r="3363" spans="13:79" ht="11.25" customHeight="1">
      <c r="M3363" s="166"/>
      <c r="N3363" s="173"/>
      <c r="O3363" s="166"/>
      <c r="AC3363" s="278"/>
      <c r="AD3363" s="278"/>
      <c r="AE3363" s="278"/>
      <c r="AF3363" s="291">
        <f>AF3163*IF(AF3132="руб/тонна",IF(OR(AF3315="",AF3315=0),1,AF3315),1)</f>
        <v>0</v>
      </c>
      <c r="AG3363" s="291">
        <f>AG3163*IF(AG3132="руб/тонна",IF(OR(AG3315="",AG3315=0),1,AG3315),1)</f>
        <v>0</v>
      </c>
      <c r="AH3363" s="291">
        <f>AH3163*IF(AH3132="руб/тонна",IF(OR(AH3315="",AH3315=0),1,AH3315),1)</f>
        <v>0</v>
      </c>
      <c r="AI3363" s="278"/>
      <c r="AJ3363" s="278"/>
      <c r="AK3363" s="278"/>
      <c r="AL3363" s="278"/>
      <c r="AM3363" s="278"/>
      <c r="AN3363" s="278"/>
      <c r="AO3363" s="278"/>
      <c r="AP3363" s="278"/>
      <c r="AQ3363" s="278"/>
      <c r="AR3363" s="278"/>
      <c r="AS3363" s="278"/>
      <c r="AT3363" s="278"/>
      <c r="AU3363" s="278"/>
      <c r="AV3363" s="278"/>
      <c r="AW3363" s="278"/>
      <c r="AX3363" s="278"/>
      <c r="AY3363" s="278"/>
      <c r="AZ3363" s="278"/>
      <c r="BA3363" s="278"/>
      <c r="BB3363" s="278"/>
      <c r="BC3363" s="278"/>
      <c r="BD3363" s="278"/>
      <c r="BE3363" s="278"/>
      <c r="BF3363" s="278"/>
      <c r="BG3363" s="278"/>
      <c r="BH3363" s="278"/>
      <c r="BI3363" s="278"/>
      <c r="BJ3363" s="278"/>
      <c r="BK3363" s="278"/>
      <c r="BL3363" s="278"/>
      <c r="BM3363" s="278"/>
      <c r="BN3363" s="278"/>
      <c r="BO3363" s="278"/>
      <c r="BP3363" s="278"/>
      <c r="BQ3363" s="278"/>
      <c r="BR3363" s="278"/>
      <c r="BS3363" s="278"/>
      <c r="BT3363" s="278"/>
      <c r="BU3363" s="278"/>
      <c r="BV3363" s="278"/>
      <c r="BW3363" s="278"/>
      <c r="BX3363" s="278"/>
      <c r="BY3363" s="278"/>
      <c r="BZ3363" s="278"/>
      <c r="CA3363" s="278"/>
    </row>
    <row r="3364" spans="13:79" ht="11.25" customHeight="1">
      <c r="M3364" s="166"/>
      <c r="N3364" s="173"/>
      <c r="O3364" s="166"/>
      <c r="AC3364" s="278"/>
      <c r="AD3364" s="278"/>
      <c r="AE3364" s="278"/>
      <c r="AF3364" s="291">
        <f>AF3164*IF(AF3132="руб/тонна",IF(OR(AF3315="",AF3315=0),1,AF3315),1)</f>
        <v>0</v>
      </c>
      <c r="AG3364" s="291">
        <f>AG3164*IF(AG3132="руб/тонна",IF(OR(AG3315="",AG3315=0),1,AG3315),1)</f>
        <v>0</v>
      </c>
      <c r="AH3364" s="291">
        <f>AH3164*IF(AH3132="руб/тонна",IF(OR(AH3315="",AH3315=0),1,AH3315),1)</f>
        <v>0</v>
      </c>
      <c r="AI3364" s="278"/>
      <c r="AJ3364" s="278"/>
      <c r="AK3364" s="278"/>
      <c r="AL3364" s="278"/>
      <c r="AM3364" s="278"/>
      <c r="AN3364" s="278"/>
      <c r="AO3364" s="278"/>
      <c r="AP3364" s="278"/>
      <c r="AQ3364" s="278"/>
      <c r="AR3364" s="278"/>
      <c r="AS3364" s="278"/>
      <c r="AT3364" s="278"/>
      <c r="AU3364" s="278"/>
      <c r="AV3364" s="278"/>
      <c r="AW3364" s="278"/>
      <c r="AX3364" s="278"/>
      <c r="AY3364" s="278"/>
      <c r="AZ3364" s="278"/>
      <c r="BA3364" s="278"/>
      <c r="BB3364" s="278"/>
      <c r="BC3364" s="278"/>
      <c r="BD3364" s="278"/>
      <c r="BE3364" s="278"/>
      <c r="BF3364" s="278"/>
      <c r="BG3364" s="278"/>
      <c r="BH3364" s="278"/>
      <c r="BI3364" s="278"/>
      <c r="BJ3364" s="278"/>
      <c r="BK3364" s="278"/>
      <c r="BL3364" s="278"/>
      <c r="BM3364" s="278"/>
      <c r="BN3364" s="278"/>
      <c r="BO3364" s="278"/>
      <c r="BP3364" s="278"/>
      <c r="BQ3364" s="278"/>
      <c r="BR3364" s="278"/>
      <c r="BS3364" s="278"/>
      <c r="BT3364" s="278"/>
      <c r="BU3364" s="278"/>
      <c r="BV3364" s="278"/>
      <c r="BW3364" s="278"/>
      <c r="BX3364" s="278"/>
      <c r="BY3364" s="278"/>
      <c r="BZ3364" s="278"/>
      <c r="CA3364" s="278"/>
    </row>
    <row r="3365" spans="13:79" ht="11.25" customHeight="1">
      <c r="M3365" s="166"/>
      <c r="N3365" s="173"/>
      <c r="O3365" s="166"/>
      <c r="AC3365" s="278"/>
      <c r="AD3365" s="278"/>
      <c r="AE3365" s="278"/>
      <c r="AF3365" s="278"/>
      <c r="AG3365" s="278"/>
      <c r="AH3365" s="278"/>
      <c r="AI3365" s="278"/>
      <c r="AJ3365" s="278"/>
      <c r="AK3365" s="278"/>
      <c r="AL3365" s="278"/>
      <c r="AM3365" s="278"/>
      <c r="AN3365" s="278"/>
      <c r="AO3365" s="278"/>
      <c r="AP3365" s="278"/>
      <c r="AQ3365" s="278"/>
      <c r="AR3365" s="278"/>
      <c r="AS3365" s="278"/>
      <c r="AT3365" s="278"/>
      <c r="AU3365" s="278"/>
      <c r="AV3365" s="278"/>
      <c r="AW3365" s="278"/>
      <c r="AX3365" s="278"/>
      <c r="AY3365" s="278"/>
      <c r="AZ3365" s="278"/>
      <c r="BA3365" s="278"/>
      <c r="BB3365" s="278"/>
      <c r="BC3365" s="278"/>
      <c r="BD3365" s="278"/>
      <c r="BE3365" s="278"/>
      <c r="BF3365" s="278"/>
      <c r="BG3365" s="278"/>
      <c r="BH3365" s="278"/>
      <c r="BI3365" s="278"/>
      <c r="BJ3365" s="278"/>
      <c r="BK3365" s="278"/>
      <c r="BL3365" s="278"/>
      <c r="BM3365" s="278"/>
      <c r="BN3365" s="278"/>
      <c r="BO3365" s="278"/>
      <c r="BP3365" s="278"/>
      <c r="BQ3365" s="278"/>
      <c r="BR3365" s="278"/>
      <c r="BS3365" s="278"/>
      <c r="BT3365" s="278"/>
      <c r="BU3365" s="278"/>
      <c r="BV3365" s="278"/>
      <c r="BW3365" s="278"/>
      <c r="BX3365" s="278"/>
      <c r="BY3365" s="278"/>
      <c r="BZ3365" s="278"/>
      <c r="CA3365" s="278"/>
    </row>
    <row r="3366" spans="13:79" ht="11.25" customHeight="1">
      <c r="M3366" s="166"/>
      <c r="N3366" s="173"/>
      <c r="O3366" s="166"/>
      <c r="AC3366" s="278"/>
      <c r="AD3366" s="278"/>
      <c r="AE3366" s="278"/>
      <c r="AF3366" s="278"/>
      <c r="AG3366" s="278"/>
      <c r="AH3366" s="278"/>
      <c r="AI3366" s="278"/>
      <c r="AJ3366" s="278"/>
      <c r="AK3366" s="278"/>
      <c r="AL3366" s="278"/>
      <c r="AM3366" s="278"/>
      <c r="AN3366" s="278"/>
      <c r="AO3366" s="278"/>
      <c r="AP3366" s="278"/>
      <c r="AQ3366" s="278"/>
      <c r="AR3366" s="278"/>
      <c r="AS3366" s="278"/>
      <c r="AT3366" s="278"/>
      <c r="AU3366" s="278"/>
      <c r="AV3366" s="278"/>
      <c r="AW3366" s="278"/>
      <c r="AX3366" s="278"/>
      <c r="AY3366" s="278"/>
      <c r="AZ3366" s="278"/>
      <c r="BA3366" s="278"/>
      <c r="BB3366" s="278"/>
      <c r="BC3366" s="278"/>
      <c r="BD3366" s="278"/>
      <c r="BE3366" s="278"/>
      <c r="BF3366" s="278"/>
      <c r="BG3366" s="278"/>
      <c r="BH3366" s="278"/>
      <c r="BI3366" s="278"/>
      <c r="BJ3366" s="278"/>
      <c r="BK3366" s="278"/>
      <c r="BL3366" s="278"/>
      <c r="BM3366" s="278"/>
      <c r="BN3366" s="278"/>
      <c r="BO3366" s="278"/>
      <c r="BP3366" s="278"/>
      <c r="BQ3366" s="278"/>
      <c r="BR3366" s="278"/>
      <c r="BS3366" s="278"/>
      <c r="BT3366" s="278"/>
      <c r="BU3366" s="278"/>
      <c r="BV3366" s="278"/>
      <c r="BW3366" s="278"/>
      <c r="BX3366" s="278"/>
      <c r="BY3366" s="278"/>
      <c r="BZ3366" s="278"/>
      <c r="CA3366" s="278"/>
    </row>
    <row r="3367" spans="13:79" ht="11.25" hidden="1" customHeight="1">
      <c r="M3367" s="166"/>
      <c r="N3367" s="173"/>
      <c r="O3367" s="166"/>
      <c r="AC3367" s="278"/>
      <c r="AD3367" s="278"/>
      <c r="AE3367" s="278"/>
      <c r="AF3367" s="278"/>
      <c r="AG3367" s="278"/>
      <c r="AH3367" s="278"/>
      <c r="AI3367" s="278"/>
      <c r="AJ3367" s="278"/>
      <c r="AK3367" s="278"/>
      <c r="AL3367" s="278"/>
      <c r="AM3367" s="278"/>
      <c r="AN3367" s="278"/>
      <c r="AO3367" s="278"/>
      <c r="AP3367" s="278"/>
      <c r="AQ3367" s="278"/>
      <c r="AR3367" s="278"/>
      <c r="AS3367" s="278"/>
      <c r="AT3367" s="278"/>
      <c r="AU3367" s="278"/>
      <c r="AV3367" s="278"/>
      <c r="AW3367" s="278"/>
      <c r="AX3367" s="278"/>
      <c r="AY3367" s="278"/>
      <c r="AZ3367" s="278"/>
      <c r="BA3367" s="278"/>
      <c r="BB3367" s="278"/>
      <c r="BC3367" s="278"/>
      <c r="BD3367" s="278"/>
      <c r="BE3367" s="278"/>
      <c r="BF3367" s="278"/>
      <c r="BG3367" s="278"/>
      <c r="BH3367" s="278"/>
      <c r="BI3367" s="278"/>
      <c r="BJ3367" s="278"/>
      <c r="BK3367" s="278"/>
      <c r="BL3367" s="278"/>
      <c r="BM3367" s="278"/>
      <c r="BN3367" s="278"/>
      <c r="BO3367" s="278"/>
      <c r="BP3367" s="278"/>
      <c r="BQ3367" s="278"/>
      <c r="BR3367" s="278"/>
      <c r="BS3367" s="278"/>
      <c r="BT3367" s="278"/>
      <c r="BU3367" s="278"/>
      <c r="BV3367" s="278"/>
      <c r="BW3367" s="278"/>
      <c r="BX3367" s="278"/>
      <c r="BY3367" s="278"/>
      <c r="BZ3367" s="278"/>
      <c r="CA3367" s="278"/>
    </row>
    <row r="3368" spans="13:79" ht="11.25" hidden="1" customHeight="1">
      <c r="M3368" s="166"/>
      <c r="N3368" s="173"/>
      <c r="O3368" s="166"/>
      <c r="AC3368" s="278"/>
      <c r="AD3368" s="278"/>
      <c r="AE3368" s="278"/>
      <c r="AF3368" s="291"/>
      <c r="AG3368" s="291"/>
      <c r="AH3368" s="278"/>
      <c r="AI3368" s="278"/>
      <c r="AJ3368" s="278"/>
      <c r="AK3368" s="278"/>
      <c r="AL3368" s="278"/>
      <c r="AM3368" s="278"/>
      <c r="AN3368" s="278"/>
      <c r="AO3368" s="278"/>
      <c r="AP3368" s="278"/>
      <c r="AQ3368" s="278"/>
      <c r="AR3368" s="278"/>
      <c r="AS3368" s="278"/>
      <c r="AT3368" s="278"/>
      <c r="AU3368" s="278"/>
      <c r="AV3368" s="278"/>
      <c r="AW3368" s="278"/>
      <c r="AX3368" s="278"/>
      <c r="AY3368" s="278"/>
      <c r="AZ3368" s="278"/>
      <c r="BA3368" s="278"/>
      <c r="BB3368" s="278"/>
      <c r="BC3368" s="278"/>
      <c r="BD3368" s="278"/>
      <c r="BE3368" s="278"/>
      <c r="BF3368" s="278"/>
      <c r="BG3368" s="278"/>
      <c r="BH3368" s="278"/>
      <c r="BI3368" s="278"/>
      <c r="BJ3368" s="278"/>
      <c r="BK3368" s="278"/>
      <c r="BL3368" s="278"/>
      <c r="BM3368" s="278"/>
      <c r="BN3368" s="278"/>
      <c r="BO3368" s="278"/>
      <c r="BP3368" s="278"/>
      <c r="BQ3368" s="278"/>
      <c r="BR3368" s="278"/>
      <c r="BS3368" s="278"/>
      <c r="BT3368" s="278"/>
      <c r="BU3368" s="278"/>
      <c r="BV3368" s="278"/>
      <c r="BW3368" s="278"/>
      <c r="BX3368" s="278"/>
      <c r="BY3368" s="278"/>
      <c r="BZ3368" s="278"/>
      <c r="CA3368" s="278"/>
    </row>
    <row r="3369" spans="13:79" ht="11.25" hidden="1" customHeight="1">
      <c r="M3369" s="166"/>
      <c r="N3369" s="173"/>
      <c r="O3369" s="166"/>
      <c r="AC3369" s="278"/>
      <c r="AD3369" s="278"/>
      <c r="AE3369" s="278"/>
      <c r="AF3369" s="291"/>
      <c r="AG3369" s="291"/>
      <c r="AH3369" s="278"/>
      <c r="AI3369" s="278"/>
      <c r="AJ3369" s="278"/>
      <c r="AK3369" s="278"/>
      <c r="AL3369" s="278"/>
      <c r="AM3369" s="278"/>
      <c r="AN3369" s="278"/>
      <c r="AO3369" s="278"/>
      <c r="AP3369" s="278"/>
      <c r="AQ3369" s="278"/>
      <c r="AR3369" s="278"/>
      <c r="AS3369" s="278"/>
      <c r="AT3369" s="278"/>
      <c r="AU3369" s="278"/>
      <c r="AV3369" s="278"/>
      <c r="AW3369" s="278"/>
      <c r="AX3369" s="278"/>
      <c r="AY3369" s="278"/>
      <c r="AZ3369" s="278"/>
      <c r="BA3369" s="278"/>
      <c r="BB3369" s="278"/>
      <c r="BC3369" s="278"/>
      <c r="BD3369" s="278"/>
      <c r="BE3369" s="278"/>
      <c r="BF3369" s="278"/>
      <c r="BG3369" s="278"/>
      <c r="BH3369" s="278"/>
      <c r="BI3369" s="278"/>
      <c r="BJ3369" s="278"/>
      <c r="BK3369" s="278"/>
      <c r="BL3369" s="278"/>
      <c r="BM3369" s="278"/>
      <c r="BN3369" s="278"/>
      <c r="BO3369" s="278"/>
      <c r="BP3369" s="278"/>
      <c r="BQ3369" s="278"/>
      <c r="BR3369" s="278"/>
      <c r="BS3369" s="278"/>
      <c r="BT3369" s="278"/>
      <c r="BU3369" s="278"/>
      <c r="BV3369" s="278"/>
      <c r="BW3369" s="278"/>
      <c r="BX3369" s="278"/>
      <c r="BY3369" s="278"/>
      <c r="BZ3369" s="278"/>
      <c r="CA3369" s="278"/>
    </row>
    <row r="3370" spans="13:79" ht="11.25" hidden="1" customHeight="1">
      <c r="M3370" s="166"/>
      <c r="N3370" s="173"/>
      <c r="O3370" s="166"/>
      <c r="AC3370" s="278"/>
      <c r="AD3370" s="278"/>
      <c r="AE3370" s="278"/>
      <c r="AF3370" s="291"/>
      <c r="AG3370" s="291"/>
      <c r="AH3370" s="278"/>
      <c r="AI3370" s="278"/>
      <c r="AJ3370" s="278"/>
      <c r="AK3370" s="278"/>
      <c r="AL3370" s="278"/>
      <c r="AM3370" s="278"/>
      <c r="AN3370" s="278"/>
      <c r="AO3370" s="278"/>
      <c r="AP3370" s="278"/>
      <c r="AQ3370" s="278"/>
      <c r="AR3370" s="278"/>
      <c r="AS3370" s="278"/>
      <c r="AT3370" s="278"/>
      <c r="AU3370" s="278"/>
      <c r="AV3370" s="278"/>
      <c r="AW3370" s="278"/>
      <c r="AX3370" s="278"/>
      <c r="AY3370" s="278"/>
      <c r="AZ3370" s="278"/>
      <c r="BA3370" s="278"/>
      <c r="BB3370" s="278"/>
      <c r="BC3370" s="278"/>
      <c r="BD3370" s="278"/>
      <c r="BE3370" s="278"/>
      <c r="BF3370" s="278"/>
      <c r="BG3370" s="278"/>
      <c r="BH3370" s="278"/>
      <c r="BI3370" s="278"/>
      <c r="BJ3370" s="278"/>
      <c r="BK3370" s="278"/>
      <c r="BL3370" s="278"/>
      <c r="BM3370" s="278"/>
      <c r="BN3370" s="278"/>
      <c r="BO3370" s="278"/>
      <c r="BP3370" s="278"/>
      <c r="BQ3370" s="278"/>
      <c r="BR3370" s="278"/>
      <c r="BS3370" s="278"/>
      <c r="BT3370" s="278"/>
      <c r="BU3370" s="278"/>
      <c r="BV3370" s="278"/>
      <c r="BW3370" s="278"/>
      <c r="BX3370" s="278"/>
      <c r="BY3370" s="278"/>
      <c r="BZ3370" s="278"/>
      <c r="CA3370" s="278"/>
    </row>
    <row r="3371" spans="13:79" ht="11.25" hidden="1" customHeight="1">
      <c r="M3371" s="166"/>
      <c r="N3371" s="173"/>
      <c r="O3371" s="166"/>
      <c r="AC3371" s="278"/>
      <c r="AD3371" s="278"/>
      <c r="AE3371" s="278"/>
      <c r="AF3371" s="291"/>
      <c r="AG3371" s="291"/>
      <c r="AH3371" s="278"/>
      <c r="AI3371" s="278"/>
      <c r="AJ3371" s="278"/>
      <c r="AK3371" s="278"/>
      <c r="AL3371" s="278"/>
      <c r="AM3371" s="278"/>
      <c r="AN3371" s="278"/>
      <c r="AO3371" s="278"/>
      <c r="AP3371" s="278"/>
      <c r="AQ3371" s="278"/>
      <c r="AR3371" s="278"/>
      <c r="AS3371" s="278"/>
      <c r="AT3371" s="278"/>
      <c r="AU3371" s="278"/>
      <c r="AV3371" s="278"/>
      <c r="AW3371" s="278"/>
      <c r="AX3371" s="278"/>
      <c r="AY3371" s="278"/>
      <c r="AZ3371" s="278"/>
      <c r="BA3371" s="278"/>
      <c r="BB3371" s="278"/>
      <c r="BC3371" s="278"/>
      <c r="BD3371" s="278"/>
      <c r="BE3371" s="278"/>
      <c r="BF3371" s="278"/>
      <c r="BG3371" s="278"/>
      <c r="BH3371" s="278"/>
      <c r="BI3371" s="278"/>
      <c r="BJ3371" s="278"/>
      <c r="BK3371" s="278"/>
      <c r="BL3371" s="278"/>
      <c r="BM3371" s="278"/>
      <c r="BN3371" s="278"/>
      <c r="BO3371" s="278"/>
      <c r="BP3371" s="278"/>
      <c r="BQ3371" s="278"/>
      <c r="BR3371" s="278"/>
      <c r="BS3371" s="278"/>
      <c r="BT3371" s="278"/>
      <c r="BU3371" s="278"/>
      <c r="BV3371" s="278"/>
      <c r="BW3371" s="278"/>
      <c r="BX3371" s="278"/>
      <c r="BY3371" s="278"/>
      <c r="BZ3371" s="278"/>
      <c r="CA3371" s="278"/>
    </row>
    <row r="3372" spans="13:79" ht="11.25" hidden="1" customHeight="1">
      <c r="M3372" s="166"/>
      <c r="N3372" s="173"/>
      <c r="O3372" s="166"/>
      <c r="AC3372" s="278"/>
      <c r="AD3372" s="278"/>
      <c r="AE3372" s="278"/>
      <c r="AF3372" s="291"/>
      <c r="AG3372" s="291"/>
      <c r="AH3372" s="278"/>
      <c r="AI3372" s="278"/>
      <c r="AJ3372" s="278"/>
      <c r="AK3372" s="278"/>
      <c r="AL3372" s="278"/>
      <c r="AM3372" s="278"/>
      <c r="AN3372" s="278"/>
      <c r="AO3372" s="278"/>
      <c r="AP3372" s="278"/>
      <c r="AQ3372" s="278"/>
      <c r="AR3372" s="278"/>
      <c r="AS3372" s="278"/>
      <c r="AT3372" s="278"/>
      <c r="AU3372" s="278"/>
      <c r="AV3372" s="278"/>
      <c r="AW3372" s="278"/>
      <c r="AX3372" s="278"/>
      <c r="AY3372" s="278"/>
      <c r="AZ3372" s="278"/>
      <c r="BA3372" s="278"/>
      <c r="BB3372" s="278"/>
      <c r="BC3372" s="278"/>
      <c r="BD3372" s="278"/>
      <c r="BE3372" s="278"/>
      <c r="BF3372" s="278"/>
      <c r="BG3372" s="278"/>
      <c r="BH3372" s="278"/>
      <c r="BI3372" s="278"/>
      <c r="BJ3372" s="278"/>
      <c r="BK3372" s="278"/>
      <c r="BL3372" s="278"/>
      <c r="BM3372" s="278"/>
      <c r="BN3372" s="278"/>
      <c r="BO3372" s="278"/>
      <c r="BP3372" s="278"/>
      <c r="BQ3372" s="278"/>
      <c r="BR3372" s="278"/>
      <c r="BS3372" s="278"/>
      <c r="BT3372" s="278"/>
      <c r="BU3372" s="278"/>
      <c r="BV3372" s="278"/>
      <c r="BW3372" s="278"/>
      <c r="BX3372" s="278"/>
      <c r="BY3372" s="278"/>
      <c r="BZ3372" s="278"/>
      <c r="CA3372" s="278"/>
    </row>
    <row r="3373" spans="13:79" ht="11.25" hidden="1" customHeight="1">
      <c r="M3373" s="166"/>
      <c r="N3373" s="173"/>
      <c r="O3373" s="166"/>
      <c r="AC3373" s="278"/>
      <c r="AD3373" s="278"/>
      <c r="AE3373" s="278"/>
      <c r="AF3373" s="291"/>
      <c r="AG3373" s="291"/>
      <c r="AH3373" s="278"/>
      <c r="AI3373" s="278"/>
      <c r="AJ3373" s="278"/>
      <c r="AK3373" s="278"/>
      <c r="AL3373" s="278"/>
      <c r="AM3373" s="278"/>
      <c r="AN3373" s="278"/>
      <c r="AO3373" s="278"/>
      <c r="AP3373" s="278"/>
      <c r="AQ3373" s="278"/>
      <c r="AR3373" s="278"/>
      <c r="AS3373" s="278"/>
      <c r="AT3373" s="278"/>
      <c r="AU3373" s="278"/>
      <c r="AV3373" s="278"/>
      <c r="AW3373" s="278"/>
      <c r="AX3373" s="278"/>
      <c r="AY3373" s="278"/>
      <c r="AZ3373" s="278"/>
      <c r="BA3373" s="278"/>
      <c r="BB3373" s="278"/>
      <c r="BC3373" s="278"/>
      <c r="BD3373" s="278"/>
      <c r="BE3373" s="278"/>
      <c r="BF3373" s="278"/>
      <c r="BG3373" s="278"/>
      <c r="BH3373" s="278"/>
      <c r="BI3373" s="278"/>
      <c r="BJ3373" s="278"/>
      <c r="BK3373" s="278"/>
      <c r="BL3373" s="278"/>
      <c r="BM3373" s="278"/>
      <c r="BN3373" s="278"/>
      <c r="BO3373" s="278"/>
      <c r="BP3373" s="278"/>
      <c r="BQ3373" s="278"/>
      <c r="BR3373" s="278"/>
      <c r="BS3373" s="278"/>
      <c r="BT3373" s="278"/>
      <c r="BU3373" s="278"/>
      <c r="BV3373" s="278"/>
      <c r="BW3373" s="278"/>
      <c r="BX3373" s="278"/>
      <c r="BY3373" s="278"/>
      <c r="BZ3373" s="278"/>
      <c r="CA3373" s="278"/>
    </row>
    <row r="3374" spans="13:79" ht="11.25" hidden="1" customHeight="1">
      <c r="M3374" s="166"/>
      <c r="N3374" s="173"/>
      <c r="O3374" s="166"/>
      <c r="AC3374" s="278"/>
      <c r="AD3374" s="278"/>
      <c r="AE3374" s="278"/>
      <c r="AF3374" s="278"/>
      <c r="AG3374" s="278"/>
      <c r="AH3374" s="278"/>
      <c r="AI3374" s="278"/>
      <c r="AJ3374" s="278"/>
      <c r="AK3374" s="278"/>
      <c r="AL3374" s="278"/>
      <c r="AM3374" s="278"/>
      <c r="AN3374" s="278"/>
      <c r="AO3374" s="278"/>
      <c r="AP3374" s="278"/>
      <c r="AQ3374" s="278"/>
      <c r="AR3374" s="278"/>
      <c r="AS3374" s="278"/>
      <c r="AT3374" s="278"/>
      <c r="AU3374" s="278"/>
      <c r="AV3374" s="278"/>
      <c r="AW3374" s="278"/>
      <c r="AX3374" s="278"/>
      <c r="AY3374" s="278"/>
      <c r="AZ3374" s="278"/>
      <c r="BA3374" s="278"/>
      <c r="BB3374" s="278"/>
      <c r="BC3374" s="278"/>
      <c r="BD3374" s="278"/>
      <c r="BE3374" s="278"/>
      <c r="BF3374" s="278"/>
      <c r="BG3374" s="278"/>
      <c r="BH3374" s="278"/>
      <c r="BI3374" s="278"/>
      <c r="BJ3374" s="278"/>
      <c r="BK3374" s="278"/>
      <c r="BL3374" s="278"/>
      <c r="BM3374" s="278"/>
      <c r="BN3374" s="278"/>
      <c r="BO3374" s="278"/>
      <c r="BP3374" s="278"/>
      <c r="BQ3374" s="278"/>
      <c r="BR3374" s="278"/>
      <c r="BS3374" s="278"/>
      <c r="BT3374" s="278"/>
      <c r="BU3374" s="278"/>
      <c r="BV3374" s="278"/>
      <c r="BW3374" s="278"/>
      <c r="BX3374" s="278"/>
      <c r="BY3374" s="278"/>
      <c r="BZ3374" s="278"/>
      <c r="CA3374" s="278"/>
    </row>
    <row r="3375" spans="13:79" ht="11.25" hidden="1" customHeight="1">
      <c r="M3375" s="166"/>
      <c r="N3375" s="173"/>
      <c r="O3375" s="166"/>
      <c r="AC3375" s="278"/>
      <c r="AD3375" s="278"/>
      <c r="AE3375" s="278"/>
      <c r="AF3375" s="278"/>
      <c r="AG3375" s="278"/>
      <c r="AH3375" s="278"/>
      <c r="AI3375" s="278"/>
      <c r="AJ3375" s="278"/>
      <c r="AK3375" s="278"/>
      <c r="AL3375" s="278"/>
      <c r="AM3375" s="278"/>
      <c r="AN3375" s="278"/>
      <c r="AO3375" s="278"/>
      <c r="AP3375" s="278"/>
      <c r="AQ3375" s="278"/>
      <c r="AR3375" s="278"/>
      <c r="AS3375" s="278"/>
      <c r="AT3375" s="278"/>
      <c r="AU3375" s="278"/>
      <c r="AV3375" s="278"/>
      <c r="AW3375" s="278"/>
      <c r="AX3375" s="278"/>
      <c r="AY3375" s="278"/>
      <c r="AZ3375" s="278"/>
      <c r="BA3375" s="278"/>
      <c r="BB3375" s="278"/>
      <c r="BC3375" s="278"/>
      <c r="BD3375" s="278"/>
      <c r="BE3375" s="278"/>
      <c r="BF3375" s="278"/>
      <c r="BG3375" s="278"/>
      <c r="BH3375" s="278"/>
      <c r="BI3375" s="278"/>
      <c r="BJ3375" s="278"/>
      <c r="BK3375" s="278"/>
      <c r="BL3375" s="278"/>
      <c r="BM3375" s="278"/>
      <c r="BN3375" s="278"/>
      <c r="BO3375" s="278"/>
      <c r="BP3375" s="278"/>
      <c r="BQ3375" s="278"/>
      <c r="BR3375" s="278"/>
      <c r="BS3375" s="278"/>
      <c r="BT3375" s="278"/>
      <c r="BU3375" s="278"/>
      <c r="BV3375" s="278"/>
      <c r="BW3375" s="278"/>
      <c r="BX3375" s="278"/>
      <c r="BY3375" s="278"/>
      <c r="BZ3375" s="278"/>
      <c r="CA3375" s="278"/>
    </row>
    <row r="3376" spans="13:79" ht="11.25" hidden="1" customHeight="1">
      <c r="M3376" s="166"/>
      <c r="N3376" s="173"/>
      <c r="O3376" s="166"/>
      <c r="AC3376" s="278"/>
      <c r="AD3376" s="278"/>
      <c r="AE3376" s="278"/>
      <c r="AF3376" s="278"/>
      <c r="AG3376" s="278"/>
      <c r="AH3376" s="278"/>
      <c r="AI3376" s="278"/>
      <c r="AJ3376" s="278"/>
      <c r="AK3376" s="278"/>
      <c r="AL3376" s="278"/>
      <c r="AM3376" s="278"/>
      <c r="AN3376" s="278"/>
      <c r="AO3376" s="278"/>
      <c r="AP3376" s="278"/>
      <c r="AQ3376" s="278"/>
      <c r="AR3376" s="278"/>
      <c r="AS3376" s="278"/>
      <c r="AT3376" s="278"/>
      <c r="AU3376" s="278"/>
      <c r="AV3376" s="278"/>
      <c r="AW3376" s="278"/>
      <c r="AX3376" s="278"/>
      <c r="AY3376" s="278"/>
      <c r="AZ3376" s="278"/>
      <c r="BA3376" s="278"/>
      <c r="BB3376" s="278"/>
      <c r="BC3376" s="278"/>
      <c r="BD3376" s="278"/>
      <c r="BE3376" s="278"/>
      <c r="BF3376" s="278"/>
      <c r="BG3376" s="278"/>
      <c r="BH3376" s="278"/>
      <c r="BI3376" s="278"/>
      <c r="BJ3376" s="278"/>
      <c r="BK3376" s="278"/>
      <c r="BL3376" s="278"/>
      <c r="BM3376" s="278"/>
      <c r="BN3376" s="278"/>
      <c r="BO3376" s="278"/>
      <c r="BP3376" s="278"/>
      <c r="BQ3376" s="278"/>
      <c r="BR3376" s="278"/>
      <c r="BS3376" s="278"/>
      <c r="BT3376" s="278"/>
      <c r="BU3376" s="278"/>
      <c r="BV3376" s="278"/>
      <c r="BW3376" s="278"/>
      <c r="BX3376" s="278"/>
      <c r="BY3376" s="278"/>
      <c r="BZ3376" s="278"/>
      <c r="CA3376" s="278"/>
    </row>
    <row r="3377" spans="13:79" ht="11.25" hidden="1" customHeight="1">
      <c r="M3377" s="166"/>
      <c r="N3377" s="173"/>
      <c r="O3377" s="166"/>
      <c r="AC3377" s="278"/>
      <c r="AD3377" s="278"/>
      <c r="AE3377" s="278"/>
      <c r="AF3377" s="278"/>
      <c r="AG3377" s="278"/>
      <c r="AH3377" s="278"/>
      <c r="AI3377" s="278"/>
      <c r="AJ3377" s="278"/>
      <c r="AK3377" s="278"/>
      <c r="AL3377" s="278"/>
      <c r="AM3377" s="278"/>
      <c r="AN3377" s="278"/>
      <c r="AO3377" s="278"/>
      <c r="AP3377" s="278"/>
      <c r="AQ3377" s="278"/>
      <c r="AR3377" s="278"/>
      <c r="AS3377" s="278"/>
      <c r="AT3377" s="278"/>
      <c r="AU3377" s="278"/>
      <c r="AV3377" s="278"/>
      <c r="AW3377" s="278"/>
      <c r="AX3377" s="278"/>
      <c r="AY3377" s="278"/>
      <c r="AZ3377" s="278"/>
      <c r="BA3377" s="278"/>
      <c r="BB3377" s="278"/>
      <c r="BC3377" s="278"/>
      <c r="BD3377" s="278"/>
      <c r="BE3377" s="278"/>
      <c r="BF3377" s="278"/>
      <c r="BG3377" s="278"/>
      <c r="BH3377" s="278"/>
      <c r="BI3377" s="278"/>
      <c r="BJ3377" s="278"/>
      <c r="BK3377" s="278"/>
      <c r="BL3377" s="278"/>
      <c r="BM3377" s="278"/>
      <c r="BN3377" s="278"/>
      <c r="BO3377" s="278"/>
      <c r="BP3377" s="278"/>
      <c r="BQ3377" s="278"/>
      <c r="BR3377" s="278"/>
      <c r="BS3377" s="278"/>
      <c r="BT3377" s="278"/>
      <c r="BU3377" s="278"/>
      <c r="BV3377" s="278"/>
      <c r="BW3377" s="278"/>
      <c r="BX3377" s="278"/>
      <c r="BY3377" s="278"/>
      <c r="BZ3377" s="278"/>
      <c r="CA3377" s="278"/>
    </row>
    <row r="3378" spans="13:79" ht="11.25" hidden="1" customHeight="1">
      <c r="M3378" s="166"/>
      <c r="N3378" s="173"/>
      <c r="O3378" s="166"/>
      <c r="AC3378" s="278"/>
      <c r="AD3378" s="278"/>
      <c r="AE3378" s="278"/>
      <c r="AF3378" s="278"/>
      <c r="AG3378" s="278"/>
      <c r="AH3378" s="278"/>
      <c r="AI3378" s="278"/>
      <c r="AJ3378" s="278"/>
      <c r="AK3378" s="278"/>
      <c r="AL3378" s="278"/>
      <c r="AM3378" s="278"/>
      <c r="AN3378" s="278"/>
      <c r="AO3378" s="278"/>
      <c r="AP3378" s="278"/>
      <c r="AQ3378" s="278"/>
      <c r="AR3378" s="278"/>
      <c r="AS3378" s="278"/>
      <c r="AT3378" s="278"/>
      <c r="AU3378" s="278"/>
      <c r="AV3378" s="278"/>
      <c r="AW3378" s="278"/>
      <c r="AX3378" s="278"/>
      <c r="AY3378" s="278"/>
      <c r="AZ3378" s="278"/>
      <c r="BA3378" s="278"/>
      <c r="BB3378" s="278"/>
      <c r="BC3378" s="278"/>
      <c r="BD3378" s="278"/>
      <c r="BE3378" s="278"/>
      <c r="BF3378" s="278"/>
      <c r="BG3378" s="278"/>
      <c r="BH3378" s="278"/>
      <c r="BI3378" s="278"/>
      <c r="BJ3378" s="278"/>
      <c r="BK3378" s="278"/>
      <c r="BL3378" s="278"/>
      <c r="BM3378" s="278"/>
      <c r="BN3378" s="278"/>
      <c r="BO3378" s="278"/>
      <c r="BP3378" s="278"/>
      <c r="BQ3378" s="278"/>
      <c r="BR3378" s="278"/>
      <c r="BS3378" s="278"/>
      <c r="BT3378" s="278"/>
      <c r="BU3378" s="278"/>
      <c r="BV3378" s="278"/>
      <c r="BW3378" s="278"/>
      <c r="BX3378" s="278"/>
      <c r="BY3378" s="278"/>
      <c r="BZ3378" s="278"/>
      <c r="CA3378" s="278"/>
    </row>
    <row r="3379" spans="13:79" ht="11.25" hidden="1" customHeight="1">
      <c r="M3379" s="166"/>
      <c r="N3379" s="173"/>
      <c r="O3379" s="166"/>
      <c r="AC3379" s="278"/>
      <c r="AD3379" s="278"/>
      <c r="AE3379" s="278"/>
      <c r="AF3379" s="278"/>
      <c r="AG3379" s="278"/>
      <c r="AH3379" s="278"/>
      <c r="AI3379" s="278"/>
      <c r="AJ3379" s="278"/>
      <c r="AK3379" s="278"/>
      <c r="AL3379" s="278"/>
      <c r="AM3379" s="278"/>
      <c r="AN3379" s="278"/>
      <c r="AO3379" s="278"/>
      <c r="AP3379" s="278"/>
      <c r="AQ3379" s="278"/>
      <c r="AR3379" s="278"/>
      <c r="AS3379" s="278"/>
      <c r="AT3379" s="278"/>
      <c r="AU3379" s="278"/>
      <c r="AV3379" s="278"/>
      <c r="AW3379" s="278"/>
      <c r="AX3379" s="278"/>
      <c r="AY3379" s="278"/>
      <c r="AZ3379" s="278"/>
      <c r="BA3379" s="278"/>
      <c r="BB3379" s="278"/>
      <c r="BC3379" s="278"/>
      <c r="BD3379" s="278"/>
      <c r="BE3379" s="278"/>
      <c r="BF3379" s="278"/>
      <c r="BG3379" s="278"/>
      <c r="BH3379" s="278"/>
      <c r="BI3379" s="278"/>
      <c r="BJ3379" s="278"/>
      <c r="BK3379" s="278"/>
      <c r="BL3379" s="278"/>
      <c r="BM3379" s="278"/>
      <c r="BN3379" s="278"/>
      <c r="BO3379" s="278"/>
      <c r="BP3379" s="278"/>
      <c r="BQ3379" s="278"/>
      <c r="BR3379" s="278"/>
      <c r="BS3379" s="278"/>
      <c r="BT3379" s="278"/>
      <c r="BU3379" s="278"/>
      <c r="BV3379" s="278"/>
      <c r="BW3379" s="278"/>
      <c r="BX3379" s="278"/>
      <c r="BY3379" s="278"/>
      <c r="BZ3379" s="278"/>
      <c r="CA3379" s="278"/>
    </row>
    <row r="3380" spans="13:79" ht="11.25" hidden="1" customHeight="1">
      <c r="M3380" s="166"/>
      <c r="N3380" s="173"/>
      <c r="O3380" s="166"/>
      <c r="AC3380" s="278"/>
      <c r="AD3380" s="278"/>
      <c r="AE3380" s="278"/>
      <c r="AF3380" s="278"/>
      <c r="AG3380" s="278"/>
      <c r="AH3380" s="278"/>
      <c r="AI3380" s="278"/>
      <c r="AJ3380" s="278"/>
      <c r="AK3380" s="278"/>
      <c r="AL3380" s="278"/>
      <c r="AM3380" s="278"/>
      <c r="AN3380" s="278"/>
      <c r="AO3380" s="278"/>
      <c r="AP3380" s="278"/>
      <c r="AQ3380" s="278"/>
      <c r="AR3380" s="278"/>
      <c r="AS3380" s="278"/>
      <c r="AT3380" s="278"/>
      <c r="AU3380" s="278"/>
      <c r="AV3380" s="278"/>
      <c r="AW3380" s="278"/>
      <c r="AX3380" s="278"/>
      <c r="AY3380" s="278"/>
      <c r="AZ3380" s="278"/>
      <c r="BA3380" s="278"/>
      <c r="BB3380" s="278"/>
      <c r="BC3380" s="278"/>
      <c r="BD3380" s="278"/>
      <c r="BE3380" s="278"/>
      <c r="BF3380" s="278"/>
      <c r="BG3380" s="278"/>
      <c r="BH3380" s="278"/>
      <c r="BI3380" s="278"/>
      <c r="BJ3380" s="278"/>
      <c r="BK3380" s="278"/>
      <c r="BL3380" s="278"/>
      <c r="BM3380" s="278"/>
      <c r="BN3380" s="278"/>
      <c r="BO3380" s="278"/>
      <c r="BP3380" s="278"/>
      <c r="BQ3380" s="278"/>
      <c r="BR3380" s="278"/>
      <c r="BS3380" s="278"/>
      <c r="BT3380" s="278"/>
      <c r="BU3380" s="278"/>
      <c r="BV3380" s="278"/>
      <c r="BW3380" s="278"/>
      <c r="BX3380" s="278"/>
      <c r="BY3380" s="278"/>
      <c r="BZ3380" s="278"/>
      <c r="CA3380" s="278"/>
    </row>
    <row r="3381" spans="13:79" ht="11.25" customHeight="1">
      <c r="M3381" s="166"/>
      <c r="N3381" s="173"/>
      <c r="O3381" s="166"/>
      <c r="AC3381" s="278"/>
      <c r="AD3381" s="278"/>
      <c r="AE3381" s="278"/>
      <c r="AF3381" s="278"/>
      <c r="AG3381" s="278"/>
      <c r="AH3381" s="278"/>
      <c r="AI3381" s="278"/>
      <c r="AJ3381" s="278"/>
      <c r="AK3381" s="278"/>
      <c r="AL3381" s="278"/>
      <c r="AM3381" s="278"/>
      <c r="AN3381" s="278"/>
      <c r="AO3381" s="278"/>
      <c r="AP3381" s="278"/>
      <c r="AQ3381" s="278"/>
      <c r="AR3381" s="278"/>
      <c r="AS3381" s="278"/>
      <c r="AT3381" s="278"/>
      <c r="AU3381" s="278"/>
      <c r="AV3381" s="278"/>
      <c r="AW3381" s="278"/>
      <c r="AX3381" s="278"/>
      <c r="AY3381" s="278"/>
      <c r="AZ3381" s="278"/>
      <c r="BA3381" s="278"/>
      <c r="BB3381" s="278"/>
      <c r="BC3381" s="278"/>
      <c r="BD3381" s="278"/>
      <c r="BE3381" s="278"/>
      <c r="BF3381" s="278"/>
      <c r="BG3381" s="278"/>
      <c r="BH3381" s="278"/>
      <c r="BI3381" s="278"/>
      <c r="BJ3381" s="278"/>
      <c r="BK3381" s="278"/>
      <c r="BL3381" s="278"/>
      <c r="BM3381" s="278"/>
      <c r="BN3381" s="278"/>
      <c r="BO3381" s="278"/>
      <c r="BP3381" s="278"/>
      <c r="BQ3381" s="278"/>
      <c r="BR3381" s="278"/>
      <c r="BS3381" s="278"/>
      <c r="BT3381" s="278"/>
      <c r="BU3381" s="278"/>
      <c r="BV3381" s="278"/>
      <c r="BW3381" s="278"/>
      <c r="BX3381" s="278"/>
      <c r="BY3381" s="278"/>
      <c r="BZ3381" s="278"/>
      <c r="CA3381" s="278"/>
    </row>
    <row r="3382" spans="13:79">
      <c r="M3382" s="166"/>
      <c r="N3382" s="173"/>
      <c r="O3382" s="166"/>
      <c r="AC3382" s="278"/>
      <c r="AD3382" s="278"/>
      <c r="AE3382" s="278"/>
      <c r="AF3382" s="278"/>
      <c r="AG3382" s="278"/>
      <c r="AH3382" s="278"/>
      <c r="AI3382" s="278"/>
      <c r="AJ3382" s="278"/>
      <c r="AK3382" s="278"/>
      <c r="AL3382" s="278"/>
      <c r="AM3382" s="278"/>
      <c r="AN3382" s="278"/>
      <c r="AO3382" s="278"/>
      <c r="AP3382" s="278"/>
      <c r="AQ3382" s="278"/>
      <c r="AR3382" s="278"/>
      <c r="AS3382" s="278"/>
      <c r="AT3382" s="278"/>
      <c r="AU3382" s="278"/>
      <c r="AV3382" s="278"/>
      <c r="AW3382" s="278"/>
      <c r="AX3382" s="278"/>
      <c r="AY3382" s="278"/>
      <c r="AZ3382" s="278"/>
      <c r="BA3382" s="278"/>
      <c r="BB3382" s="278"/>
      <c r="BC3382" s="278"/>
      <c r="BD3382" s="278"/>
      <c r="BE3382" s="278"/>
      <c r="BF3382" s="278"/>
      <c r="BG3382" s="278"/>
      <c r="BH3382" s="278"/>
      <c r="BI3382" s="278"/>
      <c r="BJ3382" s="278"/>
      <c r="BK3382" s="278"/>
      <c r="BL3382" s="278"/>
      <c r="BM3382" s="278"/>
      <c r="BN3382" s="278"/>
      <c r="BO3382" s="278"/>
      <c r="BP3382" s="278"/>
      <c r="BQ3382" s="278"/>
      <c r="BR3382" s="278"/>
      <c r="BS3382" s="278"/>
      <c r="BT3382" s="278"/>
      <c r="BU3382" s="278"/>
      <c r="BV3382" s="278"/>
      <c r="BW3382" s="278"/>
      <c r="BX3382" s="278"/>
      <c r="BY3382" s="278"/>
      <c r="BZ3382" s="278"/>
      <c r="CA3382" s="278"/>
    </row>
    <row r="3383" spans="13:79" ht="11.25" customHeight="1">
      <c r="M3383" s="20"/>
      <c r="N3383" s="26"/>
    </row>
  </sheetData>
  <sheetProtection formatColumns="0" formatRows="0"/>
  <mergeCells count="97">
    <mergeCell ref="M2241:M2242"/>
    <mergeCell ref="N2241:N2242"/>
    <mergeCell ref="O2241:O2242"/>
    <mergeCell ref="AC2241:AE2241"/>
    <mergeCell ref="AC2242:AE2242"/>
    <mergeCell ref="M3147:M3148"/>
    <mergeCell ref="N3147:N3148"/>
    <mergeCell ref="O3147:O3148"/>
    <mergeCell ref="AC3146:AE3146"/>
    <mergeCell ref="AC3130:AE3130"/>
    <mergeCell ref="BJ2828:BX2828"/>
    <mergeCell ref="AU2826:BI2826"/>
    <mergeCell ref="AU2827:BI2827"/>
    <mergeCell ref="AU2828:BI2828"/>
    <mergeCell ref="AU2243:BI2243"/>
    <mergeCell ref="BJ2244:BX2244"/>
    <mergeCell ref="AI21:AW21"/>
    <mergeCell ref="AI22:AW22"/>
    <mergeCell ref="AU932:BI932"/>
    <mergeCell ref="AU931:BI931"/>
    <mergeCell ref="AI1975:AW1975"/>
    <mergeCell ref="AU933:BI933"/>
    <mergeCell ref="AC2:AE2"/>
    <mergeCell ref="AC19:AE19"/>
    <mergeCell ref="AC18:AE18"/>
    <mergeCell ref="AC21:AE21"/>
    <mergeCell ref="AC14:AE14"/>
    <mergeCell ref="AC925:AE925"/>
    <mergeCell ref="AC913:AE913"/>
    <mergeCell ref="M19:M20"/>
    <mergeCell ref="N19:N20"/>
    <mergeCell ref="O19:O20"/>
    <mergeCell ref="AC22:AE22"/>
    <mergeCell ref="AC20:AE20"/>
    <mergeCell ref="AC929:AE929"/>
    <mergeCell ref="AC930:AE930"/>
    <mergeCell ref="O930:O931"/>
    <mergeCell ref="AC931:AE931"/>
    <mergeCell ref="AC1971:AE1971"/>
    <mergeCell ref="AC933:AE933"/>
    <mergeCell ref="AC932:AE932"/>
    <mergeCell ref="M1972:M1973"/>
    <mergeCell ref="M930:M931"/>
    <mergeCell ref="N930:N931"/>
    <mergeCell ref="O1972:O1973"/>
    <mergeCell ref="N1972:N1973"/>
    <mergeCell ref="AC1972:AE1972"/>
    <mergeCell ref="AC2551:AE2551"/>
    <mergeCell ref="AC2539:AE2539"/>
    <mergeCell ref="AC2236:AE2236"/>
    <mergeCell ref="AC1955:AE1955"/>
    <mergeCell ref="AC1967:AE1967"/>
    <mergeCell ref="AC2224:AE2224"/>
    <mergeCell ref="AC2240:AE2240"/>
    <mergeCell ref="AC2243:AE2243"/>
    <mergeCell ref="AC2244:AE2244"/>
    <mergeCell ref="AC1973:AE1973"/>
    <mergeCell ref="AC2555:AE2555"/>
    <mergeCell ref="AC1974:AE1974"/>
    <mergeCell ref="AI2558:AW2558"/>
    <mergeCell ref="N2556:N2557"/>
    <mergeCell ref="O2556:O2557"/>
    <mergeCell ref="AC1975:AE1975"/>
    <mergeCell ref="AI1974:AW1974"/>
    <mergeCell ref="AU2244:BI2244"/>
    <mergeCell ref="AC2557:AE2557"/>
    <mergeCell ref="AC2558:AE2558"/>
    <mergeCell ref="AU2242:BI2242"/>
    <mergeCell ref="M2556:M2557"/>
    <mergeCell ref="AC2556:AE2556"/>
    <mergeCell ref="AC3142:AE3142"/>
    <mergeCell ref="AC2826:AE2826"/>
    <mergeCell ref="AC2827:AE2827"/>
    <mergeCell ref="AC2828:AE2828"/>
    <mergeCell ref="AC2824:AE2824"/>
    <mergeCell ref="M2825:M2826"/>
    <mergeCell ref="N2825:N2826"/>
    <mergeCell ref="O2825:O2826"/>
    <mergeCell ref="AC2825:AE2825"/>
    <mergeCell ref="AI3150:AW3150"/>
    <mergeCell ref="AI2559:AW2559"/>
    <mergeCell ref="AI3149:AW3149"/>
    <mergeCell ref="AC3149:AE3149"/>
    <mergeCell ref="AC3147:AE3147"/>
    <mergeCell ref="AC3150:AE3150"/>
    <mergeCell ref="AC2559:AE2559"/>
    <mergeCell ref="AC3148:AE3148"/>
    <mergeCell ref="AC2808:AE2808"/>
    <mergeCell ref="AC2820:AE2820"/>
    <mergeCell ref="BY2827:CM2827"/>
    <mergeCell ref="BY2828:CM2828"/>
    <mergeCell ref="BY2241:CM2241"/>
    <mergeCell ref="BY2242:CM2242"/>
    <mergeCell ref="BY2243:CM2243"/>
    <mergeCell ref="BY2244:CM2244"/>
    <mergeCell ref="BY2825:CM2825"/>
    <mergeCell ref="BY2826:CM2826"/>
  </mergeCells>
  <phoneticPr fontId="3" type="noConversion"/>
  <dataValidations disablePrompts="1" count="4">
    <dataValidation type="list" allowBlank="1" showInputMessage="1" showErrorMessage="1" errorTitle="Внимание" error="Пожалуйста, выберите значение из списка" sqref="AC3150:AE3150">
      <formula1>UTBO_TARIFF_UNIT</formula1>
    </dataValidation>
    <dataValidation type="decimal" allowBlank="1" showErrorMessage="1" errorTitle="Ошибка" error="Допускается ввод только действительных чисел!" sqref="AL1169:AL1170 AL1186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15:AN1221 AM1580:AN1583 AM1292:AN1298 AM1375:AN1381 AM1277:AN1285 AM1287:AN1290 AM1265:AN1271 AM1223:AN1226 AM1435:AN1435 AM1472:AN1478 AL1187:AL1190 AM1228:AN1234 AM1236:AN1244 AM1736:AN1742 AM1247:AN1253 AM1367:AN1373 AM1489:AN1490 AM1311:AN1317 AM1577:AN1578 AM1624:AN1627 AM1300:AN1308 AM1516:AN1522 AM1505:AN1513 AM1402:AN1408 AL1203:AL1209 AL1192:AL1200 AM1433:AN1433 AM1400:AN1400 AM1709:AN1710 AM1410:AN1416 AM1629:AN1635 AM1461:AN1469 AM1453:AN1459 AM1753:AN1754 AM1398:AN1398 AM1448:AN1451 AM1445:AN1446 AM1637:AN1645 AM1604:AN1610 AM1648:AN1654 AM1593:AN1601 AM1585:AN1591 AM1756:AN1759 AM1761:AN1767 AM1780:AN1786 AM1725:AN1733 AM1717:AN1723 AM1621:AN1622 AM1712:AN1715 AL1184:AL1185 AL1171:AL1177 AM1769:AN1777 AL1179:AL1182 AM1492:AN1495 AM1497:AN1503 AL1124:AN1156 AL1159:AN1165 AM1257:AN1263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ESTR_ORG">
    <tabColor indexed="47"/>
  </sheetPr>
  <dimension ref="A1:EG35"/>
  <sheetViews>
    <sheetView showGridLines="0" zoomScaleNormal="100" workbookViewId="0"/>
  </sheetViews>
  <sheetFormatPr defaultRowHeight="11.25"/>
  <cols>
    <col min="1" max="16384" width="9.140625" style="16"/>
  </cols>
  <sheetData>
    <row r="1" spans="1:137">
      <c r="A1" s="16" t="s">
        <v>2473</v>
      </c>
      <c r="B1" s="16" t="s">
        <v>3001</v>
      </c>
      <c r="C1" s="16" t="s">
        <v>2863</v>
      </c>
      <c r="D1" s="16" t="s">
        <v>3002</v>
      </c>
      <c r="E1" s="16" t="s">
        <v>2864</v>
      </c>
      <c r="F1" s="16" t="s">
        <v>107</v>
      </c>
      <c r="G1" s="16" t="s">
        <v>297</v>
      </c>
      <c r="H1" s="16" t="s">
        <v>3003</v>
      </c>
      <c r="I1" s="16" t="s">
        <v>125</v>
      </c>
      <c r="J1" s="16" t="s">
        <v>126</v>
      </c>
      <c r="K1" s="16" t="s">
        <v>3004</v>
      </c>
      <c r="L1" s="16" t="s">
        <v>3005</v>
      </c>
      <c r="M1" s="16" t="s">
        <v>3006</v>
      </c>
      <c r="N1" s="16" t="s">
        <v>1213</v>
      </c>
      <c r="O1" s="16" t="s">
        <v>1214</v>
      </c>
      <c r="P1" s="16" t="s">
        <v>1215</v>
      </c>
      <c r="Q1" s="16" t="s">
        <v>1216</v>
      </c>
      <c r="U1" s="16" t="s">
        <v>2473</v>
      </c>
      <c r="V1" s="16" t="s">
        <v>3001</v>
      </c>
      <c r="W1" s="16" t="s">
        <v>2863</v>
      </c>
      <c r="X1" s="16" t="s">
        <v>3002</v>
      </c>
      <c r="Y1" s="16" t="s">
        <v>2864</v>
      </c>
      <c r="Z1" s="16" t="s">
        <v>107</v>
      </c>
      <c r="AA1" s="16" t="s">
        <v>297</v>
      </c>
      <c r="AB1" s="16" t="s">
        <v>3003</v>
      </c>
      <c r="AC1" s="16" t="s">
        <v>125</v>
      </c>
      <c r="AD1" s="16" t="s">
        <v>126</v>
      </c>
      <c r="AE1" s="16" t="s">
        <v>3004</v>
      </c>
      <c r="AF1" s="16" t="s">
        <v>3005</v>
      </c>
      <c r="AG1" s="16" t="s">
        <v>3006</v>
      </c>
      <c r="AH1" s="16" t="s">
        <v>1213</v>
      </c>
      <c r="AI1" s="16" t="s">
        <v>1214</v>
      </c>
      <c r="AJ1" s="16" t="s">
        <v>1215</v>
      </c>
      <c r="AK1" s="16" t="s">
        <v>1216</v>
      </c>
      <c r="AO1" s="16" t="s">
        <v>2473</v>
      </c>
      <c r="AP1" s="16" t="s">
        <v>3001</v>
      </c>
      <c r="AQ1" s="16" t="s">
        <v>2863</v>
      </c>
      <c r="AR1" s="16" t="s">
        <v>3002</v>
      </c>
      <c r="AS1" s="16" t="s">
        <v>2864</v>
      </c>
      <c r="AT1" s="16" t="s">
        <v>107</v>
      </c>
      <c r="AU1" s="16" t="s">
        <v>297</v>
      </c>
      <c r="AV1" s="16" t="s">
        <v>3003</v>
      </c>
      <c r="AW1" s="16" t="s">
        <v>125</v>
      </c>
      <c r="AX1" s="16" t="s">
        <v>126</v>
      </c>
      <c r="AY1" s="16" t="s">
        <v>3004</v>
      </c>
      <c r="AZ1" s="16" t="s">
        <v>3005</v>
      </c>
      <c r="BA1" s="16" t="s">
        <v>3006</v>
      </c>
      <c r="BB1" s="16" t="s">
        <v>1213</v>
      </c>
      <c r="BC1" s="16" t="s">
        <v>1214</v>
      </c>
      <c r="BD1" s="16" t="s">
        <v>1215</v>
      </c>
      <c r="BE1" s="16" t="s">
        <v>1216</v>
      </c>
      <c r="BI1" s="16" t="s">
        <v>2473</v>
      </c>
      <c r="BJ1" s="16" t="s">
        <v>3001</v>
      </c>
      <c r="BK1" s="16" t="s">
        <v>2863</v>
      </c>
      <c r="BL1" s="16" t="s">
        <v>3002</v>
      </c>
      <c r="BM1" s="16" t="s">
        <v>2864</v>
      </c>
      <c r="BN1" s="16" t="s">
        <v>107</v>
      </c>
      <c r="BO1" s="16" t="s">
        <v>297</v>
      </c>
      <c r="BP1" s="16" t="s">
        <v>3003</v>
      </c>
      <c r="BQ1" s="16" t="s">
        <v>125</v>
      </c>
      <c r="BR1" s="16" t="s">
        <v>126</v>
      </c>
      <c r="BS1" s="16" t="s">
        <v>3004</v>
      </c>
      <c r="BT1" s="16" t="s">
        <v>3005</v>
      </c>
      <c r="BU1" s="16" t="s">
        <v>3006</v>
      </c>
      <c r="BV1" s="16" t="s">
        <v>1213</v>
      </c>
      <c r="BW1" s="16" t="s">
        <v>1214</v>
      </c>
      <c r="BX1" s="16" t="s">
        <v>1215</v>
      </c>
      <c r="BY1" s="16" t="s">
        <v>1216</v>
      </c>
      <c r="CC1" s="16" t="s">
        <v>2473</v>
      </c>
      <c r="CD1" s="16" t="s">
        <v>3001</v>
      </c>
      <c r="CE1" s="16" t="s">
        <v>2863</v>
      </c>
      <c r="CF1" s="16" t="s">
        <v>3002</v>
      </c>
      <c r="CG1" s="16" t="s">
        <v>2864</v>
      </c>
      <c r="CH1" s="16" t="s">
        <v>107</v>
      </c>
      <c r="CI1" s="16" t="s">
        <v>297</v>
      </c>
      <c r="CJ1" s="16" t="s">
        <v>3003</v>
      </c>
      <c r="CK1" s="16" t="s">
        <v>125</v>
      </c>
      <c r="CL1" s="16" t="s">
        <v>126</v>
      </c>
      <c r="CM1" s="16" t="s">
        <v>3004</v>
      </c>
      <c r="CN1" s="16" t="s">
        <v>3005</v>
      </c>
      <c r="CO1" s="16" t="s">
        <v>3006</v>
      </c>
      <c r="CP1" s="16" t="s">
        <v>1213</v>
      </c>
      <c r="CQ1" s="16" t="s">
        <v>1214</v>
      </c>
      <c r="CR1" s="16" t="s">
        <v>1215</v>
      </c>
      <c r="CS1" s="16" t="s">
        <v>1216</v>
      </c>
      <c r="CW1" s="16" t="s">
        <v>2473</v>
      </c>
      <c r="CX1" s="16" t="s">
        <v>3001</v>
      </c>
      <c r="CY1" s="16" t="s">
        <v>2863</v>
      </c>
      <c r="CZ1" s="16" t="s">
        <v>3002</v>
      </c>
      <c r="DA1" s="16" t="s">
        <v>2864</v>
      </c>
      <c r="DB1" s="16" t="s">
        <v>107</v>
      </c>
      <c r="DC1" s="16" t="s">
        <v>297</v>
      </c>
      <c r="DD1" s="16" t="s">
        <v>3003</v>
      </c>
      <c r="DE1" s="16" t="s">
        <v>125</v>
      </c>
      <c r="DF1" s="16" t="s">
        <v>126</v>
      </c>
      <c r="DG1" s="16" t="s">
        <v>3004</v>
      </c>
      <c r="DH1" s="16" t="s">
        <v>3005</v>
      </c>
      <c r="DI1" s="16" t="s">
        <v>3006</v>
      </c>
      <c r="DJ1" s="16" t="s">
        <v>1213</v>
      </c>
      <c r="DK1" s="16" t="s">
        <v>1214</v>
      </c>
      <c r="DL1" s="16" t="s">
        <v>1215</v>
      </c>
      <c r="DM1" s="16" t="s">
        <v>1216</v>
      </c>
      <c r="DQ1" s="16" t="s">
        <v>2473</v>
      </c>
      <c r="DR1" s="16" t="s">
        <v>3001</v>
      </c>
      <c r="DS1" s="16" t="s">
        <v>2863</v>
      </c>
      <c r="DT1" s="16" t="s">
        <v>3002</v>
      </c>
      <c r="DU1" s="16" t="s">
        <v>2864</v>
      </c>
      <c r="DV1" s="16" t="s">
        <v>107</v>
      </c>
      <c r="DW1" s="16" t="s">
        <v>297</v>
      </c>
      <c r="DX1" s="16" t="s">
        <v>3003</v>
      </c>
      <c r="DY1" s="16" t="s">
        <v>125</v>
      </c>
      <c r="DZ1" s="16" t="s">
        <v>126</v>
      </c>
      <c r="EA1" s="16" t="s">
        <v>3004</v>
      </c>
      <c r="EB1" s="16" t="s">
        <v>3005</v>
      </c>
      <c r="EC1" s="16" t="s">
        <v>3006</v>
      </c>
      <c r="ED1" s="16" t="s">
        <v>1213</v>
      </c>
      <c r="EE1" s="16" t="s">
        <v>1214</v>
      </c>
      <c r="EF1" s="16" t="s">
        <v>1215</v>
      </c>
      <c r="EG1" s="16" t="s">
        <v>1216</v>
      </c>
    </row>
    <row r="2" spans="1:137">
      <c r="CC2" s="16">
        <v>1</v>
      </c>
      <c r="CD2" s="16" t="s">
        <v>82</v>
      </c>
      <c r="CI2" s="16" t="s">
        <v>2868</v>
      </c>
      <c r="CJ2" s="16" t="s">
        <v>2869</v>
      </c>
      <c r="CK2" s="16" t="s">
        <v>2870</v>
      </c>
      <c r="CL2" s="16" t="s">
        <v>2871</v>
      </c>
      <c r="CM2" s="16" t="s">
        <v>2872</v>
      </c>
      <c r="CN2" s="16" t="s">
        <v>2873</v>
      </c>
      <c r="CO2" s="16" t="s">
        <v>2874</v>
      </c>
    </row>
    <row r="3" spans="1:137">
      <c r="CC3" s="16">
        <v>2</v>
      </c>
      <c r="CD3" s="16" t="s">
        <v>82</v>
      </c>
      <c r="CI3" s="16" t="s">
        <v>2875</v>
      </c>
      <c r="CJ3" s="16" t="s">
        <v>2876</v>
      </c>
      <c r="CK3" s="16" t="s">
        <v>2877</v>
      </c>
      <c r="CL3" s="16" t="s">
        <v>2878</v>
      </c>
      <c r="CM3" s="16" t="s">
        <v>2872</v>
      </c>
      <c r="CN3" s="16" t="s">
        <v>2873</v>
      </c>
      <c r="CO3" s="16" t="s">
        <v>2874</v>
      </c>
    </row>
    <row r="4" spans="1:137">
      <c r="CC4" s="16">
        <v>3</v>
      </c>
      <c r="CD4" s="16" t="s">
        <v>82</v>
      </c>
      <c r="CI4" s="16" t="s">
        <v>2879</v>
      </c>
      <c r="CJ4" s="16" t="s">
        <v>2880</v>
      </c>
      <c r="CK4" s="16" t="s">
        <v>2881</v>
      </c>
      <c r="CL4" s="16" t="s">
        <v>2882</v>
      </c>
      <c r="CM4" s="16" t="s">
        <v>2883</v>
      </c>
      <c r="CN4" s="16" t="s">
        <v>2883</v>
      </c>
      <c r="CO4" s="16" t="s">
        <v>2884</v>
      </c>
    </row>
    <row r="5" spans="1:137">
      <c r="CC5" s="16">
        <v>4</v>
      </c>
      <c r="CD5" s="16" t="s">
        <v>82</v>
      </c>
      <c r="CI5" s="16" t="s">
        <v>2885</v>
      </c>
      <c r="CJ5" s="16" t="s">
        <v>2886</v>
      </c>
      <c r="CK5" s="16" t="s">
        <v>2887</v>
      </c>
      <c r="CL5" s="16" t="s">
        <v>2882</v>
      </c>
      <c r="CM5" s="16" t="s">
        <v>2883</v>
      </c>
      <c r="CN5" s="16" t="s">
        <v>2883</v>
      </c>
      <c r="CO5" s="16" t="s">
        <v>2884</v>
      </c>
    </row>
    <row r="6" spans="1:137">
      <c r="CC6" s="16">
        <v>5</v>
      </c>
      <c r="CD6" s="16" t="s">
        <v>82</v>
      </c>
      <c r="CI6" s="16" t="s">
        <v>2888</v>
      </c>
      <c r="CJ6" s="16" t="s">
        <v>2889</v>
      </c>
      <c r="CK6" s="16" t="s">
        <v>2890</v>
      </c>
      <c r="CL6" s="16" t="s">
        <v>2891</v>
      </c>
      <c r="CM6" s="16" t="s">
        <v>2892</v>
      </c>
      <c r="CN6" s="16" t="s">
        <v>2893</v>
      </c>
      <c r="CO6" s="16" t="s">
        <v>2894</v>
      </c>
    </row>
    <row r="7" spans="1:137">
      <c r="CC7" s="16">
        <v>6</v>
      </c>
      <c r="CD7" s="16" t="s">
        <v>82</v>
      </c>
      <c r="CI7" s="16" t="s">
        <v>2895</v>
      </c>
      <c r="CJ7" s="16" t="s">
        <v>2896</v>
      </c>
      <c r="CK7" s="16" t="s">
        <v>2897</v>
      </c>
      <c r="CL7" s="16" t="s">
        <v>2898</v>
      </c>
      <c r="CM7" s="16" t="s">
        <v>2892</v>
      </c>
      <c r="CN7" s="16" t="s">
        <v>2893</v>
      </c>
      <c r="CO7" s="16" t="s">
        <v>2894</v>
      </c>
    </row>
    <row r="8" spans="1:137">
      <c r="CC8" s="16">
        <v>7</v>
      </c>
      <c r="CD8" s="16" t="s">
        <v>82</v>
      </c>
      <c r="CI8" s="16" t="s">
        <v>2899</v>
      </c>
      <c r="CJ8" s="16" t="s">
        <v>2900</v>
      </c>
      <c r="CK8" s="16" t="s">
        <v>2901</v>
      </c>
      <c r="CL8" s="16" t="s">
        <v>2902</v>
      </c>
      <c r="CM8" s="16" t="s">
        <v>2892</v>
      </c>
      <c r="CN8" s="16" t="s">
        <v>2893</v>
      </c>
      <c r="CO8" s="16" t="s">
        <v>2894</v>
      </c>
    </row>
    <row r="9" spans="1:137">
      <c r="CC9" s="16">
        <v>8</v>
      </c>
      <c r="CD9" s="16" t="s">
        <v>82</v>
      </c>
      <c r="CI9" s="16" t="s">
        <v>2903</v>
      </c>
      <c r="CJ9" s="16" t="s">
        <v>2904</v>
      </c>
      <c r="CK9" s="16" t="s">
        <v>2905</v>
      </c>
      <c r="CL9" s="16" t="s">
        <v>2871</v>
      </c>
      <c r="CM9" s="16" t="s">
        <v>2892</v>
      </c>
      <c r="CN9" s="16" t="s">
        <v>2893</v>
      </c>
      <c r="CO9" s="16" t="s">
        <v>2894</v>
      </c>
    </row>
    <row r="10" spans="1:137">
      <c r="CC10" s="16">
        <v>9</v>
      </c>
      <c r="CD10" s="16" t="s">
        <v>82</v>
      </c>
      <c r="CI10" s="16" t="s">
        <v>2906</v>
      </c>
      <c r="CJ10" s="16" t="s">
        <v>2907</v>
      </c>
      <c r="CK10" s="16" t="s">
        <v>2908</v>
      </c>
      <c r="CL10" s="16" t="s">
        <v>2909</v>
      </c>
      <c r="CM10" s="16" t="s">
        <v>2892</v>
      </c>
      <c r="CN10" s="16" t="s">
        <v>2893</v>
      </c>
      <c r="CO10" s="16" t="s">
        <v>2894</v>
      </c>
    </row>
    <row r="11" spans="1:137">
      <c r="CC11" s="16">
        <v>10</v>
      </c>
      <c r="CD11" s="16" t="s">
        <v>82</v>
      </c>
      <c r="CI11" s="16" t="s">
        <v>2910</v>
      </c>
      <c r="CJ11" s="16" t="s">
        <v>2911</v>
      </c>
      <c r="CK11" s="16" t="s">
        <v>2912</v>
      </c>
      <c r="CL11" s="16" t="s">
        <v>2913</v>
      </c>
      <c r="CM11" s="16" t="s">
        <v>2892</v>
      </c>
      <c r="CN11" s="16" t="s">
        <v>2893</v>
      </c>
      <c r="CO11" s="16" t="s">
        <v>2894</v>
      </c>
    </row>
    <row r="12" spans="1:137">
      <c r="CC12" s="16">
        <v>11</v>
      </c>
      <c r="CD12" s="16" t="s">
        <v>82</v>
      </c>
      <c r="CI12" s="16" t="s">
        <v>2914</v>
      </c>
      <c r="CJ12" s="16" t="s">
        <v>2915</v>
      </c>
      <c r="CK12" s="16" t="s">
        <v>2916</v>
      </c>
      <c r="CL12" s="16" t="s">
        <v>2917</v>
      </c>
      <c r="CM12" s="16" t="s">
        <v>2892</v>
      </c>
      <c r="CN12" s="16" t="s">
        <v>2893</v>
      </c>
      <c r="CO12" s="16" t="s">
        <v>2894</v>
      </c>
    </row>
    <row r="13" spans="1:137">
      <c r="CC13" s="16">
        <v>12</v>
      </c>
      <c r="CD13" s="16" t="s">
        <v>82</v>
      </c>
      <c r="CI13" s="16" t="s">
        <v>2918</v>
      </c>
      <c r="CJ13" s="16" t="s">
        <v>2919</v>
      </c>
      <c r="CK13" s="16" t="s">
        <v>2920</v>
      </c>
      <c r="CL13" s="16" t="s">
        <v>2921</v>
      </c>
      <c r="CM13" s="16" t="s">
        <v>2892</v>
      </c>
      <c r="CN13" s="16" t="s">
        <v>2893</v>
      </c>
      <c r="CO13" s="16" t="s">
        <v>2894</v>
      </c>
    </row>
    <row r="14" spans="1:137">
      <c r="CC14" s="16">
        <v>13</v>
      </c>
      <c r="CD14" s="16" t="s">
        <v>82</v>
      </c>
      <c r="CI14" s="16" t="s">
        <v>2922</v>
      </c>
      <c r="CJ14" s="16" t="s">
        <v>2923</v>
      </c>
      <c r="CK14" s="16" t="s">
        <v>2924</v>
      </c>
      <c r="CL14" s="16" t="s">
        <v>2921</v>
      </c>
      <c r="CM14" s="16" t="s">
        <v>2892</v>
      </c>
      <c r="CN14" s="16" t="s">
        <v>2893</v>
      </c>
      <c r="CO14" s="16" t="s">
        <v>2894</v>
      </c>
    </row>
    <row r="15" spans="1:137">
      <c r="CC15" s="16">
        <v>14</v>
      </c>
      <c r="CD15" s="16" t="s">
        <v>82</v>
      </c>
      <c r="CI15" s="16" t="s">
        <v>2925</v>
      </c>
      <c r="CJ15" s="16" t="s">
        <v>2926</v>
      </c>
      <c r="CK15" s="16" t="s">
        <v>2927</v>
      </c>
      <c r="CL15" s="16" t="s">
        <v>2878</v>
      </c>
      <c r="CM15" s="16" t="s">
        <v>2883</v>
      </c>
      <c r="CN15" s="16" t="s">
        <v>2883</v>
      </c>
      <c r="CO15" s="16" t="s">
        <v>2884</v>
      </c>
    </row>
    <row r="16" spans="1:137">
      <c r="CC16" s="16">
        <v>15</v>
      </c>
      <c r="CD16" s="16" t="s">
        <v>82</v>
      </c>
      <c r="CI16" s="16" t="s">
        <v>2928</v>
      </c>
      <c r="CJ16" s="16" t="s">
        <v>2929</v>
      </c>
      <c r="CK16" s="16" t="s">
        <v>2930</v>
      </c>
      <c r="CL16" s="16" t="s">
        <v>2931</v>
      </c>
      <c r="CM16" s="16" t="s">
        <v>2892</v>
      </c>
      <c r="CN16" s="16" t="s">
        <v>2893</v>
      </c>
      <c r="CO16" s="16" t="s">
        <v>2894</v>
      </c>
    </row>
    <row r="17" spans="81:93">
      <c r="CC17" s="16">
        <v>16</v>
      </c>
      <c r="CD17" s="16" t="s">
        <v>82</v>
      </c>
      <c r="CI17" s="16" t="s">
        <v>2932</v>
      </c>
      <c r="CJ17" s="16" t="s">
        <v>2933</v>
      </c>
      <c r="CK17" s="16" t="s">
        <v>2934</v>
      </c>
      <c r="CL17" s="16" t="s">
        <v>2909</v>
      </c>
      <c r="CM17" s="16" t="s">
        <v>2892</v>
      </c>
      <c r="CN17" s="16" t="s">
        <v>2893</v>
      </c>
      <c r="CO17" s="16" t="s">
        <v>2894</v>
      </c>
    </row>
    <row r="18" spans="81:93">
      <c r="CC18" s="16">
        <v>17</v>
      </c>
      <c r="CD18" s="16" t="s">
        <v>82</v>
      </c>
      <c r="CI18" s="16" t="s">
        <v>2935</v>
      </c>
      <c r="CJ18" s="16" t="s">
        <v>2936</v>
      </c>
      <c r="CK18" s="16" t="s">
        <v>2937</v>
      </c>
      <c r="CL18" s="16" t="s">
        <v>2938</v>
      </c>
      <c r="CM18" s="16" t="s">
        <v>2892</v>
      </c>
      <c r="CN18" s="16" t="s">
        <v>2893</v>
      </c>
      <c r="CO18" s="16" t="s">
        <v>2894</v>
      </c>
    </row>
    <row r="19" spans="81:93">
      <c r="CC19" s="16">
        <v>18</v>
      </c>
      <c r="CD19" s="16" t="s">
        <v>82</v>
      </c>
      <c r="CI19" s="16" t="s">
        <v>2939</v>
      </c>
      <c r="CJ19" s="16" t="s">
        <v>2940</v>
      </c>
      <c r="CK19" s="16" t="s">
        <v>2941</v>
      </c>
      <c r="CL19" s="16" t="s">
        <v>2942</v>
      </c>
      <c r="CM19" s="16" t="s">
        <v>2892</v>
      </c>
      <c r="CN19" s="16" t="s">
        <v>2893</v>
      </c>
      <c r="CO19" s="16" t="s">
        <v>2894</v>
      </c>
    </row>
    <row r="20" spans="81:93">
      <c r="CC20" s="16">
        <v>19</v>
      </c>
      <c r="CD20" s="16" t="s">
        <v>82</v>
      </c>
      <c r="CI20" s="16" t="s">
        <v>2943</v>
      </c>
      <c r="CJ20" s="16" t="s">
        <v>2944</v>
      </c>
      <c r="CK20" s="16" t="s">
        <v>2945</v>
      </c>
      <c r="CL20" s="16" t="s">
        <v>2909</v>
      </c>
      <c r="CM20" s="16" t="s">
        <v>2892</v>
      </c>
      <c r="CN20" s="16" t="s">
        <v>2893</v>
      </c>
      <c r="CO20" s="16" t="s">
        <v>2894</v>
      </c>
    </row>
    <row r="21" spans="81:93">
      <c r="CC21" s="16">
        <v>20</v>
      </c>
      <c r="CD21" s="16" t="s">
        <v>82</v>
      </c>
      <c r="CI21" s="16" t="s">
        <v>2946</v>
      </c>
      <c r="CJ21" s="16" t="s">
        <v>2947</v>
      </c>
      <c r="CK21" s="16" t="s">
        <v>2948</v>
      </c>
      <c r="CL21" s="16" t="s">
        <v>2949</v>
      </c>
      <c r="CM21" s="16" t="s">
        <v>2892</v>
      </c>
      <c r="CN21" s="16" t="s">
        <v>2893</v>
      </c>
      <c r="CO21" s="16" t="s">
        <v>2894</v>
      </c>
    </row>
    <row r="22" spans="81:93">
      <c r="CC22" s="16">
        <v>21</v>
      </c>
      <c r="CD22" s="16" t="s">
        <v>82</v>
      </c>
      <c r="CI22" s="16" t="s">
        <v>2950</v>
      </c>
      <c r="CJ22" s="16" t="s">
        <v>2951</v>
      </c>
      <c r="CK22" s="16" t="s">
        <v>2952</v>
      </c>
      <c r="CL22" s="16" t="s">
        <v>2953</v>
      </c>
      <c r="CM22" s="16" t="s">
        <v>2892</v>
      </c>
      <c r="CN22" s="16" t="s">
        <v>2893</v>
      </c>
      <c r="CO22" s="16" t="s">
        <v>2894</v>
      </c>
    </row>
    <row r="23" spans="81:93">
      <c r="CC23" s="16">
        <v>22</v>
      </c>
      <c r="CD23" s="16" t="s">
        <v>82</v>
      </c>
      <c r="CI23" s="16" t="s">
        <v>2954</v>
      </c>
      <c r="CJ23" s="16" t="s">
        <v>2955</v>
      </c>
      <c r="CK23" s="16" t="s">
        <v>2956</v>
      </c>
      <c r="CL23" s="16" t="s">
        <v>2902</v>
      </c>
      <c r="CM23" s="16" t="s">
        <v>2892</v>
      </c>
      <c r="CN23" s="16" t="s">
        <v>2893</v>
      </c>
      <c r="CO23" s="16" t="s">
        <v>2894</v>
      </c>
    </row>
    <row r="24" spans="81:93">
      <c r="CC24" s="16">
        <v>23</v>
      </c>
      <c r="CD24" s="16" t="s">
        <v>82</v>
      </c>
      <c r="CI24" s="16" t="s">
        <v>2957</v>
      </c>
      <c r="CJ24" s="16" t="s">
        <v>2958</v>
      </c>
      <c r="CK24" s="16" t="s">
        <v>2959</v>
      </c>
      <c r="CL24" s="16" t="s">
        <v>2917</v>
      </c>
      <c r="CM24" s="16" t="s">
        <v>2892</v>
      </c>
      <c r="CN24" s="16" t="s">
        <v>2893</v>
      </c>
      <c r="CO24" s="16" t="s">
        <v>2894</v>
      </c>
    </row>
    <row r="25" spans="81:93">
      <c r="CC25" s="16">
        <v>24</v>
      </c>
      <c r="CD25" s="16" t="s">
        <v>82</v>
      </c>
      <c r="CI25" s="16" t="s">
        <v>2960</v>
      </c>
      <c r="CJ25" s="16" t="s">
        <v>2961</v>
      </c>
      <c r="CK25" s="16" t="s">
        <v>2962</v>
      </c>
      <c r="CL25" s="16" t="s">
        <v>2917</v>
      </c>
      <c r="CM25" s="16" t="s">
        <v>2892</v>
      </c>
      <c r="CN25" s="16" t="s">
        <v>2893</v>
      </c>
      <c r="CO25" s="16" t="s">
        <v>2894</v>
      </c>
    </row>
    <row r="26" spans="81:93">
      <c r="CC26" s="16">
        <v>25</v>
      </c>
      <c r="CD26" s="16" t="s">
        <v>82</v>
      </c>
      <c r="CI26" s="16" t="s">
        <v>2963</v>
      </c>
      <c r="CJ26" s="16" t="s">
        <v>2964</v>
      </c>
      <c r="CK26" s="16" t="s">
        <v>2965</v>
      </c>
      <c r="CL26" s="16" t="s">
        <v>2966</v>
      </c>
      <c r="CM26" s="16" t="s">
        <v>2892</v>
      </c>
      <c r="CN26" s="16" t="s">
        <v>2893</v>
      </c>
      <c r="CO26" s="16" t="s">
        <v>2894</v>
      </c>
    </row>
    <row r="27" spans="81:93">
      <c r="CC27" s="16">
        <v>26</v>
      </c>
      <c r="CD27" s="16" t="s">
        <v>82</v>
      </c>
      <c r="CI27" s="16" t="s">
        <v>2967</v>
      </c>
      <c r="CJ27" s="16" t="s">
        <v>2968</v>
      </c>
      <c r="CK27" s="16" t="s">
        <v>2969</v>
      </c>
      <c r="CL27" s="16" t="s">
        <v>2902</v>
      </c>
      <c r="CM27" s="16" t="s">
        <v>2892</v>
      </c>
      <c r="CN27" s="16" t="s">
        <v>2893</v>
      </c>
      <c r="CO27" s="16" t="s">
        <v>2894</v>
      </c>
    </row>
    <row r="28" spans="81:93">
      <c r="CC28" s="16">
        <v>27</v>
      </c>
      <c r="CD28" s="16" t="s">
        <v>82</v>
      </c>
      <c r="CI28" s="16" t="s">
        <v>2970</v>
      </c>
      <c r="CJ28" s="16" t="s">
        <v>2971</v>
      </c>
      <c r="CK28" s="16" t="s">
        <v>2972</v>
      </c>
      <c r="CL28" s="16" t="s">
        <v>2973</v>
      </c>
      <c r="CM28" s="16" t="s">
        <v>2892</v>
      </c>
      <c r="CN28" s="16" t="s">
        <v>2893</v>
      </c>
      <c r="CO28" s="16" t="s">
        <v>2894</v>
      </c>
    </row>
    <row r="29" spans="81:93">
      <c r="CC29" s="16">
        <v>28</v>
      </c>
      <c r="CD29" s="16" t="s">
        <v>82</v>
      </c>
      <c r="CI29" s="16" t="s">
        <v>2974</v>
      </c>
      <c r="CJ29" s="16" t="s">
        <v>2975</v>
      </c>
      <c r="CK29" s="16" t="s">
        <v>2976</v>
      </c>
      <c r="CL29" s="16" t="s">
        <v>2977</v>
      </c>
      <c r="CM29" s="16" t="s">
        <v>2892</v>
      </c>
      <c r="CN29" s="16" t="s">
        <v>2893</v>
      </c>
      <c r="CO29" s="16" t="s">
        <v>2894</v>
      </c>
    </row>
    <row r="30" spans="81:93">
      <c r="CC30" s="16">
        <v>29</v>
      </c>
      <c r="CD30" s="16" t="s">
        <v>82</v>
      </c>
      <c r="CI30" s="16" t="s">
        <v>2978</v>
      </c>
      <c r="CJ30" s="16" t="s">
        <v>2979</v>
      </c>
      <c r="CK30" s="16" t="s">
        <v>2980</v>
      </c>
      <c r="CL30" s="16" t="s">
        <v>2981</v>
      </c>
      <c r="CM30" s="16" t="s">
        <v>2892</v>
      </c>
      <c r="CN30" s="16" t="s">
        <v>2893</v>
      </c>
      <c r="CO30" s="16" t="s">
        <v>2894</v>
      </c>
    </row>
    <row r="31" spans="81:93">
      <c r="CC31" s="16">
        <v>30</v>
      </c>
      <c r="CD31" s="16" t="s">
        <v>82</v>
      </c>
      <c r="CI31" s="16" t="s">
        <v>2982</v>
      </c>
      <c r="CJ31" s="16" t="s">
        <v>2983</v>
      </c>
      <c r="CK31" s="16" t="s">
        <v>2984</v>
      </c>
      <c r="CL31" s="16" t="s">
        <v>2985</v>
      </c>
      <c r="CM31" s="16" t="s">
        <v>2883</v>
      </c>
      <c r="CN31" s="16" t="s">
        <v>2883</v>
      </c>
      <c r="CO31" s="16" t="s">
        <v>2884</v>
      </c>
    </row>
    <row r="32" spans="81:93">
      <c r="CC32" s="16">
        <v>31</v>
      </c>
      <c r="CD32" s="16" t="s">
        <v>82</v>
      </c>
      <c r="CI32" s="16" t="s">
        <v>2986</v>
      </c>
      <c r="CJ32" s="16" t="s">
        <v>2987</v>
      </c>
      <c r="CK32" s="16" t="s">
        <v>2988</v>
      </c>
      <c r="CL32" s="16" t="s">
        <v>2989</v>
      </c>
      <c r="CM32" s="16" t="s">
        <v>2892</v>
      </c>
      <c r="CN32" s="16" t="s">
        <v>2893</v>
      </c>
      <c r="CO32" s="16" t="s">
        <v>2894</v>
      </c>
    </row>
    <row r="33" spans="81:93">
      <c r="CC33" s="16">
        <v>32</v>
      </c>
      <c r="CD33" s="16" t="s">
        <v>82</v>
      </c>
      <c r="CI33" s="16" t="s">
        <v>2990</v>
      </c>
      <c r="CJ33" s="16" t="s">
        <v>2991</v>
      </c>
      <c r="CK33" s="16" t="s">
        <v>2992</v>
      </c>
      <c r="CL33" s="16" t="s">
        <v>2993</v>
      </c>
      <c r="CM33" s="16" t="s">
        <v>2892</v>
      </c>
      <c r="CN33" s="16" t="s">
        <v>2893</v>
      </c>
      <c r="CO33" s="16" t="s">
        <v>2894</v>
      </c>
    </row>
    <row r="34" spans="81:93">
      <c r="CC34" s="16">
        <v>33</v>
      </c>
      <c r="CD34" s="16" t="s">
        <v>82</v>
      </c>
      <c r="CI34" s="16" t="s">
        <v>2994</v>
      </c>
      <c r="CJ34" s="16" t="s">
        <v>2995</v>
      </c>
      <c r="CK34" s="16" t="s">
        <v>2996</v>
      </c>
      <c r="CL34" s="16" t="s">
        <v>2997</v>
      </c>
      <c r="CM34" s="16" t="s">
        <v>2892</v>
      </c>
      <c r="CN34" s="16" t="s">
        <v>2893</v>
      </c>
      <c r="CO34" s="16" t="s">
        <v>2894</v>
      </c>
    </row>
    <row r="35" spans="81:93">
      <c r="CC35" s="16">
        <v>34</v>
      </c>
      <c r="CD35" s="16" t="s">
        <v>82</v>
      </c>
      <c r="CI35" s="16" t="s">
        <v>2998</v>
      </c>
      <c r="CJ35" s="16" t="s">
        <v>2999</v>
      </c>
      <c r="CK35" s="16" t="s">
        <v>3000</v>
      </c>
      <c r="CL35" s="16" t="s">
        <v>2921</v>
      </c>
      <c r="CM35" s="16" t="s">
        <v>2892</v>
      </c>
      <c r="CN35" s="16" t="s">
        <v>2893</v>
      </c>
      <c r="CO35" s="16" t="s">
        <v>2894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ESTR_SOURC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EAT_BAL_PR">
    <tabColor indexed="31"/>
  </sheetPr>
  <dimension ref="A1:CM134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0.140625" customWidth="1"/>
    <col min="27" max="29" width="13.7109375" customWidth="1"/>
    <col min="30" max="30" width="0.1406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8" customFormat="1" ht="24" hidden="1" customHeight="1">
      <c r="A1" s="266"/>
      <c r="B1" s="793"/>
      <c r="C1" s="292" t="str">
        <f>F3</f>
        <v>0.0</v>
      </c>
      <c r="D1" s="293" t="s">
        <v>113</v>
      </c>
      <c r="E1" s="294"/>
      <c r="F1" s="794">
        <f>B1</f>
        <v>0</v>
      </c>
      <c r="G1" s="796"/>
      <c r="H1" s="295"/>
      <c r="I1" s="295"/>
      <c r="J1" s="295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7"/>
      <c r="W1" s="297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89"/>
      <c r="AY1" s="177"/>
      <c r="AZ1" s="177"/>
      <c r="BA1" s="298" t="s">
        <v>871</v>
      </c>
      <c r="BB1" s="177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H1" s="221"/>
      <c r="CL1" s="266"/>
    </row>
    <row r="2" spans="1:90" s="118" customFormat="1" ht="0.75" hidden="1" customHeight="1">
      <c r="A2" s="266"/>
      <c r="B2" s="793"/>
      <c r="C2" s="292"/>
      <c r="D2" s="300"/>
      <c r="E2" s="294"/>
      <c r="F2" s="795"/>
      <c r="G2" s="797"/>
      <c r="H2" s="295"/>
      <c r="I2" s="295"/>
      <c r="J2" s="295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7"/>
      <c r="W2" s="297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89"/>
      <c r="AY2" s="177"/>
      <c r="AZ2" s="177"/>
      <c r="BA2" s="301"/>
      <c r="BB2" s="177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H2" s="221"/>
      <c r="CL2" s="266"/>
    </row>
    <row r="3" spans="1:90" s="118" customFormat="1" ht="11.25" hidden="1" customHeight="1">
      <c r="A3" s="266"/>
      <c r="B3" s="793"/>
      <c r="C3" s="793"/>
      <c r="D3" s="302"/>
      <c r="E3" s="303"/>
      <c r="F3" s="304" t="str">
        <f>F1 &amp; ".0"</f>
        <v>0.0</v>
      </c>
      <c r="G3" s="322" t="s">
        <v>137</v>
      </c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97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89"/>
      <c r="AY3" s="177"/>
      <c r="AZ3" s="177"/>
      <c r="BA3" s="298" t="s">
        <v>22</v>
      </c>
      <c r="BB3" s="177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H3" s="221"/>
      <c r="CL3" s="266"/>
    </row>
    <row r="4" spans="1:90" s="118" customFormat="1" ht="11.25" hidden="1" customHeight="1">
      <c r="A4" s="266"/>
      <c r="B4" s="793"/>
      <c r="C4" s="793"/>
      <c r="D4" s="302"/>
      <c r="E4" s="303"/>
      <c r="F4" s="304" t="str">
        <f>F1 &amp; ".1"</f>
        <v>0.1</v>
      </c>
      <c r="G4" s="322" t="s">
        <v>138</v>
      </c>
      <c r="H4" s="295"/>
      <c r="I4" s="295"/>
      <c r="J4" s="295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7"/>
      <c r="W4" s="297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89"/>
      <c r="AY4" s="177"/>
      <c r="AZ4" s="177"/>
      <c r="BA4" s="301" t="str">
        <f>C1 &amp; "-I"</f>
        <v>0.0-I</v>
      </c>
      <c r="BB4" s="177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H4" s="221"/>
      <c r="CL4" s="266"/>
    </row>
    <row r="5" spans="1:90" s="118" customFormat="1" ht="11.25" hidden="1" customHeight="1">
      <c r="A5" s="266"/>
      <c r="B5" s="793"/>
      <c r="C5" s="793"/>
      <c r="D5" s="302"/>
      <c r="E5" s="303"/>
      <c r="F5" s="304" t="str">
        <f>F1 &amp; ".2"</f>
        <v>0.2</v>
      </c>
      <c r="G5" s="322" t="s">
        <v>139</v>
      </c>
      <c r="H5" s="295"/>
      <c r="I5" s="295"/>
      <c r="J5" s="295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7"/>
      <c r="W5" s="297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89"/>
      <c r="AY5" s="177"/>
      <c r="AZ5" s="177"/>
      <c r="BA5" s="301" t="str">
        <f>C1 &amp; "-I"</f>
        <v>0.0-I</v>
      </c>
      <c r="BB5" s="177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H5" s="221"/>
      <c r="CL5" s="266"/>
    </row>
    <row r="6" spans="1:90" s="118" customFormat="1" ht="11.25" hidden="1" customHeight="1">
      <c r="A6" s="266"/>
      <c r="B6" s="793"/>
      <c r="C6" s="793"/>
      <c r="D6" s="302"/>
      <c r="E6" s="303"/>
      <c r="F6" s="304" t="str">
        <f>F1 &amp; ".3"</f>
        <v>0.3</v>
      </c>
      <c r="G6" s="322" t="s">
        <v>140</v>
      </c>
      <c r="H6" s="295"/>
      <c r="I6" s="295"/>
      <c r="J6" s="295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7"/>
      <c r="W6" s="297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89"/>
      <c r="AY6" s="177"/>
      <c r="AZ6" s="177"/>
      <c r="BA6" s="301" t="str">
        <f>C1 &amp; "-I"</f>
        <v>0.0-I</v>
      </c>
      <c r="BB6" s="177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H6" s="221"/>
      <c r="CL6" s="266"/>
    </row>
    <row r="7" spans="1:90" s="118" customFormat="1" ht="11.25" hidden="1" customHeight="1">
      <c r="A7" s="266"/>
      <c r="B7" s="793"/>
      <c r="C7" s="793"/>
      <c r="D7" s="302"/>
      <c r="E7" s="303"/>
      <c r="F7" s="304" t="str">
        <f>F1 &amp; ".4"</f>
        <v>0.4</v>
      </c>
      <c r="G7" s="322" t="s">
        <v>141</v>
      </c>
      <c r="H7" s="295"/>
      <c r="I7" s="295"/>
      <c r="J7" s="295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7"/>
      <c r="W7" s="297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89"/>
      <c r="AY7" s="177"/>
      <c r="AZ7" s="177"/>
      <c r="BA7" s="301" t="str">
        <f>C1 &amp; "-I"</f>
        <v>0.0-I</v>
      </c>
      <c r="BB7" s="177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H7" s="221"/>
      <c r="CL7" s="266"/>
    </row>
    <row r="8" spans="1:90" s="118" customFormat="1" ht="11.25" hidden="1" customHeight="1">
      <c r="A8" s="266"/>
      <c r="B8" s="793"/>
      <c r="C8" s="793"/>
      <c r="D8" s="302"/>
      <c r="E8" s="303"/>
      <c r="F8" s="304" t="str">
        <f>F1 &amp; ".5"</f>
        <v>0.5</v>
      </c>
      <c r="G8" s="322" t="s">
        <v>142</v>
      </c>
      <c r="H8" s="295"/>
      <c r="I8" s="295"/>
      <c r="J8" s="295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7"/>
      <c r="W8" s="297"/>
      <c r="X8" s="296"/>
      <c r="Y8" s="296"/>
      <c r="Z8" s="296"/>
      <c r="AA8" s="296"/>
      <c r="AB8" s="296"/>
      <c r="AC8" s="296"/>
      <c r="AD8" s="296"/>
      <c r="AE8" s="296"/>
      <c r="AF8" s="296"/>
      <c r="AG8" s="296"/>
      <c r="AH8" s="296"/>
      <c r="AI8" s="296"/>
      <c r="AJ8" s="296"/>
      <c r="AK8" s="296"/>
      <c r="AL8" s="296"/>
      <c r="AM8" s="296"/>
      <c r="AN8" s="296"/>
      <c r="AO8" s="296"/>
      <c r="AP8" s="296"/>
      <c r="AQ8" s="296"/>
      <c r="AR8" s="296"/>
      <c r="AS8" s="296"/>
      <c r="AT8" s="296"/>
      <c r="AU8" s="296"/>
      <c r="AV8" s="296"/>
      <c r="AW8" s="296"/>
      <c r="AX8" s="289"/>
      <c r="AY8" s="177"/>
      <c r="AZ8" s="177"/>
      <c r="BA8" s="301" t="str">
        <f>C1 &amp; "-I"</f>
        <v>0.0-I</v>
      </c>
      <c r="BB8" s="177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H8" s="221"/>
      <c r="CL8" s="266"/>
    </row>
    <row r="9" spans="1:90" s="118" customFormat="1" ht="11.25" hidden="1" customHeight="1">
      <c r="A9" s="266"/>
      <c r="B9" s="793"/>
      <c r="C9" s="793"/>
      <c r="D9" s="302"/>
      <c r="E9" s="303"/>
      <c r="F9" s="304" t="str">
        <f>F1 &amp; ".6"</f>
        <v>0.6</v>
      </c>
      <c r="G9" s="322" t="s">
        <v>143</v>
      </c>
      <c r="H9" s="295"/>
      <c r="I9" s="295"/>
      <c r="J9" s="295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7"/>
      <c r="W9" s="297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89"/>
      <c r="AY9" s="177"/>
      <c r="AZ9" s="177"/>
      <c r="BA9" s="301" t="str">
        <f>C1 &amp; "-I"</f>
        <v>0.0-I</v>
      </c>
      <c r="BB9" s="177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H9" s="221"/>
      <c r="CL9" s="266"/>
    </row>
    <row r="10" spans="1:90" s="118" customFormat="1" ht="11.25" hidden="1" customHeight="1">
      <c r="A10" s="266"/>
      <c r="B10" s="793"/>
      <c r="C10" s="793"/>
      <c r="D10" s="302"/>
      <c r="E10" s="303"/>
      <c r="F10" s="304" t="str">
        <f>F1 &amp; ".7"</f>
        <v>0.7</v>
      </c>
      <c r="G10" s="322" t="s">
        <v>144</v>
      </c>
      <c r="H10" s="295"/>
      <c r="I10" s="295"/>
      <c r="J10" s="295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7"/>
      <c r="W10" s="297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89"/>
      <c r="AY10" s="177"/>
      <c r="AZ10" s="177"/>
      <c r="BA10" s="301" t="str">
        <f>C1 &amp; "-II"</f>
        <v>0.0-II</v>
      </c>
      <c r="BB10" s="177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H10" s="221"/>
      <c r="CL10" s="266"/>
    </row>
    <row r="11" spans="1:90" s="118" customFormat="1" ht="11.25" hidden="1" customHeight="1">
      <c r="A11" s="266"/>
      <c r="B11" s="793"/>
      <c r="C11" s="793"/>
      <c r="D11" s="302"/>
      <c r="E11" s="303"/>
      <c r="F11" s="304" t="str">
        <f>F1 &amp; ".8"</f>
        <v>0.8</v>
      </c>
      <c r="G11" s="322" t="s">
        <v>145</v>
      </c>
      <c r="H11" s="295"/>
      <c r="I11" s="295"/>
      <c r="J11" s="295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7"/>
      <c r="W11" s="297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  <c r="AJ11" s="296"/>
      <c r="AK11" s="296"/>
      <c r="AL11" s="296"/>
      <c r="AM11" s="296"/>
      <c r="AN11" s="296"/>
      <c r="AO11" s="296"/>
      <c r="AP11" s="296"/>
      <c r="AQ11" s="296"/>
      <c r="AR11" s="296"/>
      <c r="AS11" s="296"/>
      <c r="AT11" s="296"/>
      <c r="AU11" s="296"/>
      <c r="AV11" s="296"/>
      <c r="AW11" s="296"/>
      <c r="AX11" s="289"/>
      <c r="AY11" s="177"/>
      <c r="AZ11" s="177"/>
      <c r="BA11" s="301" t="str">
        <f>C1 &amp; "-II"</f>
        <v>0.0-II</v>
      </c>
      <c r="BB11" s="177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H11" s="221"/>
      <c r="CL11" s="266"/>
    </row>
    <row r="12" spans="1:90" s="118" customFormat="1" ht="11.25" hidden="1" customHeight="1">
      <c r="A12" s="266"/>
      <c r="B12" s="793"/>
      <c r="C12" s="793"/>
      <c r="D12" s="302"/>
      <c r="E12" s="303"/>
      <c r="F12" s="304" t="str">
        <f>F1 &amp; ".9"</f>
        <v>0.9</v>
      </c>
      <c r="G12" s="322" t="s">
        <v>146</v>
      </c>
      <c r="H12" s="295"/>
      <c r="I12" s="295"/>
      <c r="J12" s="295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7"/>
      <c r="W12" s="297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96"/>
      <c r="AT12" s="296"/>
      <c r="AU12" s="296"/>
      <c r="AV12" s="296"/>
      <c r="AW12" s="296"/>
      <c r="AX12" s="289"/>
      <c r="AY12" s="177"/>
      <c r="AZ12" s="177"/>
      <c r="BA12" s="301" t="str">
        <f>C1 &amp; "-II"</f>
        <v>0.0-II</v>
      </c>
      <c r="BB12" s="177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H12" s="221"/>
      <c r="CL12" s="266"/>
    </row>
    <row r="13" spans="1:90" s="118" customFormat="1" ht="11.25" hidden="1" customHeight="1">
      <c r="A13" s="266"/>
      <c r="B13" s="793"/>
      <c r="C13" s="793"/>
      <c r="D13" s="302"/>
      <c r="E13" s="303"/>
      <c r="F13" s="304" t="str">
        <f>F1 &amp; ".10"</f>
        <v>0.10</v>
      </c>
      <c r="G13" s="322" t="s">
        <v>147</v>
      </c>
      <c r="H13" s="295"/>
      <c r="I13" s="295"/>
      <c r="J13" s="295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7"/>
      <c r="W13" s="297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296"/>
      <c r="AR13" s="296"/>
      <c r="AS13" s="296"/>
      <c r="AT13" s="296"/>
      <c r="AU13" s="296"/>
      <c r="AV13" s="296"/>
      <c r="AW13" s="296"/>
      <c r="AX13" s="289"/>
      <c r="AY13" s="177"/>
      <c r="AZ13" s="177"/>
      <c r="BA13" s="301" t="str">
        <f>C1 &amp; "-II"</f>
        <v>0.0-II</v>
      </c>
      <c r="BB13" s="177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H13" s="221"/>
      <c r="CL13" s="266"/>
    </row>
    <row r="14" spans="1:90" s="118" customFormat="1" ht="11.25" hidden="1" customHeight="1">
      <c r="A14" s="266"/>
      <c r="B14" s="793"/>
      <c r="C14" s="793"/>
      <c r="D14" s="302"/>
      <c r="E14" s="303"/>
      <c r="F14" s="304" t="str">
        <f>F1 &amp; ".11"</f>
        <v>0.11</v>
      </c>
      <c r="G14" s="322" t="s">
        <v>148</v>
      </c>
      <c r="H14" s="295"/>
      <c r="I14" s="295"/>
      <c r="J14" s="295"/>
      <c r="K14" s="296"/>
      <c r="L14" s="296"/>
      <c r="M14" s="296"/>
      <c r="N14" s="296"/>
      <c r="O14" s="296"/>
      <c r="P14" s="296"/>
      <c r="Q14" s="296"/>
      <c r="R14" s="296"/>
      <c r="S14" s="296"/>
      <c r="T14" s="296"/>
      <c r="U14" s="296"/>
      <c r="V14" s="297"/>
      <c r="W14" s="297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96"/>
      <c r="AT14" s="296"/>
      <c r="AU14" s="296"/>
      <c r="AV14" s="296"/>
      <c r="AW14" s="296"/>
      <c r="AX14" s="289"/>
      <c r="AY14" s="177"/>
      <c r="AZ14" s="177"/>
      <c r="BA14" s="301" t="str">
        <f>C1 &amp; "-II"</f>
        <v>0.0-II</v>
      </c>
      <c r="BB14" s="177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H14" s="221"/>
      <c r="CL14" s="266"/>
    </row>
    <row r="15" spans="1:90" s="118" customFormat="1" ht="11.25" hidden="1" customHeight="1">
      <c r="A15" s="266"/>
      <c r="B15" s="793"/>
      <c r="C15" s="793"/>
      <c r="D15" s="302"/>
      <c r="E15" s="303"/>
      <c r="F15" s="304" t="str">
        <f>F1 &amp; ".12"</f>
        <v>0.12</v>
      </c>
      <c r="G15" s="322" t="s">
        <v>149</v>
      </c>
      <c r="H15" s="295"/>
      <c r="I15" s="295"/>
      <c r="J15" s="295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7"/>
      <c r="W15" s="297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296"/>
      <c r="AN15" s="296"/>
      <c r="AO15" s="296"/>
      <c r="AP15" s="296"/>
      <c r="AQ15" s="296"/>
      <c r="AR15" s="296"/>
      <c r="AS15" s="296"/>
      <c r="AT15" s="296"/>
      <c r="AU15" s="296"/>
      <c r="AV15" s="296"/>
      <c r="AW15" s="296"/>
      <c r="AX15" s="289"/>
      <c r="AY15" s="177"/>
      <c r="AZ15" s="177"/>
      <c r="BA15" s="301" t="str">
        <f>C1 &amp; "-II"</f>
        <v>0.0-II</v>
      </c>
      <c r="BB15" s="177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H15" s="221"/>
      <c r="CL15" s="266"/>
    </row>
    <row r="16" spans="1:90" s="118" customFormat="1" ht="0.75" hidden="1" customHeight="1">
      <c r="A16" s="266"/>
      <c r="B16" s="793"/>
      <c r="C16" s="793"/>
      <c r="D16" s="302"/>
      <c r="E16" s="303"/>
      <c r="F16" s="295"/>
      <c r="G16" s="295"/>
      <c r="H16" s="295"/>
      <c r="I16" s="295"/>
      <c r="J16" s="295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7"/>
      <c r="W16" s="297"/>
      <c r="X16" s="296"/>
      <c r="Y16" s="296"/>
      <c r="Z16" s="296"/>
      <c r="AA16" s="296"/>
      <c r="AB16" s="296"/>
      <c r="AC16" s="296"/>
      <c r="AD16" s="296"/>
      <c r="AE16" s="296"/>
      <c r="AF16" s="296"/>
      <c r="AG16" s="296"/>
      <c r="AH16" s="296"/>
      <c r="AI16" s="296"/>
      <c r="AJ16" s="296"/>
      <c r="AK16" s="296"/>
      <c r="AL16" s="296"/>
      <c r="AM16" s="296"/>
      <c r="AN16" s="296"/>
      <c r="AO16" s="296"/>
      <c r="AP16" s="296"/>
      <c r="AQ16" s="296"/>
      <c r="AR16" s="296"/>
      <c r="AS16" s="296"/>
      <c r="AT16" s="296"/>
      <c r="AU16" s="296"/>
      <c r="AV16" s="296"/>
      <c r="AW16" s="296"/>
      <c r="AX16" s="289"/>
      <c r="AY16" s="177"/>
      <c r="AZ16" s="177"/>
      <c r="BA16" s="301"/>
      <c r="BB16" s="177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H16" s="221"/>
      <c r="CL16" s="266"/>
    </row>
    <row r="17" spans="1:91" s="118" customFormat="1" ht="0.75" hidden="1" customHeight="1">
      <c r="A17" s="266"/>
      <c r="B17" s="793"/>
      <c r="C17" s="793"/>
      <c r="D17" s="302"/>
      <c r="E17" s="303"/>
      <c r="F17" s="295"/>
      <c r="G17" s="295"/>
      <c r="H17" s="295"/>
      <c r="I17" s="295"/>
      <c r="J17" s="295"/>
      <c r="K17" s="296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7"/>
      <c r="W17" s="297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89"/>
      <c r="AY17" s="177"/>
      <c r="AZ17" s="177"/>
      <c r="BA17" s="301"/>
      <c r="BB17" s="177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H17" s="221"/>
      <c r="CL17" s="266"/>
    </row>
    <row r="18" spans="1:91" s="118" customFormat="1" ht="0.75" hidden="1" customHeight="1">
      <c r="A18" s="266"/>
      <c r="B18" s="793"/>
      <c r="C18" s="793"/>
      <c r="D18" s="302"/>
      <c r="E18" s="303"/>
      <c r="F18" s="295"/>
      <c r="G18" s="295"/>
      <c r="H18" s="295"/>
      <c r="I18" s="295"/>
      <c r="J18" s="295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7"/>
      <c r="W18" s="297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89"/>
      <c r="AY18" s="177"/>
      <c r="AZ18" s="177"/>
      <c r="BA18" s="301"/>
      <c r="BB18" s="177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H18" s="221"/>
      <c r="CL18" s="266"/>
    </row>
    <row r="19" spans="1:91" s="118" customFormat="1" ht="0.75" hidden="1" customHeight="1">
      <c r="A19" s="266"/>
      <c r="B19" s="793"/>
      <c r="C19" s="793"/>
      <c r="D19" s="302"/>
      <c r="E19" s="303"/>
      <c r="F19" s="295"/>
      <c r="G19" s="295"/>
      <c r="H19" s="295"/>
      <c r="I19" s="295"/>
      <c r="J19" s="295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7"/>
      <c r="W19" s="297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89"/>
      <c r="AY19" s="177"/>
      <c r="AZ19" s="177"/>
      <c r="BA19" s="301"/>
      <c r="BB19" s="177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H19" s="221"/>
      <c r="CL19" s="266"/>
    </row>
    <row r="20" spans="1:91" s="118" customFormat="1" ht="0.75" hidden="1" customHeight="1">
      <c r="A20" s="266"/>
      <c r="B20" s="793"/>
      <c r="C20" s="793"/>
      <c r="D20" s="302"/>
      <c r="E20" s="303"/>
      <c r="F20" s="295"/>
      <c r="G20" s="295"/>
      <c r="H20" s="295"/>
      <c r="I20" s="295"/>
      <c r="J20" s="295"/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7"/>
      <c r="W20" s="297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89"/>
      <c r="AY20" s="177"/>
      <c r="AZ20" s="177"/>
      <c r="BA20" s="301"/>
      <c r="BB20" s="177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H20" s="221"/>
      <c r="CL20" s="266"/>
    </row>
    <row r="21" spans="1:91" s="118" customFormat="1" ht="0.75" hidden="1" customHeight="1">
      <c r="A21" s="266"/>
      <c r="B21" s="793"/>
      <c r="C21" s="793"/>
      <c r="D21" s="302"/>
      <c r="E21" s="303"/>
      <c r="F21" s="295"/>
      <c r="G21" s="295"/>
      <c r="H21" s="295"/>
      <c r="I21" s="295"/>
      <c r="J21" s="295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7"/>
      <c r="W21" s="297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89"/>
      <c r="AY21" s="177"/>
      <c r="AZ21" s="177"/>
      <c r="BA21" s="301"/>
      <c r="BB21" s="177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H21" s="221"/>
      <c r="CL21" s="266"/>
    </row>
    <row r="22" spans="1:91" s="118" customFormat="1" ht="0.75" hidden="1" customHeight="1">
      <c r="A22" s="266"/>
      <c r="B22" s="793"/>
      <c r="C22" s="793"/>
      <c r="D22" s="302"/>
      <c r="E22" s="303"/>
      <c r="F22" s="295"/>
      <c r="G22" s="295"/>
      <c r="H22" s="295"/>
      <c r="I22" s="295"/>
      <c r="J22" s="295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7"/>
      <c r="W22" s="297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89"/>
      <c r="AY22" s="177"/>
      <c r="AZ22" s="177"/>
      <c r="BA22" s="301"/>
      <c r="BB22" s="177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H22" s="221"/>
      <c r="CL22" s="266"/>
    </row>
    <row r="23" spans="1:91" s="118" customFormat="1" ht="0.75" hidden="1" customHeight="1">
      <c r="A23" s="266"/>
      <c r="B23" s="793"/>
      <c r="C23" s="793"/>
      <c r="D23" s="302"/>
      <c r="E23" s="303"/>
      <c r="F23" s="295"/>
      <c r="G23" s="295"/>
      <c r="H23" s="295"/>
      <c r="I23" s="295"/>
      <c r="J23" s="295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7"/>
      <c r="W23" s="297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89"/>
      <c r="AY23" s="177"/>
      <c r="AZ23" s="177"/>
      <c r="BA23" s="301"/>
      <c r="BB23" s="177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H23" s="221"/>
      <c r="CL23" s="266"/>
    </row>
    <row r="24" spans="1:91" s="118" customFormat="1" ht="0.75" hidden="1" customHeight="1">
      <c r="A24" s="266"/>
      <c r="B24" s="793"/>
      <c r="C24" s="793"/>
      <c r="D24" s="302"/>
      <c r="E24" s="303"/>
      <c r="F24" s="295"/>
      <c r="G24" s="295"/>
      <c r="H24" s="295"/>
      <c r="I24" s="295"/>
      <c r="J24" s="295"/>
      <c r="K24" s="296"/>
      <c r="L24" s="296"/>
      <c r="M24" s="296"/>
      <c r="N24" s="296"/>
      <c r="O24" s="296"/>
      <c r="P24" s="296"/>
      <c r="Q24" s="296"/>
      <c r="R24" s="296"/>
      <c r="S24" s="296"/>
      <c r="T24" s="296"/>
      <c r="U24" s="296"/>
      <c r="V24" s="297"/>
      <c r="W24" s="297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89"/>
      <c r="AY24" s="177"/>
      <c r="AZ24" s="177"/>
      <c r="BA24" s="301"/>
      <c r="BB24" s="177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H24" s="221"/>
      <c r="CL24" s="266"/>
    </row>
    <row r="25" spans="1:91" s="118" customFormat="1" ht="0.75" hidden="1" customHeight="1">
      <c r="A25" s="266"/>
      <c r="B25" s="793"/>
      <c r="C25" s="793"/>
      <c r="D25" s="302"/>
      <c r="E25" s="303"/>
      <c r="F25" s="295"/>
      <c r="G25" s="295"/>
      <c r="H25" s="295"/>
      <c r="I25" s="295"/>
      <c r="J25" s="295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7"/>
      <c r="W25" s="297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89"/>
      <c r="AY25" s="177"/>
      <c r="AZ25" s="177"/>
      <c r="BA25" s="301"/>
      <c r="BB25" s="177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H25" s="221"/>
      <c r="CL25" s="266"/>
    </row>
    <row r="26" spans="1:91" s="118" customFormat="1" ht="0.75" hidden="1" customHeight="1">
      <c r="A26" s="266"/>
      <c r="B26" s="793"/>
      <c r="C26" s="793"/>
      <c r="D26" s="302"/>
      <c r="E26" s="303"/>
      <c r="F26" s="295"/>
      <c r="G26" s="295"/>
      <c r="H26" s="295"/>
      <c r="I26" s="295"/>
      <c r="J26" s="295"/>
      <c r="K26" s="296"/>
      <c r="L26" s="296"/>
      <c r="M26" s="296"/>
      <c r="N26" s="296"/>
      <c r="O26" s="296"/>
      <c r="P26" s="296"/>
      <c r="Q26" s="296"/>
      <c r="R26" s="296"/>
      <c r="S26" s="296"/>
      <c r="T26" s="296"/>
      <c r="U26" s="296"/>
      <c r="V26" s="297"/>
      <c r="W26" s="297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89"/>
      <c r="AY26" s="177"/>
      <c r="AZ26" s="177"/>
      <c r="BA26" s="301"/>
      <c r="BB26" s="177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H26" s="221"/>
      <c r="CL26" s="266"/>
    </row>
    <row r="27" spans="1:91" s="118" customFormat="1" ht="0.75" hidden="1" customHeight="1">
      <c r="A27" s="266"/>
      <c r="B27" s="793"/>
      <c r="C27" s="793"/>
      <c r="D27" s="302"/>
      <c r="E27" s="303"/>
      <c r="F27" s="295"/>
      <c r="G27" s="295"/>
      <c r="H27" s="295"/>
      <c r="I27" s="295"/>
      <c r="J27" s="295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7"/>
      <c r="W27" s="297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89"/>
      <c r="AY27" s="177"/>
      <c r="AZ27" s="177"/>
      <c r="BA27" s="305"/>
      <c r="BB27" s="177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H27" s="221"/>
      <c r="CL27" s="266"/>
    </row>
    <row r="28" spans="1:91" s="118" customFormat="1" ht="0.75" hidden="1" customHeight="1">
      <c r="A28" s="266"/>
      <c r="B28" s="793"/>
      <c r="C28" s="793"/>
      <c r="D28" s="306"/>
      <c r="E28" s="303"/>
      <c r="F28" s="295"/>
      <c r="G28" s="295"/>
      <c r="H28" s="295"/>
      <c r="I28" s="295"/>
      <c r="J28" s="295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7"/>
      <c r="W28" s="297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89"/>
      <c r="AY28" s="177"/>
      <c r="AZ28" s="177"/>
      <c r="BA28" s="305"/>
      <c r="BB28" s="177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H28" s="221"/>
      <c r="CL28" s="266"/>
    </row>
    <row r="29" spans="1:91" s="177" customFormat="1" ht="0.75" hidden="1" customHeight="1">
      <c r="D29" s="307"/>
      <c r="CL29" s="266"/>
      <c r="CM29" s="118"/>
    </row>
    <row r="30" spans="1:91" s="177" customFormat="1" ht="0.75" hidden="1" customHeight="1">
      <c r="D30" s="307"/>
      <c r="CL30" s="266"/>
      <c r="CM30" s="118"/>
    </row>
    <row r="31" spans="1:91" s="177" customFormat="1" ht="0.75" hidden="1" customHeight="1">
      <c r="D31" s="307"/>
      <c r="CL31" s="266"/>
      <c r="CM31" s="118"/>
    </row>
    <row r="32" spans="1:91" s="177" customFormat="1" ht="0.75" hidden="1" customHeight="1">
      <c r="D32" s="307"/>
      <c r="CL32" s="266"/>
      <c r="CM32" s="118"/>
    </row>
    <row r="33" spans="4:91" s="177" customFormat="1" ht="0.75" hidden="1" customHeight="1">
      <c r="D33" s="307"/>
      <c r="CL33" s="266"/>
      <c r="CM33" s="118"/>
    </row>
    <row r="34" spans="4:91" s="177" customFormat="1" ht="0.75" hidden="1" customHeight="1">
      <c r="D34" s="307"/>
      <c r="CL34" s="266"/>
      <c r="CM34" s="118"/>
    </row>
    <row r="35" spans="4:91" s="177" customFormat="1" ht="0.75" hidden="1" customHeight="1">
      <c r="D35" s="307"/>
      <c r="CL35" s="266"/>
      <c r="CM35" s="118"/>
    </row>
    <row r="36" spans="4:91" s="177" customFormat="1" ht="0.75" hidden="1" customHeight="1">
      <c r="D36" s="307"/>
      <c r="CL36" s="266"/>
      <c r="CM36" s="118"/>
    </row>
    <row r="37" spans="4:91" s="177" customFormat="1" ht="0.75" hidden="1" customHeight="1">
      <c r="D37" s="307"/>
      <c r="CL37" s="266"/>
      <c r="CM37" s="118"/>
    </row>
    <row r="38" spans="4:91" s="177" customFormat="1" ht="0.75" hidden="1" customHeight="1">
      <c r="D38" s="307"/>
      <c r="CL38" s="266"/>
      <c r="CM38" s="118"/>
    </row>
    <row r="39" spans="4:91" s="177" customFormat="1" ht="0.75" hidden="1" customHeight="1">
      <c r="D39" s="307"/>
      <c r="CL39" s="266"/>
      <c r="CM39" s="118"/>
    </row>
    <row r="40" spans="4:91" s="177" customFormat="1" ht="0.75" hidden="1" customHeight="1">
      <c r="D40" s="307"/>
      <c r="CL40" s="266"/>
      <c r="CM40" s="118"/>
    </row>
    <row r="41" spans="4:91" s="177" customFormat="1" ht="0.75" hidden="1" customHeight="1">
      <c r="D41" s="307"/>
      <c r="CL41" s="266"/>
      <c r="CM41" s="118"/>
    </row>
    <row r="42" spans="4:91" s="177" customFormat="1" ht="0.75" hidden="1" customHeight="1">
      <c r="D42" s="307"/>
      <c r="CL42" s="266"/>
      <c r="CM42" s="118"/>
    </row>
    <row r="43" spans="4:91" s="177" customFormat="1" ht="0.75" hidden="1" customHeight="1">
      <c r="D43" s="307"/>
      <c r="CL43" s="266"/>
      <c r="CM43" s="118"/>
    </row>
    <row r="44" spans="4:91" s="177" customFormat="1" ht="0.75" hidden="1" customHeight="1">
      <c r="D44" s="307"/>
      <c r="CL44" s="266"/>
      <c r="CM44" s="118"/>
    </row>
    <row r="45" spans="4:91" s="177" customFormat="1" ht="0.75" hidden="1" customHeight="1">
      <c r="CL45" s="266"/>
      <c r="CM45" s="118"/>
    </row>
    <row r="46" spans="4:91" s="177" customFormat="1" ht="0.75" hidden="1" customHeight="1">
      <c r="CL46" s="266"/>
      <c r="CM46" s="118"/>
    </row>
    <row r="47" spans="4:91" s="177" customFormat="1" ht="0.75" hidden="1" customHeight="1">
      <c r="CL47" s="266"/>
      <c r="CM47" s="118"/>
    </row>
    <row r="48" spans="4:91" s="177" customFormat="1" ht="0.75" hidden="1" customHeight="1">
      <c r="CL48" s="266"/>
      <c r="CM48" s="118"/>
    </row>
    <row r="49" spans="1:91" s="177" customFormat="1" ht="0.75" hidden="1" customHeight="1">
      <c r="CL49" s="266"/>
      <c r="CM49" s="118"/>
    </row>
    <row r="50" spans="1:91" s="177" customFormat="1" ht="0.75" hidden="1" customHeight="1">
      <c r="CL50" s="266"/>
      <c r="CM50" s="118"/>
    </row>
    <row r="51" spans="1:91" s="177" customFormat="1" ht="0.75" hidden="1" customHeight="1">
      <c r="CL51" s="266"/>
      <c r="CM51" s="118"/>
    </row>
    <row r="52" spans="1:91" s="177" customFormat="1" ht="0.75" hidden="1" customHeight="1">
      <c r="CL52" s="266"/>
      <c r="CM52" s="118"/>
    </row>
    <row r="53" spans="1:91" s="177" customFormat="1" ht="0.75" hidden="1" customHeight="1">
      <c r="CL53" s="266"/>
      <c r="CM53" s="118"/>
    </row>
    <row r="54" spans="1:91" s="177" customFormat="1" ht="0.75" hidden="1" customHeight="1">
      <c r="CL54" s="266"/>
      <c r="CM54" s="118"/>
    </row>
    <row r="55" spans="1:91" s="177" customFormat="1" ht="0.75" hidden="1" customHeight="1">
      <c r="CL55" s="266"/>
      <c r="CM55" s="118"/>
    </row>
    <row r="56" spans="1:91" s="177" customFormat="1" ht="0.75" hidden="1" customHeight="1">
      <c r="CL56" s="266"/>
      <c r="CM56" s="118"/>
    </row>
    <row r="57" spans="1:91" s="118" customFormat="1" ht="24.75" hidden="1" customHeight="1">
      <c r="A57" s="417" t="s">
        <v>440</v>
      </c>
      <c r="B57" s="801"/>
      <c r="C57" s="309" t="str">
        <f>F59</f>
        <v>0.0</v>
      </c>
      <c r="D57" s="293" t="s">
        <v>113</v>
      </c>
      <c r="E57" s="310"/>
      <c r="F57" s="794">
        <f>B57</f>
        <v>0</v>
      </c>
      <c r="G57" s="796"/>
      <c r="H57" s="311">
        <f>H59</f>
        <v>0</v>
      </c>
      <c r="I57" s="311">
        <f>I59</f>
        <v>0</v>
      </c>
      <c r="J57" s="672" t="str">
        <f>A57</f>
        <v>TBD</v>
      </c>
      <c r="K57" s="311">
        <f>K59</f>
        <v>0</v>
      </c>
      <c r="L57" s="311">
        <f>L59</f>
        <v>0</v>
      </c>
      <c r="M57" s="311">
        <f>M59</f>
        <v>0</v>
      </c>
      <c r="N57" s="312"/>
      <c r="O57" s="311">
        <f t="shared" ref="O57:U57" si="0">O59</f>
        <v>0</v>
      </c>
      <c r="P57" s="311">
        <f t="shared" si="0"/>
        <v>0</v>
      </c>
      <c r="Q57" s="311">
        <f t="shared" si="0"/>
        <v>0</v>
      </c>
      <c r="R57" s="311">
        <f t="shared" si="0"/>
        <v>0</v>
      </c>
      <c r="S57" s="311">
        <f t="shared" si="0"/>
        <v>0</v>
      </c>
      <c r="T57" s="311">
        <f t="shared" si="0"/>
        <v>0</v>
      </c>
      <c r="U57" s="311">
        <f t="shared" si="0"/>
        <v>0</v>
      </c>
      <c r="V57" s="311">
        <f>V59</f>
        <v>0</v>
      </c>
      <c r="W57" s="311">
        <f>W59</f>
        <v>0</v>
      </c>
      <c r="X57" s="311">
        <f>X59</f>
        <v>0</v>
      </c>
      <c r="Y57" s="311">
        <f>Y59</f>
        <v>0</v>
      </c>
      <c r="Z57" s="312"/>
      <c r="AA57" s="311">
        <f>AA59</f>
        <v>0</v>
      </c>
      <c r="AB57" s="311">
        <f>AB59</f>
        <v>0</v>
      </c>
      <c r="AC57" s="311">
        <f>AC59</f>
        <v>0</v>
      </c>
      <c r="AD57" s="312"/>
      <c r="AE57" s="311">
        <f t="shared" ref="AE57:AL57" si="1">AE59</f>
        <v>0</v>
      </c>
      <c r="AF57" s="311">
        <f t="shared" si="1"/>
        <v>0</v>
      </c>
      <c r="AG57" s="311">
        <f t="shared" si="1"/>
        <v>0</v>
      </c>
      <c r="AH57" s="311">
        <f t="shared" si="1"/>
        <v>0</v>
      </c>
      <c r="AI57" s="311">
        <f t="shared" si="1"/>
        <v>0</v>
      </c>
      <c r="AJ57" s="311">
        <f t="shared" si="1"/>
        <v>0</v>
      </c>
      <c r="AK57" s="311">
        <f t="shared" si="1"/>
        <v>0</v>
      </c>
      <c r="AL57" s="311">
        <f t="shared" si="1"/>
        <v>0</v>
      </c>
      <c r="AM57" s="311">
        <f>AM59</f>
        <v>0</v>
      </c>
      <c r="AN57" s="311">
        <f>AN59</f>
        <v>0</v>
      </c>
      <c r="AO57" s="311">
        <f>AO59</f>
        <v>0</v>
      </c>
      <c r="AP57" s="312"/>
      <c r="AQ57" s="311">
        <f t="shared" ref="AQ57:AX57" si="2">AQ59</f>
        <v>0</v>
      </c>
      <c r="AR57" s="311">
        <f t="shared" si="2"/>
        <v>0</v>
      </c>
      <c r="AS57" s="311">
        <f t="shared" si="2"/>
        <v>0</v>
      </c>
      <c r="AT57" s="311">
        <f t="shared" si="2"/>
        <v>0</v>
      </c>
      <c r="AU57" s="311">
        <f t="shared" si="2"/>
        <v>0</v>
      </c>
      <c r="AV57" s="311">
        <f t="shared" si="2"/>
        <v>0</v>
      </c>
      <c r="AW57" s="311">
        <f t="shared" si="2"/>
        <v>0</v>
      </c>
      <c r="AX57" s="256">
        <f t="shared" si="2"/>
        <v>0</v>
      </c>
      <c r="AY57" s="177"/>
      <c r="AZ57" s="177"/>
      <c r="BA57" s="298" t="s">
        <v>871</v>
      </c>
      <c r="BB57" s="177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299"/>
      <c r="BZ57" s="299"/>
      <c r="CA57" s="299"/>
      <c r="CB57" s="299"/>
      <c r="CC57" s="299"/>
      <c r="CD57" s="299"/>
      <c r="CE57" s="299"/>
      <c r="CH57" s="221"/>
      <c r="CL57" s="266"/>
    </row>
    <row r="58" spans="1:91" s="118" customFormat="1" ht="0.75" hidden="1" customHeight="1">
      <c r="A58" s="308"/>
      <c r="B58" s="802"/>
      <c r="C58" s="309"/>
      <c r="D58" s="300"/>
      <c r="E58" s="310"/>
      <c r="F58" s="795"/>
      <c r="G58" s="797"/>
      <c r="H58" s="295"/>
      <c r="I58" s="295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7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57"/>
      <c r="AY58" s="177"/>
      <c r="AZ58" s="177"/>
      <c r="BA58" s="301"/>
      <c r="BB58" s="177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299"/>
      <c r="CB58" s="299"/>
      <c r="CC58" s="299"/>
      <c r="CD58" s="299"/>
      <c r="CE58" s="299"/>
      <c r="CH58" s="221"/>
      <c r="CL58" s="266"/>
    </row>
    <row r="59" spans="1:91" s="118" customFormat="1" ht="12" hidden="1" customHeight="1">
      <c r="A59" s="308"/>
      <c r="B59" s="802"/>
      <c r="C59" s="798"/>
      <c r="D59" s="302"/>
      <c r="E59" s="303"/>
      <c r="F59" s="304" t="str">
        <f>F57 &amp; ".0"</f>
        <v>0.0</v>
      </c>
      <c r="G59" s="322" t="s">
        <v>137</v>
      </c>
      <c r="H59" s="313">
        <f>SUMIF('Список объектов'!$R$15:$R$16,$F59,'Список объектов'!$S$15:$S$16)</f>
        <v>0</v>
      </c>
      <c r="I59" s="313">
        <f>SUMIF('Список объектов'!$R$15:$R$16,$F59,'Список объектов'!$T$15:$T$16)</f>
        <v>0</v>
      </c>
      <c r="J59" s="418" t="str">
        <f>J57</f>
        <v>TBD</v>
      </c>
      <c r="K59" s="314">
        <f>L59+M59-V59+AM59-W59-AE59</f>
        <v>0</v>
      </c>
      <c r="L59" s="313"/>
      <c r="M59" s="314">
        <f t="shared" ref="M59:M71" si="3">SUM(O59,R59:T59,U59,V59)</f>
        <v>0</v>
      </c>
      <c r="N59" s="296"/>
      <c r="O59" s="314">
        <f t="shared" ref="O59:T59" si="4">SUM(O60:O71)</f>
        <v>0</v>
      </c>
      <c r="P59" s="314">
        <f t="shared" si="4"/>
        <v>0</v>
      </c>
      <c r="Q59" s="314">
        <f t="shared" si="4"/>
        <v>0</v>
      </c>
      <c r="R59" s="314">
        <f t="shared" si="4"/>
        <v>0</v>
      </c>
      <c r="S59" s="314">
        <f t="shared" si="4"/>
        <v>0</v>
      </c>
      <c r="T59" s="314">
        <f t="shared" si="4"/>
        <v>0</v>
      </c>
      <c r="U59" s="314">
        <f>SUM(U60:U71)</f>
        <v>0</v>
      </c>
      <c r="V59" s="314">
        <f>SUM(V60:V71)</f>
        <v>0</v>
      </c>
      <c r="W59" s="315">
        <f>SUM(X59:Z59)</f>
        <v>0</v>
      </c>
      <c r="X59" s="313"/>
      <c r="Y59" s="313"/>
      <c r="Z59" s="296"/>
      <c r="AA59" s="315">
        <f>SUM(AB59:AD59)</f>
        <v>0</v>
      </c>
      <c r="AB59" s="313"/>
      <c r="AC59" s="313"/>
      <c r="AD59" s="296"/>
      <c r="AE59" s="315">
        <f>SUM(AF59:AH59)</f>
        <v>0</v>
      </c>
      <c r="AF59" s="313"/>
      <c r="AG59" s="313"/>
      <c r="AH59" s="313"/>
      <c r="AI59" s="315">
        <f>SUM(AJ59:AL59)</f>
        <v>0</v>
      </c>
      <c r="AJ59" s="313"/>
      <c r="AK59" s="313"/>
      <c r="AL59" s="313"/>
      <c r="AM59" s="314">
        <f>AN59+AO59</f>
        <v>0</v>
      </c>
      <c r="AN59" s="313"/>
      <c r="AO59" s="314">
        <f>SUM(AO60:AO71)</f>
        <v>0</v>
      </c>
      <c r="AP59" s="296"/>
      <c r="AQ59" s="314">
        <f t="shared" ref="AQ59:AX59" si="5">SUM(AQ60:AQ71)</f>
        <v>0</v>
      </c>
      <c r="AR59" s="314">
        <f t="shared" si="5"/>
        <v>0</v>
      </c>
      <c r="AS59" s="314">
        <f t="shared" si="5"/>
        <v>0</v>
      </c>
      <c r="AT59" s="314">
        <f t="shared" si="5"/>
        <v>0</v>
      </c>
      <c r="AU59" s="314">
        <f t="shared" si="5"/>
        <v>0</v>
      </c>
      <c r="AV59" s="314">
        <f t="shared" si="5"/>
        <v>0</v>
      </c>
      <c r="AW59" s="314">
        <f t="shared" si="5"/>
        <v>0</v>
      </c>
      <c r="AX59" s="263">
        <f t="shared" si="5"/>
        <v>0</v>
      </c>
      <c r="AY59" s="177"/>
      <c r="AZ59" s="177"/>
      <c r="BA59" s="298" t="s">
        <v>22</v>
      </c>
      <c r="BB59" s="177"/>
      <c r="BC59" s="299"/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99"/>
      <c r="BO59" s="299"/>
      <c r="BP59" s="316">
        <f>SUM($U60:$U71)+SUM($AT60:$AT71)</f>
        <v>0</v>
      </c>
      <c r="BQ59" s="316">
        <f>SUM($R60:$R71)+SUM($AV60:$AV71)</f>
        <v>0</v>
      </c>
      <c r="BR59" s="316">
        <f>SUM($S60:$S71)+SUM($AW60:$AW71)</f>
        <v>0</v>
      </c>
      <c r="BS59" s="316">
        <f>SUM($T60:$T71)+SUM($AX60:$AX71)</f>
        <v>0</v>
      </c>
      <c r="BT59" s="316"/>
      <c r="BU59" s="316">
        <f>SUM($U60:$U71)+SUM($AT60:$AT71)</f>
        <v>0</v>
      </c>
      <c r="BV59" s="316">
        <f>SUM($R60:$R71)+SUM($AV60:$AV71)</f>
        <v>0</v>
      </c>
      <c r="BW59" s="316">
        <f>SUM($S60:$S71)+SUM($AW60:$AW71)</f>
        <v>0</v>
      </c>
      <c r="BX59" s="316">
        <f>SUM($T60:$T71)+SUM($AX60:$AX71)</f>
        <v>0</v>
      </c>
      <c r="BY59" s="316"/>
      <c r="BZ59" s="299"/>
      <c r="CA59" s="299"/>
      <c r="CB59" s="299"/>
      <c r="CC59" s="299"/>
      <c r="CD59" s="299"/>
      <c r="CE59" s="316">
        <f>M59-V59+AO59</f>
        <v>0</v>
      </c>
      <c r="CH59" s="221"/>
      <c r="CL59" s="266"/>
    </row>
    <row r="60" spans="1:91" s="118" customFormat="1" ht="12" hidden="1" customHeight="1">
      <c r="A60" s="308"/>
      <c r="B60" s="802"/>
      <c r="C60" s="799"/>
      <c r="D60" s="302"/>
      <c r="E60" s="303"/>
      <c r="F60" s="304" t="str">
        <f>F57 &amp; ".1"</f>
        <v>0.1</v>
      </c>
      <c r="G60" s="322" t="s">
        <v>138</v>
      </c>
      <c r="H60" s="295"/>
      <c r="I60" s="295"/>
      <c r="J60" s="676" t="str">
        <f ca="1">IF(OFFSET('Список территорий'!CJ$15,$F57,0)="a","Y","N")</f>
        <v>N</v>
      </c>
      <c r="K60" s="296"/>
      <c r="L60" s="296"/>
      <c r="M60" s="314">
        <f t="shared" si="3"/>
        <v>0</v>
      </c>
      <c r="N60" s="296"/>
      <c r="O60" s="314">
        <f>SUM(P60:Q60)</f>
        <v>0</v>
      </c>
      <c r="P60" s="313"/>
      <c r="Q60" s="313"/>
      <c r="R60" s="313"/>
      <c r="S60" s="313"/>
      <c r="T60" s="313"/>
      <c r="U60" s="313"/>
      <c r="V60" s="313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314">
        <f t="shared" ref="AO60:AO71" si="6">SUM(AQ60,AT60,AU60)</f>
        <v>0</v>
      </c>
      <c r="AP60" s="296"/>
      <c r="AQ60" s="314">
        <f>SUM(AR60:AS60)</f>
        <v>0</v>
      </c>
      <c r="AR60" s="313"/>
      <c r="AS60" s="313"/>
      <c r="AT60" s="313"/>
      <c r="AU60" s="314">
        <f t="shared" ref="AU60:AU71" si="7">SUM(AV60:AX60)</f>
        <v>0</v>
      </c>
      <c r="AV60" s="313"/>
      <c r="AW60" s="313"/>
      <c r="AX60" s="261"/>
      <c r="AY60" s="177"/>
      <c r="AZ60" s="177"/>
      <c r="BA60" s="301" t="str">
        <f>C57 &amp; "-I"</f>
        <v>0.0-I</v>
      </c>
      <c r="BB60" s="177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316">
        <f>SUM($U60:$U65)+SUM($AT60:$AT65)</f>
        <v>0</v>
      </c>
      <c r="BQ60" s="316">
        <f>SUM($R60:$R65)+SUM($AV60:$AV65)</f>
        <v>0</v>
      </c>
      <c r="BR60" s="316">
        <f>SUM($S60:$S65)+SUM($AW60:$AW65)</f>
        <v>0</v>
      </c>
      <c r="BS60" s="316">
        <f>SUM($T60:$T65)+SUM($AX60:$AX65)</f>
        <v>0</v>
      </c>
      <c r="BT60" s="299"/>
      <c r="BU60" s="316">
        <f>SUM($U60:$U65)+SUM($AT60:$AT65)</f>
        <v>0</v>
      </c>
      <c r="BV60" s="316">
        <f>SUM($R60:$R65)+SUM($AV60:$AV65)</f>
        <v>0</v>
      </c>
      <c r="BW60" s="316">
        <f>SUM($S60:$S65)+SUM($AW60:$AW65)</f>
        <v>0</v>
      </c>
      <c r="BX60" s="316">
        <f>SUM($T60:$T65)+SUM($AX60:$AX65)</f>
        <v>0</v>
      </c>
      <c r="BY60" s="299"/>
      <c r="BZ60" s="299"/>
      <c r="CA60" s="299"/>
      <c r="CB60" s="299"/>
      <c r="CC60" s="299"/>
      <c r="CD60" s="299"/>
      <c r="CE60" s="299"/>
      <c r="CH60" s="221"/>
      <c r="CL60" s="266"/>
    </row>
    <row r="61" spans="1:91" s="118" customFormat="1" ht="12" hidden="1" customHeight="1">
      <c r="A61" s="308"/>
      <c r="B61" s="802"/>
      <c r="C61" s="799"/>
      <c r="D61" s="302"/>
      <c r="E61" s="303"/>
      <c r="F61" s="304" t="str">
        <f>F57 &amp; ".2"</f>
        <v>0.2</v>
      </c>
      <c r="G61" s="322" t="s">
        <v>139</v>
      </c>
      <c r="H61" s="295"/>
      <c r="I61" s="295"/>
      <c r="J61" s="676" t="str">
        <f ca="1">IF(OFFSET('Список территорий'!CK$15,$F57,0)="a","Y","N")</f>
        <v>N</v>
      </c>
      <c r="K61" s="296"/>
      <c r="L61" s="296"/>
      <c r="M61" s="314">
        <f t="shared" si="3"/>
        <v>0</v>
      </c>
      <c r="N61" s="296"/>
      <c r="O61" s="314">
        <f t="shared" ref="O61:O71" si="8">SUM(P61:Q61)</f>
        <v>0</v>
      </c>
      <c r="P61" s="313"/>
      <c r="Q61" s="313"/>
      <c r="R61" s="313"/>
      <c r="S61" s="313"/>
      <c r="T61" s="313"/>
      <c r="U61" s="313"/>
      <c r="V61" s="313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314">
        <f t="shared" si="6"/>
        <v>0</v>
      </c>
      <c r="AP61" s="296"/>
      <c r="AQ61" s="314">
        <f t="shared" ref="AQ61:AQ71" si="9">SUM(AR61:AS61)</f>
        <v>0</v>
      </c>
      <c r="AR61" s="313"/>
      <c r="AS61" s="313"/>
      <c r="AT61" s="313"/>
      <c r="AU61" s="314">
        <f t="shared" si="7"/>
        <v>0</v>
      </c>
      <c r="AV61" s="313"/>
      <c r="AW61" s="313"/>
      <c r="AX61" s="261"/>
      <c r="AY61" s="177"/>
      <c r="AZ61" s="177"/>
      <c r="BA61" s="301" t="str">
        <f>C57 &amp; "-I"</f>
        <v>0.0-I</v>
      </c>
      <c r="BB61" s="177"/>
      <c r="BC61" s="299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299"/>
      <c r="BW61" s="299"/>
      <c r="BX61" s="299"/>
      <c r="BY61" s="299"/>
      <c r="BZ61" s="299"/>
      <c r="CA61" s="299"/>
      <c r="CB61" s="299"/>
      <c r="CC61" s="299"/>
      <c r="CD61" s="299"/>
      <c r="CE61" s="299"/>
      <c r="CH61" s="221"/>
      <c r="CL61" s="266"/>
    </row>
    <row r="62" spans="1:91" s="118" customFormat="1" ht="12" hidden="1" customHeight="1">
      <c r="A62" s="308"/>
      <c r="B62" s="802"/>
      <c r="C62" s="799"/>
      <c r="D62" s="302"/>
      <c r="E62" s="303"/>
      <c r="F62" s="304" t="str">
        <f>F57 &amp; ".3"</f>
        <v>0.3</v>
      </c>
      <c r="G62" s="322" t="s">
        <v>140</v>
      </c>
      <c r="H62" s="295"/>
      <c r="I62" s="295"/>
      <c r="J62" s="676" t="str">
        <f ca="1">IF(OFFSET('Список территорий'!CL$15,$F57,0)="a","Y","N")</f>
        <v>N</v>
      </c>
      <c r="K62" s="296"/>
      <c r="L62" s="296"/>
      <c r="M62" s="314">
        <f t="shared" si="3"/>
        <v>0</v>
      </c>
      <c r="N62" s="296"/>
      <c r="O62" s="314">
        <f t="shared" si="8"/>
        <v>0</v>
      </c>
      <c r="P62" s="313"/>
      <c r="Q62" s="313"/>
      <c r="R62" s="313"/>
      <c r="S62" s="313"/>
      <c r="T62" s="313"/>
      <c r="U62" s="313"/>
      <c r="V62" s="313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314">
        <f t="shared" si="6"/>
        <v>0</v>
      </c>
      <c r="AP62" s="296"/>
      <c r="AQ62" s="314">
        <f t="shared" si="9"/>
        <v>0</v>
      </c>
      <c r="AR62" s="313"/>
      <c r="AS62" s="313"/>
      <c r="AT62" s="313"/>
      <c r="AU62" s="314">
        <f t="shared" si="7"/>
        <v>0</v>
      </c>
      <c r="AV62" s="313"/>
      <c r="AW62" s="313"/>
      <c r="AX62" s="261"/>
      <c r="AY62" s="177"/>
      <c r="AZ62" s="177"/>
      <c r="BA62" s="301" t="str">
        <f>C57 &amp; "-I"</f>
        <v>0.0-I</v>
      </c>
      <c r="BB62" s="177"/>
      <c r="BC62" s="299"/>
      <c r="BD62" s="299"/>
      <c r="BE62" s="299"/>
      <c r="BF62" s="299"/>
      <c r="BG62" s="299"/>
      <c r="BH62" s="299"/>
      <c r="BI62" s="299"/>
      <c r="BJ62" s="299"/>
      <c r="BK62" s="299"/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299"/>
      <c r="BW62" s="299"/>
      <c r="BX62" s="299"/>
      <c r="BY62" s="299"/>
      <c r="BZ62" s="299"/>
      <c r="CA62" s="299"/>
      <c r="CB62" s="299"/>
      <c r="CC62" s="299"/>
      <c r="CD62" s="299"/>
      <c r="CE62" s="299"/>
      <c r="CH62" s="221"/>
      <c r="CL62" s="266"/>
    </row>
    <row r="63" spans="1:91" s="118" customFormat="1" ht="12" hidden="1" customHeight="1">
      <c r="A63" s="308"/>
      <c r="B63" s="802"/>
      <c r="C63" s="799"/>
      <c r="D63" s="302"/>
      <c r="E63" s="303"/>
      <c r="F63" s="304" t="str">
        <f>F57 &amp; ".4"</f>
        <v>0.4</v>
      </c>
      <c r="G63" s="322" t="s">
        <v>141</v>
      </c>
      <c r="H63" s="295"/>
      <c r="I63" s="295"/>
      <c r="J63" s="676" t="str">
        <f ca="1">IF(OFFSET('Список территорий'!CM$15,$F57,0)="a","Y","N")</f>
        <v>N</v>
      </c>
      <c r="K63" s="296"/>
      <c r="L63" s="296"/>
      <c r="M63" s="314">
        <f t="shared" si="3"/>
        <v>0</v>
      </c>
      <c r="N63" s="296"/>
      <c r="O63" s="314">
        <f t="shared" si="8"/>
        <v>0</v>
      </c>
      <c r="P63" s="313"/>
      <c r="Q63" s="313"/>
      <c r="R63" s="313"/>
      <c r="S63" s="313"/>
      <c r="T63" s="313"/>
      <c r="U63" s="313"/>
      <c r="V63" s="313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314">
        <f t="shared" si="6"/>
        <v>0</v>
      </c>
      <c r="AP63" s="296"/>
      <c r="AQ63" s="314">
        <f t="shared" si="9"/>
        <v>0</v>
      </c>
      <c r="AR63" s="313"/>
      <c r="AS63" s="313"/>
      <c r="AT63" s="313"/>
      <c r="AU63" s="314">
        <f t="shared" si="7"/>
        <v>0</v>
      </c>
      <c r="AV63" s="313"/>
      <c r="AW63" s="313"/>
      <c r="AX63" s="261"/>
      <c r="AY63" s="177"/>
      <c r="AZ63" s="177"/>
      <c r="BA63" s="301" t="str">
        <f>C57 &amp; "-I"</f>
        <v>0.0-I</v>
      </c>
      <c r="BB63" s="177"/>
      <c r="BC63" s="299"/>
      <c r="BD63" s="299"/>
      <c r="BE63" s="299"/>
      <c r="BF63" s="299"/>
      <c r="BG63" s="299"/>
      <c r="BH63" s="299"/>
      <c r="BI63" s="299"/>
      <c r="BJ63" s="299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299"/>
      <c r="BW63" s="299"/>
      <c r="BX63" s="299"/>
      <c r="BY63" s="299"/>
      <c r="BZ63" s="299"/>
      <c r="CA63" s="299"/>
      <c r="CB63" s="299"/>
      <c r="CC63" s="299"/>
      <c r="CD63" s="299"/>
      <c r="CE63" s="299"/>
      <c r="CH63" s="221"/>
      <c r="CL63" s="266"/>
    </row>
    <row r="64" spans="1:91" s="118" customFormat="1" ht="12" hidden="1" customHeight="1">
      <c r="A64" s="308"/>
      <c r="B64" s="802"/>
      <c r="C64" s="799"/>
      <c r="D64" s="302"/>
      <c r="E64" s="303"/>
      <c r="F64" s="304" t="str">
        <f>F57 &amp; ".5"</f>
        <v>0.5</v>
      </c>
      <c r="G64" s="322" t="s">
        <v>142</v>
      </c>
      <c r="H64" s="295"/>
      <c r="I64" s="295"/>
      <c r="J64" s="676" t="str">
        <f ca="1">IF(OFFSET('Список территорий'!CN$15,$F57,0)="a","Y","N")</f>
        <v>N</v>
      </c>
      <c r="K64" s="296"/>
      <c r="L64" s="296"/>
      <c r="M64" s="314">
        <f t="shared" si="3"/>
        <v>0</v>
      </c>
      <c r="N64" s="296"/>
      <c r="O64" s="314">
        <f t="shared" si="8"/>
        <v>0</v>
      </c>
      <c r="P64" s="313"/>
      <c r="Q64" s="313"/>
      <c r="R64" s="313"/>
      <c r="S64" s="313"/>
      <c r="T64" s="313"/>
      <c r="U64" s="313"/>
      <c r="V64" s="313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314">
        <f t="shared" si="6"/>
        <v>0</v>
      </c>
      <c r="AP64" s="296"/>
      <c r="AQ64" s="314">
        <f t="shared" si="9"/>
        <v>0</v>
      </c>
      <c r="AR64" s="313"/>
      <c r="AS64" s="313"/>
      <c r="AT64" s="313"/>
      <c r="AU64" s="314">
        <f t="shared" si="7"/>
        <v>0</v>
      </c>
      <c r="AV64" s="313"/>
      <c r="AW64" s="313"/>
      <c r="AX64" s="261"/>
      <c r="AY64" s="177"/>
      <c r="AZ64" s="177"/>
      <c r="BA64" s="301" t="str">
        <f>C57 &amp; "-I"</f>
        <v>0.0-I</v>
      </c>
      <c r="BB64" s="177"/>
      <c r="BC64" s="299"/>
      <c r="BD64" s="299"/>
      <c r="BE64" s="299"/>
      <c r="BF64" s="299"/>
      <c r="BG64" s="299"/>
      <c r="BH64" s="299"/>
      <c r="BI64" s="299"/>
      <c r="BJ64" s="299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299"/>
      <c r="BW64" s="299"/>
      <c r="BX64" s="299"/>
      <c r="BY64" s="299"/>
      <c r="BZ64" s="299"/>
      <c r="CA64" s="299"/>
      <c r="CB64" s="299"/>
      <c r="CC64" s="299"/>
      <c r="CD64" s="299"/>
      <c r="CE64" s="299"/>
      <c r="CH64" s="221"/>
      <c r="CL64" s="266"/>
    </row>
    <row r="65" spans="1:90" s="118" customFormat="1" ht="12" hidden="1" customHeight="1">
      <c r="A65" s="308"/>
      <c r="B65" s="802"/>
      <c r="C65" s="799"/>
      <c r="D65" s="302"/>
      <c r="E65" s="303"/>
      <c r="F65" s="304" t="str">
        <f>F57 &amp; ".6"</f>
        <v>0.6</v>
      </c>
      <c r="G65" s="322" t="s">
        <v>143</v>
      </c>
      <c r="H65" s="295"/>
      <c r="I65" s="295"/>
      <c r="J65" s="676" t="str">
        <f ca="1">IF(OFFSET('Список территорий'!CO$15,$F57,0)="a","Y","N")</f>
        <v>N</v>
      </c>
      <c r="K65" s="296"/>
      <c r="L65" s="296"/>
      <c r="M65" s="314">
        <f t="shared" si="3"/>
        <v>0</v>
      </c>
      <c r="N65" s="296"/>
      <c r="O65" s="314">
        <f t="shared" si="8"/>
        <v>0</v>
      </c>
      <c r="P65" s="313"/>
      <c r="Q65" s="313"/>
      <c r="R65" s="313"/>
      <c r="S65" s="313"/>
      <c r="T65" s="313"/>
      <c r="U65" s="313"/>
      <c r="V65" s="313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314">
        <f t="shared" si="6"/>
        <v>0</v>
      </c>
      <c r="AP65" s="296"/>
      <c r="AQ65" s="314">
        <f t="shared" si="9"/>
        <v>0</v>
      </c>
      <c r="AR65" s="313"/>
      <c r="AS65" s="313"/>
      <c r="AT65" s="313"/>
      <c r="AU65" s="314">
        <f t="shared" si="7"/>
        <v>0</v>
      </c>
      <c r="AV65" s="313"/>
      <c r="AW65" s="313"/>
      <c r="AX65" s="261"/>
      <c r="AY65" s="177"/>
      <c r="AZ65" s="177"/>
      <c r="BA65" s="301" t="str">
        <f>C57 &amp; "-I"</f>
        <v>0.0-I</v>
      </c>
      <c r="BB65" s="177"/>
      <c r="BC65" s="299"/>
      <c r="BD65" s="299"/>
      <c r="BE65" s="299"/>
      <c r="BF65" s="299"/>
      <c r="BG65" s="299"/>
      <c r="BH65" s="299"/>
      <c r="BI65" s="299"/>
      <c r="BJ65" s="299"/>
      <c r="BK65" s="299"/>
      <c r="BL65" s="299"/>
      <c r="BM65" s="299"/>
      <c r="BN65" s="299"/>
      <c r="BO65" s="299"/>
      <c r="BP65" s="299"/>
      <c r="BQ65" s="299"/>
      <c r="BR65" s="299"/>
      <c r="BS65" s="299"/>
      <c r="BT65" s="299"/>
      <c r="BU65" s="299"/>
      <c r="BV65" s="299"/>
      <c r="BW65" s="299"/>
      <c r="BX65" s="299"/>
      <c r="BY65" s="299"/>
      <c r="BZ65" s="299"/>
      <c r="CA65" s="299"/>
      <c r="CB65" s="299"/>
      <c r="CC65" s="299"/>
      <c r="CD65" s="299"/>
      <c r="CE65" s="299"/>
      <c r="CH65" s="221"/>
      <c r="CL65" s="266"/>
    </row>
    <row r="66" spans="1:90" s="118" customFormat="1" ht="12" hidden="1" customHeight="1">
      <c r="A66" s="308"/>
      <c r="B66" s="802"/>
      <c r="C66" s="799"/>
      <c r="D66" s="302"/>
      <c r="E66" s="303"/>
      <c r="F66" s="304" t="str">
        <f>F57 &amp; ".7"</f>
        <v>0.7</v>
      </c>
      <c r="G66" s="322" t="s">
        <v>144</v>
      </c>
      <c r="H66" s="295"/>
      <c r="I66" s="295"/>
      <c r="J66" s="676" t="str">
        <f ca="1">IF(OFFSET('Список территорий'!CP$15,$F57,0)="a","Y","N")</f>
        <v>N</v>
      </c>
      <c r="K66" s="296"/>
      <c r="L66" s="296"/>
      <c r="M66" s="314">
        <f t="shared" si="3"/>
        <v>0</v>
      </c>
      <c r="N66" s="296"/>
      <c r="O66" s="314">
        <f t="shared" si="8"/>
        <v>0</v>
      </c>
      <c r="P66" s="313"/>
      <c r="Q66" s="313"/>
      <c r="R66" s="313"/>
      <c r="S66" s="313"/>
      <c r="T66" s="313"/>
      <c r="U66" s="313"/>
      <c r="V66" s="313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314">
        <f t="shared" si="6"/>
        <v>0</v>
      </c>
      <c r="AP66" s="296"/>
      <c r="AQ66" s="314">
        <f t="shared" si="9"/>
        <v>0</v>
      </c>
      <c r="AR66" s="313"/>
      <c r="AS66" s="313"/>
      <c r="AT66" s="313"/>
      <c r="AU66" s="314">
        <f t="shared" si="7"/>
        <v>0</v>
      </c>
      <c r="AV66" s="313"/>
      <c r="AW66" s="313"/>
      <c r="AX66" s="261"/>
      <c r="AY66" s="177"/>
      <c r="AZ66" s="177"/>
      <c r="BA66" s="301" t="str">
        <f>C57 &amp; "-II"</f>
        <v>0.0-II</v>
      </c>
      <c r="BB66" s="177"/>
      <c r="BC66" s="299"/>
      <c r="BD66" s="299"/>
      <c r="BE66" s="299"/>
      <c r="BF66" s="299"/>
      <c r="BG66" s="299"/>
      <c r="BH66" s="299"/>
      <c r="BI66" s="299"/>
      <c r="BJ66" s="299"/>
      <c r="BK66" s="299"/>
      <c r="BL66" s="299"/>
      <c r="BM66" s="299"/>
      <c r="BN66" s="299"/>
      <c r="BO66" s="299"/>
      <c r="BP66" s="316">
        <f>SUM($U66:$U71)+SUM($AT66:$AT71)</f>
        <v>0</v>
      </c>
      <c r="BQ66" s="316">
        <f>SUM($R66:$R71)+SUM($AV66:$AV71)</f>
        <v>0</v>
      </c>
      <c r="BR66" s="316">
        <f>SUM($S66:$S71)+SUM($AW66:$AW71)</f>
        <v>0</v>
      </c>
      <c r="BS66" s="316">
        <f>SUM($T66:$T71)+SUM($AX66:$AX71)</f>
        <v>0</v>
      </c>
      <c r="BT66" s="299"/>
      <c r="BU66" s="316">
        <f>SUM($U66:$U71)+SUM($AT66:$AT71)</f>
        <v>0</v>
      </c>
      <c r="BV66" s="316">
        <f>SUM($R66:$R71)+SUM($AV66:$AV71)</f>
        <v>0</v>
      </c>
      <c r="BW66" s="316">
        <f>SUM($S66:$S71)+SUM($AW66:$AW71)</f>
        <v>0</v>
      </c>
      <c r="BX66" s="316">
        <f>SUM($T66:$T71)+SUM($AX66:$AX71)</f>
        <v>0</v>
      </c>
      <c r="BY66" s="299"/>
      <c r="BZ66" s="299"/>
      <c r="CA66" s="299"/>
      <c r="CB66" s="299"/>
      <c r="CC66" s="299"/>
      <c r="CD66" s="299"/>
      <c r="CE66" s="299"/>
      <c r="CH66" s="221"/>
      <c r="CL66" s="266"/>
    </row>
    <row r="67" spans="1:90" s="118" customFormat="1" ht="12" hidden="1" customHeight="1">
      <c r="A67" s="308"/>
      <c r="B67" s="802"/>
      <c r="C67" s="799"/>
      <c r="D67" s="302"/>
      <c r="E67" s="303"/>
      <c r="F67" s="304" t="str">
        <f>F57 &amp; ".8"</f>
        <v>0.8</v>
      </c>
      <c r="G67" s="322" t="s">
        <v>145</v>
      </c>
      <c r="H67" s="295"/>
      <c r="I67" s="295"/>
      <c r="J67" s="676" t="str">
        <f ca="1">IF(OFFSET('Список территорий'!CQ$15,$F57,0)="a","Y","N")</f>
        <v>N</v>
      </c>
      <c r="K67" s="296"/>
      <c r="L67" s="296"/>
      <c r="M67" s="314">
        <f t="shared" si="3"/>
        <v>0</v>
      </c>
      <c r="N67" s="296"/>
      <c r="O67" s="314">
        <f t="shared" si="8"/>
        <v>0</v>
      </c>
      <c r="P67" s="313"/>
      <c r="Q67" s="313"/>
      <c r="R67" s="313"/>
      <c r="S67" s="313"/>
      <c r="T67" s="313"/>
      <c r="U67" s="313"/>
      <c r="V67" s="313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314">
        <f t="shared" si="6"/>
        <v>0</v>
      </c>
      <c r="AP67" s="296"/>
      <c r="AQ67" s="314">
        <f t="shared" si="9"/>
        <v>0</v>
      </c>
      <c r="AR67" s="313"/>
      <c r="AS67" s="313"/>
      <c r="AT67" s="313"/>
      <c r="AU67" s="314">
        <f t="shared" si="7"/>
        <v>0</v>
      </c>
      <c r="AV67" s="313"/>
      <c r="AW67" s="313"/>
      <c r="AX67" s="261"/>
      <c r="AY67" s="177"/>
      <c r="AZ67" s="177"/>
      <c r="BA67" s="301" t="str">
        <f>C57 &amp; "-II"</f>
        <v>0.0-II</v>
      </c>
      <c r="BB67" s="177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299"/>
      <c r="BW67" s="299"/>
      <c r="BX67" s="299"/>
      <c r="BY67" s="299"/>
      <c r="BZ67" s="299"/>
      <c r="CA67" s="299"/>
      <c r="CB67" s="299"/>
      <c r="CC67" s="299"/>
      <c r="CD67" s="299"/>
      <c r="CE67" s="299"/>
      <c r="CH67" s="221"/>
      <c r="CL67" s="266"/>
    </row>
    <row r="68" spans="1:90" s="118" customFormat="1" ht="12" hidden="1" customHeight="1">
      <c r="A68" s="308"/>
      <c r="B68" s="802"/>
      <c r="C68" s="799"/>
      <c r="D68" s="302"/>
      <c r="E68" s="303"/>
      <c r="F68" s="304" t="str">
        <f>F57 &amp; ".9"</f>
        <v>0.9</v>
      </c>
      <c r="G68" s="322" t="s">
        <v>146</v>
      </c>
      <c r="H68" s="295"/>
      <c r="I68" s="295"/>
      <c r="J68" s="676" t="str">
        <f ca="1">IF(OFFSET('Список территорий'!CR$15,$F57,0)="a","Y","N")</f>
        <v>N</v>
      </c>
      <c r="K68" s="296"/>
      <c r="L68" s="296"/>
      <c r="M68" s="314">
        <f t="shared" si="3"/>
        <v>0</v>
      </c>
      <c r="N68" s="296"/>
      <c r="O68" s="314">
        <f t="shared" si="8"/>
        <v>0</v>
      </c>
      <c r="P68" s="313"/>
      <c r="Q68" s="313"/>
      <c r="R68" s="313"/>
      <c r="S68" s="313"/>
      <c r="T68" s="313"/>
      <c r="U68" s="313"/>
      <c r="V68" s="313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314">
        <f t="shared" si="6"/>
        <v>0</v>
      </c>
      <c r="AP68" s="296"/>
      <c r="AQ68" s="314">
        <f t="shared" si="9"/>
        <v>0</v>
      </c>
      <c r="AR68" s="313"/>
      <c r="AS68" s="313"/>
      <c r="AT68" s="313"/>
      <c r="AU68" s="314">
        <f t="shared" si="7"/>
        <v>0</v>
      </c>
      <c r="AV68" s="313"/>
      <c r="AW68" s="313"/>
      <c r="AX68" s="261"/>
      <c r="AY68" s="177"/>
      <c r="AZ68" s="177"/>
      <c r="BA68" s="301" t="str">
        <f>C57 &amp; "-II"</f>
        <v>0.0-II</v>
      </c>
      <c r="BB68" s="177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299"/>
      <c r="BW68" s="299"/>
      <c r="BX68" s="299"/>
      <c r="BY68" s="299"/>
      <c r="BZ68" s="299"/>
      <c r="CA68" s="299"/>
      <c r="CB68" s="299"/>
      <c r="CC68" s="299"/>
      <c r="CD68" s="299"/>
      <c r="CE68" s="299"/>
      <c r="CH68" s="221"/>
      <c r="CL68" s="266"/>
    </row>
    <row r="69" spans="1:90" s="118" customFormat="1" ht="12" hidden="1" customHeight="1">
      <c r="A69" s="308"/>
      <c r="B69" s="802"/>
      <c r="C69" s="799"/>
      <c r="D69" s="302"/>
      <c r="E69" s="303"/>
      <c r="F69" s="304" t="str">
        <f>F57 &amp; ".10"</f>
        <v>0.10</v>
      </c>
      <c r="G69" s="322" t="s">
        <v>147</v>
      </c>
      <c r="H69" s="295"/>
      <c r="I69" s="295"/>
      <c r="J69" s="676" t="str">
        <f ca="1">IF(OFFSET('Список территорий'!CS$15,$F57,0)="a","Y","N")</f>
        <v>N</v>
      </c>
      <c r="K69" s="296"/>
      <c r="L69" s="296"/>
      <c r="M69" s="314">
        <f t="shared" si="3"/>
        <v>0</v>
      </c>
      <c r="N69" s="296"/>
      <c r="O69" s="314">
        <f t="shared" si="8"/>
        <v>0</v>
      </c>
      <c r="P69" s="313"/>
      <c r="Q69" s="313"/>
      <c r="R69" s="313"/>
      <c r="S69" s="313"/>
      <c r="T69" s="313"/>
      <c r="U69" s="313"/>
      <c r="V69" s="313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314">
        <f t="shared" si="6"/>
        <v>0</v>
      </c>
      <c r="AP69" s="296"/>
      <c r="AQ69" s="314">
        <f t="shared" si="9"/>
        <v>0</v>
      </c>
      <c r="AR69" s="313"/>
      <c r="AS69" s="313"/>
      <c r="AT69" s="313"/>
      <c r="AU69" s="314">
        <f t="shared" si="7"/>
        <v>0</v>
      </c>
      <c r="AV69" s="313"/>
      <c r="AW69" s="313"/>
      <c r="AX69" s="261"/>
      <c r="AY69" s="177"/>
      <c r="AZ69" s="177"/>
      <c r="BA69" s="301" t="str">
        <f>C57 &amp; "-II"</f>
        <v>0.0-II</v>
      </c>
      <c r="BB69" s="177"/>
      <c r="BC69" s="299"/>
      <c r="BD69" s="299"/>
      <c r="BE69" s="299"/>
      <c r="BF69" s="299"/>
      <c r="BG69" s="299"/>
      <c r="BH69" s="299"/>
      <c r="BI69" s="299"/>
      <c r="BJ69" s="299"/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99"/>
      <c r="BX69" s="299"/>
      <c r="BY69" s="299"/>
      <c r="BZ69" s="299"/>
      <c r="CA69" s="299"/>
      <c r="CB69" s="299"/>
      <c r="CC69" s="299"/>
      <c r="CD69" s="299"/>
      <c r="CE69" s="299"/>
      <c r="CH69" s="221"/>
      <c r="CL69" s="266"/>
    </row>
    <row r="70" spans="1:90" s="118" customFormat="1" ht="12" hidden="1" customHeight="1">
      <c r="A70" s="308"/>
      <c r="B70" s="802"/>
      <c r="C70" s="799"/>
      <c r="D70" s="302"/>
      <c r="E70" s="303"/>
      <c r="F70" s="304" t="str">
        <f>F57 &amp; ".11"</f>
        <v>0.11</v>
      </c>
      <c r="G70" s="322" t="s">
        <v>148</v>
      </c>
      <c r="H70" s="295"/>
      <c r="I70" s="295"/>
      <c r="J70" s="676" t="str">
        <f ca="1">IF(OFFSET('Список территорий'!CT$15,$F57,0)="a","Y","N")</f>
        <v>N</v>
      </c>
      <c r="K70" s="296"/>
      <c r="L70" s="296"/>
      <c r="M70" s="314">
        <f t="shared" si="3"/>
        <v>0</v>
      </c>
      <c r="N70" s="296"/>
      <c r="O70" s="314">
        <f t="shared" si="8"/>
        <v>0</v>
      </c>
      <c r="P70" s="313"/>
      <c r="Q70" s="313"/>
      <c r="R70" s="313"/>
      <c r="S70" s="313"/>
      <c r="T70" s="313"/>
      <c r="U70" s="313"/>
      <c r="V70" s="313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314">
        <f t="shared" si="6"/>
        <v>0</v>
      </c>
      <c r="AP70" s="296"/>
      <c r="AQ70" s="314">
        <f t="shared" si="9"/>
        <v>0</v>
      </c>
      <c r="AR70" s="313"/>
      <c r="AS70" s="313"/>
      <c r="AT70" s="313"/>
      <c r="AU70" s="314">
        <f t="shared" si="7"/>
        <v>0</v>
      </c>
      <c r="AV70" s="313"/>
      <c r="AW70" s="313"/>
      <c r="AX70" s="261"/>
      <c r="AY70" s="177"/>
      <c r="AZ70" s="177"/>
      <c r="BA70" s="301" t="str">
        <f>C57 &amp; "-II"</f>
        <v>0.0-II</v>
      </c>
      <c r="BB70" s="177"/>
      <c r="BC70" s="299"/>
      <c r="BD70" s="299"/>
      <c r="BE70" s="299"/>
      <c r="BF70" s="299"/>
      <c r="BG70" s="299"/>
      <c r="BH70" s="299"/>
      <c r="BI70" s="299"/>
      <c r="BJ70" s="299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299"/>
      <c r="CD70" s="299"/>
      <c r="CE70" s="299"/>
      <c r="CH70" s="221"/>
      <c r="CL70" s="266"/>
    </row>
    <row r="71" spans="1:90" s="118" customFormat="1" ht="12" hidden="1" customHeight="1">
      <c r="A71" s="308"/>
      <c r="B71" s="802"/>
      <c r="C71" s="804"/>
      <c r="D71" s="302"/>
      <c r="E71" s="303"/>
      <c r="F71" s="304" t="str">
        <f>F57 &amp; ".12"</f>
        <v>0.12</v>
      </c>
      <c r="G71" s="322" t="s">
        <v>149</v>
      </c>
      <c r="H71" s="295"/>
      <c r="I71" s="295"/>
      <c r="J71" s="676" t="str">
        <f ca="1">IF(OFFSET('Список территорий'!CU$15,$F57,0)="a","Y","N")</f>
        <v>N</v>
      </c>
      <c r="K71" s="296"/>
      <c r="L71" s="296"/>
      <c r="M71" s="314">
        <f t="shared" si="3"/>
        <v>0</v>
      </c>
      <c r="N71" s="296"/>
      <c r="O71" s="314">
        <f t="shared" si="8"/>
        <v>0</v>
      </c>
      <c r="P71" s="313"/>
      <c r="Q71" s="313"/>
      <c r="R71" s="313"/>
      <c r="S71" s="313"/>
      <c r="T71" s="313"/>
      <c r="U71" s="313"/>
      <c r="V71" s="313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314">
        <f t="shared" si="6"/>
        <v>0</v>
      </c>
      <c r="AP71" s="296"/>
      <c r="AQ71" s="314">
        <f t="shared" si="9"/>
        <v>0</v>
      </c>
      <c r="AR71" s="313"/>
      <c r="AS71" s="313"/>
      <c r="AT71" s="313"/>
      <c r="AU71" s="314">
        <f t="shared" si="7"/>
        <v>0</v>
      </c>
      <c r="AV71" s="313"/>
      <c r="AW71" s="313"/>
      <c r="AX71" s="261"/>
      <c r="AY71" s="177"/>
      <c r="AZ71" s="177"/>
      <c r="BA71" s="301" t="str">
        <f>C57 &amp; "-II"</f>
        <v>0.0-II</v>
      </c>
      <c r="BB71" s="177"/>
      <c r="BC71" s="299"/>
      <c r="BD71" s="299"/>
      <c r="BE71" s="299"/>
      <c r="BF71" s="299"/>
      <c r="BG71" s="299"/>
      <c r="BH71" s="299"/>
      <c r="BI71" s="299"/>
      <c r="BJ71" s="299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299"/>
      <c r="BW71" s="299"/>
      <c r="BX71" s="299"/>
      <c r="BY71" s="299"/>
      <c r="BZ71" s="299"/>
      <c r="CA71" s="299"/>
      <c r="CB71" s="299"/>
      <c r="CC71" s="299"/>
      <c r="CD71" s="299"/>
      <c r="CE71" s="299"/>
      <c r="CH71" s="221"/>
      <c r="CL71" s="266"/>
    </row>
    <row r="72" spans="1:90" s="118" customFormat="1" ht="0.75" hidden="1" customHeight="1">
      <c r="A72" s="308"/>
      <c r="B72" s="802"/>
      <c r="C72" s="798"/>
      <c r="D72" s="302"/>
      <c r="E72" s="303"/>
      <c r="F72" s="295"/>
      <c r="G72" s="295"/>
      <c r="H72" s="295"/>
      <c r="I72" s="295"/>
      <c r="J72" s="295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7"/>
      <c r="W72" s="297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57"/>
      <c r="AY72" s="177"/>
      <c r="AZ72" s="177"/>
      <c r="BA72" s="301"/>
      <c r="BB72" s="177"/>
      <c r="BC72" s="299"/>
      <c r="BD72" s="299"/>
      <c r="BE72" s="299"/>
      <c r="BF72" s="299"/>
      <c r="BG72" s="299"/>
      <c r="BH72" s="299"/>
      <c r="BI72" s="299"/>
      <c r="BJ72" s="299"/>
      <c r="BK72" s="299"/>
      <c r="BL72" s="299"/>
      <c r="BM72" s="299"/>
      <c r="BN72" s="299"/>
      <c r="BO72" s="299"/>
      <c r="BP72" s="299"/>
      <c r="BQ72" s="299"/>
      <c r="BR72" s="299"/>
      <c r="BS72" s="299"/>
      <c r="BT72" s="299"/>
      <c r="BU72" s="299"/>
      <c r="BV72" s="299"/>
      <c r="BW72" s="299"/>
      <c r="BX72" s="299"/>
      <c r="BY72" s="299"/>
      <c r="BZ72" s="299"/>
      <c r="CA72" s="299"/>
      <c r="CB72" s="299"/>
      <c r="CC72" s="299"/>
      <c r="CD72" s="299"/>
      <c r="CE72" s="299"/>
      <c r="CH72" s="221"/>
      <c r="CL72" s="266"/>
    </row>
    <row r="73" spans="1:90" s="118" customFormat="1" ht="0.75" hidden="1" customHeight="1">
      <c r="A73" s="308"/>
      <c r="B73" s="802"/>
      <c r="C73" s="799"/>
      <c r="D73" s="302"/>
      <c r="E73" s="303"/>
      <c r="F73" s="295"/>
      <c r="G73" s="295"/>
      <c r="H73" s="295"/>
      <c r="I73" s="295"/>
      <c r="J73" s="295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7"/>
      <c r="W73" s="297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57"/>
      <c r="AY73" s="177"/>
      <c r="AZ73" s="177"/>
      <c r="BA73" s="301"/>
      <c r="BB73" s="177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299"/>
      <c r="BW73" s="299"/>
      <c r="BX73" s="299"/>
      <c r="BY73" s="299"/>
      <c r="BZ73" s="299"/>
      <c r="CA73" s="299"/>
      <c r="CB73" s="299"/>
      <c r="CC73" s="299"/>
      <c r="CD73" s="299"/>
      <c r="CE73" s="299"/>
      <c r="CH73" s="221"/>
      <c r="CL73" s="266"/>
    </row>
    <row r="74" spans="1:90" s="118" customFormat="1" ht="0.75" hidden="1" customHeight="1">
      <c r="A74" s="308"/>
      <c r="B74" s="802"/>
      <c r="C74" s="799"/>
      <c r="D74" s="302"/>
      <c r="E74" s="303"/>
      <c r="F74" s="295"/>
      <c r="G74" s="295"/>
      <c r="H74" s="295"/>
      <c r="I74" s="295"/>
      <c r="J74" s="295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7"/>
      <c r="W74" s="29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57"/>
      <c r="AY74" s="177"/>
      <c r="AZ74" s="177"/>
      <c r="BA74" s="301"/>
      <c r="BB74" s="177"/>
      <c r="BC74" s="299"/>
      <c r="BD74" s="299"/>
      <c r="BE74" s="299"/>
      <c r="BF74" s="299"/>
      <c r="BG74" s="299"/>
      <c r="BH74" s="299"/>
      <c r="BI74" s="299"/>
      <c r="BJ74" s="299"/>
      <c r="BK74" s="299"/>
      <c r="BL74" s="299"/>
      <c r="BM74" s="299"/>
      <c r="BN74" s="299"/>
      <c r="BO74" s="299"/>
      <c r="BP74" s="299"/>
      <c r="BQ74" s="299"/>
      <c r="BR74" s="299"/>
      <c r="BS74" s="299"/>
      <c r="BT74" s="299"/>
      <c r="BU74" s="299"/>
      <c r="BV74" s="299"/>
      <c r="BW74" s="299"/>
      <c r="BX74" s="299"/>
      <c r="BY74" s="299"/>
      <c r="BZ74" s="299"/>
      <c r="CA74" s="299"/>
      <c r="CB74" s="299"/>
      <c r="CC74" s="299"/>
      <c r="CD74" s="299"/>
      <c r="CE74" s="299"/>
      <c r="CH74" s="221"/>
      <c r="CL74" s="266"/>
    </row>
    <row r="75" spans="1:90" s="118" customFormat="1" ht="0.75" hidden="1" customHeight="1">
      <c r="A75" s="308"/>
      <c r="B75" s="802"/>
      <c r="C75" s="799"/>
      <c r="D75" s="302"/>
      <c r="E75" s="303"/>
      <c r="F75" s="295"/>
      <c r="G75" s="295"/>
      <c r="H75" s="295"/>
      <c r="I75" s="295"/>
      <c r="J75" s="295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7"/>
      <c r="W75" s="297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57"/>
      <c r="AY75" s="177"/>
      <c r="AZ75" s="177"/>
      <c r="BA75" s="301"/>
      <c r="BB75" s="177"/>
      <c r="BC75" s="299"/>
      <c r="BD75" s="299"/>
      <c r="BE75" s="299"/>
      <c r="BF75" s="299"/>
      <c r="BG75" s="299"/>
      <c r="BH75" s="299"/>
      <c r="BI75" s="299"/>
      <c r="BJ75" s="299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299"/>
      <c r="BW75" s="299"/>
      <c r="BX75" s="299"/>
      <c r="BY75" s="299"/>
      <c r="BZ75" s="299"/>
      <c r="CA75" s="299"/>
      <c r="CB75" s="299"/>
      <c r="CC75" s="299"/>
      <c r="CD75" s="299"/>
      <c r="CE75" s="299"/>
      <c r="CH75" s="221"/>
      <c r="CL75" s="266"/>
    </row>
    <row r="76" spans="1:90" s="118" customFormat="1" ht="0.75" hidden="1" customHeight="1">
      <c r="A76" s="308"/>
      <c r="B76" s="802"/>
      <c r="C76" s="799"/>
      <c r="D76" s="302"/>
      <c r="E76" s="303"/>
      <c r="F76" s="295"/>
      <c r="G76" s="295"/>
      <c r="H76" s="295"/>
      <c r="I76" s="295"/>
      <c r="J76" s="295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7"/>
      <c r="W76" s="297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57"/>
      <c r="AY76" s="177"/>
      <c r="AZ76" s="177"/>
      <c r="BA76" s="301"/>
      <c r="BB76" s="177"/>
      <c r="BC76" s="299"/>
      <c r="BD76" s="299"/>
      <c r="BE76" s="299"/>
      <c r="BF76" s="299"/>
      <c r="BG76" s="299"/>
      <c r="BH76" s="299"/>
      <c r="BI76" s="299"/>
      <c r="BJ76" s="299"/>
      <c r="BK76" s="299"/>
      <c r="BL76" s="299"/>
      <c r="BM76" s="299"/>
      <c r="BN76" s="299"/>
      <c r="BO76" s="299"/>
      <c r="BP76" s="299"/>
      <c r="BQ76" s="299"/>
      <c r="BR76" s="299"/>
      <c r="BS76" s="299"/>
      <c r="BT76" s="299"/>
      <c r="BU76" s="299"/>
      <c r="BV76" s="299"/>
      <c r="BW76" s="299"/>
      <c r="BX76" s="299"/>
      <c r="BY76" s="299"/>
      <c r="BZ76" s="299"/>
      <c r="CA76" s="299"/>
      <c r="CB76" s="299"/>
      <c r="CC76" s="299"/>
      <c r="CD76" s="299"/>
      <c r="CE76" s="299"/>
      <c r="CH76" s="221"/>
      <c r="CL76" s="266"/>
    </row>
    <row r="77" spans="1:90" s="118" customFormat="1" ht="0.75" hidden="1" customHeight="1">
      <c r="A77" s="308"/>
      <c r="B77" s="802"/>
      <c r="C77" s="799"/>
      <c r="D77" s="302"/>
      <c r="E77" s="303"/>
      <c r="F77" s="295"/>
      <c r="G77" s="295"/>
      <c r="H77" s="295"/>
      <c r="I77" s="295"/>
      <c r="J77" s="295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7"/>
      <c r="W77" s="297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57"/>
      <c r="AY77" s="177"/>
      <c r="AZ77" s="177"/>
      <c r="BA77" s="301"/>
      <c r="BB77" s="177"/>
      <c r="BC77" s="299"/>
      <c r="BD77" s="299"/>
      <c r="BE77" s="299"/>
      <c r="BF77" s="299"/>
      <c r="BG77" s="299"/>
      <c r="BH77" s="299"/>
      <c r="BI77" s="299"/>
      <c r="BJ77" s="299"/>
      <c r="BK77" s="299"/>
      <c r="BL77" s="299"/>
      <c r="BM77" s="299"/>
      <c r="BN77" s="299"/>
      <c r="BO77" s="299"/>
      <c r="BP77" s="299"/>
      <c r="BQ77" s="299"/>
      <c r="BR77" s="299"/>
      <c r="BS77" s="299"/>
      <c r="BT77" s="299"/>
      <c r="BU77" s="299"/>
      <c r="BV77" s="299"/>
      <c r="BW77" s="299"/>
      <c r="BX77" s="299"/>
      <c r="BY77" s="299"/>
      <c r="BZ77" s="299"/>
      <c r="CA77" s="299"/>
      <c r="CB77" s="299"/>
      <c r="CC77" s="299"/>
      <c r="CD77" s="299"/>
      <c r="CE77" s="299"/>
      <c r="CH77" s="221"/>
      <c r="CL77" s="266"/>
    </row>
    <row r="78" spans="1:90" s="118" customFormat="1" ht="0.75" hidden="1" customHeight="1">
      <c r="A78" s="308"/>
      <c r="B78" s="802"/>
      <c r="C78" s="799"/>
      <c r="D78" s="302"/>
      <c r="E78" s="303"/>
      <c r="F78" s="295"/>
      <c r="G78" s="295"/>
      <c r="H78" s="295"/>
      <c r="I78" s="295"/>
      <c r="J78" s="295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7"/>
      <c r="W78" s="297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57"/>
      <c r="AY78" s="177"/>
      <c r="AZ78" s="177"/>
      <c r="BA78" s="301"/>
      <c r="BB78" s="177"/>
      <c r="BC78" s="299"/>
      <c r="BD78" s="299"/>
      <c r="BE78" s="299"/>
      <c r="BF78" s="299"/>
      <c r="BG78" s="299"/>
      <c r="BH78" s="299"/>
      <c r="BI78" s="299"/>
      <c r="BJ78" s="299"/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99"/>
      <c r="CC78" s="299"/>
      <c r="CD78" s="299"/>
      <c r="CE78" s="299"/>
      <c r="CH78" s="221"/>
      <c r="CL78" s="266"/>
    </row>
    <row r="79" spans="1:90" s="118" customFormat="1" ht="0.75" hidden="1" customHeight="1">
      <c r="A79" s="308"/>
      <c r="B79" s="802"/>
      <c r="C79" s="799"/>
      <c r="D79" s="302"/>
      <c r="E79" s="303"/>
      <c r="F79" s="295"/>
      <c r="G79" s="295"/>
      <c r="H79" s="295"/>
      <c r="I79" s="295"/>
      <c r="J79" s="295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7"/>
      <c r="W79" s="297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57"/>
      <c r="AY79" s="177"/>
      <c r="AZ79" s="177"/>
      <c r="BA79" s="301"/>
      <c r="BB79" s="177"/>
      <c r="BC79" s="299"/>
      <c r="BD79" s="299"/>
      <c r="BE79" s="299"/>
      <c r="BF79" s="299"/>
      <c r="BG79" s="299"/>
      <c r="BH79" s="299"/>
      <c r="BI79" s="299"/>
      <c r="BJ79" s="299"/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99"/>
      <c r="CC79" s="299"/>
      <c r="CD79" s="299"/>
      <c r="CE79" s="299"/>
      <c r="CH79" s="221"/>
      <c r="CL79" s="266"/>
    </row>
    <row r="80" spans="1:90" s="118" customFormat="1" ht="0.75" hidden="1" customHeight="1">
      <c r="A80" s="308"/>
      <c r="B80" s="802"/>
      <c r="C80" s="799"/>
      <c r="D80" s="302"/>
      <c r="E80" s="303"/>
      <c r="F80" s="295"/>
      <c r="G80" s="295"/>
      <c r="H80" s="295"/>
      <c r="I80" s="295"/>
      <c r="J80" s="295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7"/>
      <c r="W80" s="297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57"/>
      <c r="AY80" s="177"/>
      <c r="AZ80" s="177"/>
      <c r="BA80" s="301"/>
      <c r="BB80" s="177"/>
      <c r="BC80" s="299"/>
      <c r="BD80" s="299"/>
      <c r="BE80" s="299"/>
      <c r="BF80" s="299"/>
      <c r="BG80" s="299"/>
      <c r="BH80" s="299"/>
      <c r="BI80" s="299"/>
      <c r="BJ80" s="299"/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99"/>
      <c r="CC80" s="299"/>
      <c r="CD80" s="299"/>
      <c r="CE80" s="299"/>
      <c r="CH80" s="221"/>
      <c r="CL80" s="266"/>
    </row>
    <row r="81" spans="1:90" s="118" customFormat="1" ht="0.75" hidden="1" customHeight="1">
      <c r="A81" s="308"/>
      <c r="B81" s="802"/>
      <c r="C81" s="799"/>
      <c r="D81" s="302"/>
      <c r="E81" s="303"/>
      <c r="F81" s="295"/>
      <c r="G81" s="295"/>
      <c r="H81" s="295"/>
      <c r="I81" s="295"/>
      <c r="J81" s="295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7"/>
      <c r="W81" s="297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57"/>
      <c r="AY81" s="177"/>
      <c r="AZ81" s="177"/>
      <c r="BA81" s="301"/>
      <c r="BB81" s="177"/>
      <c r="BC81" s="299"/>
      <c r="BD81" s="299"/>
      <c r="BE81" s="299"/>
      <c r="BF81" s="299"/>
      <c r="BG81" s="299"/>
      <c r="BH81" s="299"/>
      <c r="BI81" s="299"/>
      <c r="BJ81" s="299"/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99"/>
      <c r="CC81" s="299"/>
      <c r="CD81" s="299"/>
      <c r="CE81" s="299"/>
      <c r="CH81" s="221"/>
      <c r="CL81" s="266"/>
    </row>
    <row r="82" spans="1:90" s="118" customFormat="1" ht="0.75" hidden="1" customHeight="1">
      <c r="A82" s="308"/>
      <c r="B82" s="802"/>
      <c r="C82" s="799"/>
      <c r="D82" s="302"/>
      <c r="E82" s="303"/>
      <c r="F82" s="295"/>
      <c r="G82" s="295"/>
      <c r="H82" s="295"/>
      <c r="I82" s="295"/>
      <c r="J82" s="295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7"/>
      <c r="W82" s="297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57"/>
      <c r="AY82" s="177"/>
      <c r="AZ82" s="177"/>
      <c r="BA82" s="301"/>
      <c r="BB82" s="177"/>
      <c r="BC82" s="299"/>
      <c r="BD82" s="299"/>
      <c r="BE82" s="299"/>
      <c r="BF82" s="299"/>
      <c r="BG82" s="299"/>
      <c r="BH82" s="299"/>
      <c r="BI82" s="299"/>
      <c r="BJ82" s="299"/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99"/>
      <c r="CC82" s="299"/>
      <c r="CD82" s="299"/>
      <c r="CE82" s="299"/>
      <c r="CH82" s="221"/>
      <c r="CL82" s="266"/>
    </row>
    <row r="83" spans="1:90" s="118" customFormat="1" ht="0.75" hidden="1" customHeight="1">
      <c r="A83" s="308"/>
      <c r="B83" s="802"/>
      <c r="C83" s="799"/>
      <c r="D83" s="302"/>
      <c r="E83" s="303"/>
      <c r="F83" s="295"/>
      <c r="G83" s="295"/>
      <c r="H83" s="295"/>
      <c r="I83" s="295"/>
      <c r="J83" s="295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7"/>
      <c r="W83" s="297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57"/>
      <c r="AY83" s="177"/>
      <c r="AZ83" s="177"/>
      <c r="BA83" s="305"/>
      <c r="BB83" s="177"/>
      <c r="BC83" s="299"/>
      <c r="BD83" s="299"/>
      <c r="BE83" s="299"/>
      <c r="BF83" s="299"/>
      <c r="BG83" s="299"/>
      <c r="BH83" s="299"/>
      <c r="BI83" s="299"/>
      <c r="BJ83" s="299"/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299"/>
      <c r="CC83" s="299"/>
      <c r="CD83" s="299"/>
      <c r="CE83" s="299"/>
      <c r="CH83" s="221"/>
      <c r="CL83" s="266"/>
    </row>
    <row r="84" spans="1:90" s="118" customFormat="1" ht="0.75" hidden="1" customHeight="1">
      <c r="A84" s="308"/>
      <c r="B84" s="803"/>
      <c r="C84" s="800"/>
      <c r="D84" s="306"/>
      <c r="E84" s="303"/>
      <c r="F84" s="318"/>
      <c r="G84" s="318"/>
      <c r="H84" s="318"/>
      <c r="I84" s="318"/>
      <c r="J84" s="318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319"/>
      <c r="W84" s="319"/>
      <c r="X84" s="276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  <c r="AO84" s="276"/>
      <c r="AP84" s="276"/>
      <c r="AQ84" s="276"/>
      <c r="AR84" s="276"/>
      <c r="AS84" s="276"/>
      <c r="AT84" s="276"/>
      <c r="AU84" s="276"/>
      <c r="AV84" s="276"/>
      <c r="AW84" s="276"/>
      <c r="AX84" s="257"/>
      <c r="AY84" s="177"/>
      <c r="AZ84" s="177"/>
      <c r="BA84" s="305"/>
      <c r="BB84" s="177"/>
      <c r="BC84" s="299"/>
      <c r="BD84" s="299"/>
      <c r="BE84" s="299"/>
      <c r="BF84" s="299"/>
      <c r="BG84" s="299"/>
      <c r="BH84" s="299"/>
      <c r="BI84" s="299"/>
      <c r="BJ84" s="299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299"/>
      <c r="CC84" s="299"/>
      <c r="CD84" s="299"/>
      <c r="CE84" s="299"/>
      <c r="CH84" s="221"/>
      <c r="CL84" s="266"/>
    </row>
    <row r="85" spans="1:90" s="118" customFormat="1" ht="0.75" hidden="1" customHeight="1">
      <c r="A85" s="266"/>
      <c r="B85" s="320"/>
      <c r="C85" s="266"/>
      <c r="D85" s="307"/>
      <c r="E85" s="266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321"/>
      <c r="W85" s="321"/>
      <c r="X85" s="266"/>
      <c r="Y85" s="266"/>
      <c r="Z85" s="266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66"/>
      <c r="AL85" s="266"/>
      <c r="AM85" s="266"/>
      <c r="AN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177"/>
      <c r="AZ85" s="177"/>
      <c r="BA85" s="299"/>
      <c r="BB85" s="177"/>
      <c r="BC85" s="299"/>
      <c r="BD85" s="299"/>
      <c r="BE85" s="299"/>
      <c r="BF85" s="299"/>
      <c r="BG85" s="299"/>
      <c r="BH85" s="299"/>
      <c r="BI85" s="299"/>
      <c r="BJ85" s="299"/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299"/>
      <c r="CC85" s="299"/>
      <c r="CD85" s="299"/>
      <c r="CE85" s="299"/>
      <c r="CH85" s="221"/>
      <c r="CL85" s="266"/>
    </row>
    <row r="86" spans="1:90" s="118" customFormat="1" ht="0.75" hidden="1" customHeight="1">
      <c r="A86" s="266"/>
      <c r="B86" s="320"/>
      <c r="C86" s="266"/>
      <c r="D86" s="307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321"/>
      <c r="W86" s="321"/>
      <c r="X86" s="266"/>
      <c r="Y86" s="266"/>
      <c r="Z86" s="266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66"/>
      <c r="AL86" s="266"/>
      <c r="AM86" s="266"/>
      <c r="AN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177"/>
      <c r="AZ86" s="177"/>
      <c r="BA86" s="299"/>
      <c r="BB86" s="177"/>
      <c r="BC86" s="299"/>
      <c r="BD86" s="299"/>
      <c r="BE86" s="299"/>
      <c r="BF86" s="299"/>
      <c r="BG86" s="299"/>
      <c r="BH86" s="299"/>
      <c r="BI86" s="299"/>
      <c r="BJ86" s="299"/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299"/>
      <c r="CC86" s="299"/>
      <c r="CD86" s="299"/>
      <c r="CE86" s="299"/>
      <c r="CH86" s="221"/>
      <c r="CL86" s="266"/>
    </row>
    <row r="87" spans="1:90" s="118" customFormat="1" ht="0.75" hidden="1" customHeight="1">
      <c r="A87" s="266"/>
      <c r="B87" s="320"/>
      <c r="C87" s="266"/>
      <c r="D87" s="307"/>
      <c r="E87" s="266"/>
      <c r="F87" s="266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321"/>
      <c r="W87" s="321"/>
      <c r="X87" s="266"/>
      <c r="Y87" s="266"/>
      <c r="Z87" s="266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6"/>
      <c r="AM87" s="266"/>
      <c r="AN87" s="266"/>
      <c r="AO87" s="266"/>
      <c r="AP87" s="266"/>
      <c r="AQ87" s="266"/>
      <c r="AR87" s="266"/>
      <c r="AS87" s="266"/>
      <c r="AT87" s="266"/>
      <c r="AU87" s="266"/>
      <c r="AV87" s="266"/>
      <c r="AW87" s="266"/>
      <c r="AX87" s="266"/>
      <c r="AY87" s="177"/>
      <c r="AZ87" s="177"/>
      <c r="BA87" s="299"/>
      <c r="BB87" s="177"/>
      <c r="BC87" s="299"/>
      <c r="BD87" s="299"/>
      <c r="BE87" s="299"/>
      <c r="BF87" s="299"/>
      <c r="BG87" s="299"/>
      <c r="BH87" s="299"/>
      <c r="BI87" s="299"/>
      <c r="BJ87" s="299"/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299"/>
      <c r="CC87" s="299"/>
      <c r="CD87" s="299"/>
      <c r="CE87" s="299"/>
      <c r="CH87" s="221"/>
      <c r="CL87" s="266"/>
    </row>
    <row r="88" spans="1:90" s="118" customFormat="1" ht="0.75" hidden="1" customHeight="1">
      <c r="A88" s="266"/>
      <c r="B88" s="320"/>
      <c r="C88" s="266"/>
      <c r="D88" s="307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321"/>
      <c r="W88" s="321"/>
      <c r="X88" s="266"/>
      <c r="Y88" s="266"/>
      <c r="Z88" s="266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66"/>
      <c r="AL88" s="266"/>
      <c r="AM88" s="266"/>
      <c r="AN88" s="266"/>
      <c r="AO88" s="266"/>
      <c r="AP88" s="266"/>
      <c r="AQ88" s="266"/>
      <c r="AR88" s="266"/>
      <c r="AS88" s="266"/>
      <c r="AT88" s="266"/>
      <c r="AU88" s="266"/>
      <c r="AV88" s="266"/>
      <c r="AW88" s="266"/>
      <c r="AX88" s="266"/>
      <c r="AY88" s="177"/>
      <c r="AZ88" s="177"/>
      <c r="BA88" s="299"/>
      <c r="BB88" s="177"/>
      <c r="BC88" s="299"/>
      <c r="BD88" s="299"/>
      <c r="BE88" s="299"/>
      <c r="BF88" s="299"/>
      <c r="BG88" s="299"/>
      <c r="BH88" s="299"/>
      <c r="BI88" s="299"/>
      <c r="BJ88" s="299"/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299"/>
      <c r="CC88" s="299"/>
      <c r="CD88" s="299"/>
      <c r="CE88" s="299"/>
      <c r="CH88" s="221"/>
      <c r="CL88" s="266"/>
    </row>
    <row r="89" spans="1:90" s="118" customFormat="1" ht="0.75" hidden="1" customHeight="1">
      <c r="A89" s="266"/>
      <c r="B89" s="320"/>
      <c r="C89" s="266"/>
      <c r="D89" s="307"/>
      <c r="E89" s="266"/>
      <c r="F89" s="266"/>
      <c r="G89" s="266"/>
      <c r="H89" s="266"/>
      <c r="I89" s="266"/>
      <c r="J89" s="266"/>
      <c r="K89" s="266"/>
      <c r="L89" s="266"/>
      <c r="M89" s="266"/>
      <c r="N89" s="266"/>
      <c r="O89" s="266"/>
      <c r="P89" s="266"/>
      <c r="Q89" s="266"/>
      <c r="R89" s="266"/>
      <c r="S89" s="266"/>
      <c r="T89" s="266"/>
      <c r="U89" s="266"/>
      <c r="V89" s="321"/>
      <c r="W89" s="321"/>
      <c r="X89" s="266"/>
      <c r="Y89" s="266"/>
      <c r="Z89" s="266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66"/>
      <c r="AL89" s="266"/>
      <c r="AM89" s="266"/>
      <c r="AN89" s="266"/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177"/>
      <c r="AZ89" s="177"/>
      <c r="BA89" s="299"/>
      <c r="BB89" s="177"/>
      <c r="BC89" s="299"/>
      <c r="BD89" s="299"/>
      <c r="BE89" s="299"/>
      <c r="BF89" s="299"/>
      <c r="BG89" s="299"/>
      <c r="BH89" s="299"/>
      <c r="BI89" s="299"/>
      <c r="BJ89" s="299"/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299"/>
      <c r="CC89" s="299"/>
      <c r="CD89" s="299"/>
      <c r="CE89" s="299"/>
      <c r="CH89" s="221"/>
      <c r="CL89" s="266"/>
    </row>
    <row r="90" spans="1:90" s="118" customFormat="1" ht="0.75" hidden="1" customHeight="1">
      <c r="A90" s="266"/>
      <c r="B90" s="320"/>
      <c r="C90" s="266"/>
      <c r="D90" s="307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321"/>
      <c r="W90" s="321"/>
      <c r="X90" s="266"/>
      <c r="Y90" s="266"/>
      <c r="Z90" s="266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66"/>
      <c r="AL90" s="266"/>
      <c r="AM90" s="266"/>
      <c r="AN90" s="266"/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177"/>
      <c r="AZ90" s="177"/>
      <c r="BA90" s="299"/>
      <c r="BB90" s="177"/>
      <c r="BC90" s="299"/>
      <c r="BD90" s="299"/>
      <c r="BE90" s="299"/>
      <c r="BF90" s="299"/>
      <c r="BG90" s="299"/>
      <c r="BH90" s="299"/>
      <c r="BI90" s="299"/>
      <c r="BJ90" s="299"/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299"/>
      <c r="CC90" s="299"/>
      <c r="CD90" s="299"/>
      <c r="CE90" s="299"/>
      <c r="CH90" s="221"/>
      <c r="CL90" s="266"/>
    </row>
    <row r="91" spans="1:90" s="118" customFormat="1" ht="0.75" hidden="1" customHeight="1">
      <c r="A91" s="266"/>
      <c r="B91" s="320"/>
      <c r="C91" s="266"/>
      <c r="D91" s="307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321"/>
      <c r="W91" s="321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177"/>
      <c r="AZ91" s="177"/>
      <c r="BA91" s="299"/>
      <c r="BB91" s="177"/>
      <c r="BC91" s="299"/>
      <c r="BD91" s="299"/>
      <c r="BE91" s="299"/>
      <c r="BF91" s="299"/>
      <c r="BG91" s="299"/>
      <c r="BH91" s="299"/>
      <c r="BI91" s="299"/>
      <c r="BJ91" s="299"/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299"/>
      <c r="BW91" s="299"/>
      <c r="BX91" s="299"/>
      <c r="BY91" s="299"/>
      <c r="BZ91" s="299"/>
      <c r="CA91" s="299"/>
      <c r="CB91" s="299"/>
      <c r="CC91" s="299"/>
      <c r="CD91" s="299"/>
      <c r="CE91" s="299"/>
      <c r="CH91" s="221"/>
      <c r="CL91" s="266"/>
    </row>
    <row r="92" spans="1:90" s="118" customFormat="1" ht="0.75" hidden="1" customHeight="1">
      <c r="A92" s="266"/>
      <c r="B92" s="320"/>
      <c r="C92" s="266"/>
      <c r="D92" s="307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321"/>
      <c r="W92" s="321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177"/>
      <c r="AZ92" s="177"/>
      <c r="BA92" s="299"/>
      <c r="BB92" s="177"/>
      <c r="BC92" s="299"/>
      <c r="BD92" s="299"/>
      <c r="BE92" s="299"/>
      <c r="BF92" s="299"/>
      <c r="BG92" s="299"/>
      <c r="BH92" s="299"/>
      <c r="BI92" s="299"/>
      <c r="BJ92" s="299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299"/>
      <c r="BW92" s="299"/>
      <c r="BX92" s="299"/>
      <c r="BY92" s="299"/>
      <c r="BZ92" s="299"/>
      <c r="CA92" s="299"/>
      <c r="CB92" s="299"/>
      <c r="CC92" s="299"/>
      <c r="CD92" s="299"/>
      <c r="CE92" s="299"/>
      <c r="CH92" s="221"/>
      <c r="CL92" s="266"/>
    </row>
    <row r="93" spans="1:90" s="118" customFormat="1" ht="0.75" hidden="1" customHeight="1">
      <c r="A93" s="266"/>
      <c r="B93" s="320"/>
      <c r="C93" s="266"/>
      <c r="D93" s="307"/>
      <c r="E93" s="266"/>
      <c r="F93" s="266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321"/>
      <c r="W93" s="321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177"/>
      <c r="AZ93" s="177"/>
      <c r="BA93" s="299"/>
      <c r="BB93" s="177"/>
      <c r="BC93" s="299"/>
      <c r="BD93" s="299"/>
      <c r="BE93" s="299"/>
      <c r="BF93" s="299"/>
      <c r="BG93" s="299"/>
      <c r="BH93" s="299"/>
      <c r="BI93" s="299"/>
      <c r="BJ93" s="299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299"/>
      <c r="BW93" s="299"/>
      <c r="BX93" s="299"/>
      <c r="BY93" s="299"/>
      <c r="BZ93" s="299"/>
      <c r="CA93" s="299"/>
      <c r="CB93" s="299"/>
      <c r="CC93" s="299"/>
      <c r="CD93" s="299"/>
      <c r="CE93" s="299"/>
      <c r="CH93" s="221"/>
      <c r="CL93" s="266"/>
    </row>
    <row r="94" spans="1:90" s="118" customFormat="1" ht="0.75" hidden="1" customHeight="1">
      <c r="A94" s="266"/>
      <c r="B94" s="320"/>
      <c r="C94" s="266"/>
      <c r="D94" s="307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321"/>
      <c r="W94" s="321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266"/>
      <c r="AN94" s="266"/>
      <c r="AO94" s="266"/>
      <c r="AP94" s="266"/>
      <c r="AQ94" s="266"/>
      <c r="AR94" s="266"/>
      <c r="AS94" s="266"/>
      <c r="AT94" s="266"/>
      <c r="AU94" s="266"/>
      <c r="AV94" s="266"/>
      <c r="AW94" s="266"/>
      <c r="AX94" s="266"/>
      <c r="AY94" s="177"/>
      <c r="AZ94" s="177"/>
      <c r="BA94" s="299"/>
      <c r="BB94" s="177"/>
      <c r="BC94" s="299"/>
      <c r="BD94" s="299"/>
      <c r="BE94" s="299"/>
      <c r="BF94" s="299"/>
      <c r="BG94" s="299"/>
      <c r="BH94" s="299"/>
      <c r="BI94" s="299"/>
      <c r="BJ94" s="299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299"/>
      <c r="BW94" s="299"/>
      <c r="BX94" s="299"/>
      <c r="BY94" s="299"/>
      <c r="BZ94" s="299"/>
      <c r="CA94" s="299"/>
      <c r="CB94" s="299"/>
      <c r="CC94" s="299"/>
      <c r="CD94" s="299"/>
      <c r="CE94" s="299"/>
      <c r="CH94" s="221"/>
      <c r="CL94" s="266"/>
    </row>
    <row r="95" spans="1:90" s="118" customFormat="1" ht="0.75" hidden="1" customHeight="1">
      <c r="A95" s="266"/>
      <c r="B95" s="320"/>
      <c r="C95" s="266"/>
      <c r="D95" s="307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321"/>
      <c r="W95" s="321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177"/>
      <c r="AZ95" s="177"/>
      <c r="BA95" s="299"/>
      <c r="BB95" s="177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H95" s="221"/>
      <c r="CL95" s="266"/>
    </row>
    <row r="96" spans="1:90" s="118" customFormat="1" ht="0.75" hidden="1" customHeight="1">
      <c r="A96" s="266"/>
      <c r="B96" s="320"/>
      <c r="C96" s="266"/>
      <c r="D96" s="307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321"/>
      <c r="W96" s="321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177"/>
      <c r="AZ96" s="177"/>
      <c r="BA96" s="299"/>
      <c r="BB96" s="177"/>
      <c r="BC96" s="299"/>
      <c r="BD96" s="299"/>
      <c r="BE96" s="299"/>
      <c r="BF96" s="299"/>
      <c r="BG96" s="299"/>
      <c r="BH96" s="299"/>
      <c r="BI96" s="299"/>
      <c r="BJ96" s="299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299"/>
      <c r="BW96" s="299"/>
      <c r="BX96" s="299"/>
      <c r="BY96" s="299"/>
      <c r="BZ96" s="299"/>
      <c r="CA96" s="299"/>
      <c r="CB96" s="299"/>
      <c r="CC96" s="299"/>
      <c r="CD96" s="299"/>
      <c r="CE96" s="299"/>
      <c r="CH96" s="221"/>
      <c r="CL96" s="266"/>
    </row>
    <row r="97" spans="1:90" s="118" customFormat="1" ht="0.75" hidden="1" customHeight="1">
      <c r="A97" s="266"/>
      <c r="B97" s="320"/>
      <c r="C97" s="266"/>
      <c r="D97" s="307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321"/>
      <c r="W97" s="321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  <c r="AR97" s="266"/>
      <c r="AS97" s="266"/>
      <c r="AT97" s="266"/>
      <c r="AU97" s="266"/>
      <c r="AV97" s="266"/>
      <c r="AW97" s="266"/>
      <c r="AX97" s="266"/>
      <c r="AY97" s="177"/>
      <c r="AZ97" s="177"/>
      <c r="BA97" s="299"/>
      <c r="BB97" s="177"/>
      <c r="BC97" s="299"/>
      <c r="BD97" s="299"/>
      <c r="BE97" s="299"/>
      <c r="BF97" s="299"/>
      <c r="BG97" s="299"/>
      <c r="BH97" s="299"/>
      <c r="BI97" s="299"/>
      <c r="BJ97" s="299"/>
      <c r="BK97" s="299"/>
      <c r="BL97" s="299"/>
      <c r="BM97" s="299"/>
      <c r="BN97" s="299"/>
      <c r="BO97" s="299"/>
      <c r="BP97" s="299"/>
      <c r="BQ97" s="299"/>
      <c r="BR97" s="299"/>
      <c r="BS97" s="299"/>
      <c r="BT97" s="299"/>
      <c r="BU97" s="299"/>
      <c r="BV97" s="299"/>
      <c r="BW97" s="299"/>
      <c r="BX97" s="299"/>
      <c r="BY97" s="299"/>
      <c r="BZ97" s="299"/>
      <c r="CA97" s="299"/>
      <c r="CB97" s="299"/>
      <c r="CC97" s="299"/>
      <c r="CD97" s="299"/>
      <c r="CE97" s="299"/>
      <c r="CH97" s="221"/>
      <c r="CL97" s="266"/>
    </row>
    <row r="98" spans="1:90" s="118" customFormat="1" ht="0.75" hidden="1" customHeight="1">
      <c r="A98" s="266"/>
      <c r="B98" s="320"/>
      <c r="C98" s="266"/>
      <c r="D98" s="307"/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321"/>
      <c r="W98" s="321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177"/>
      <c r="AZ98" s="177"/>
      <c r="BA98" s="299"/>
      <c r="BB98" s="177"/>
      <c r="BC98" s="299"/>
      <c r="BD98" s="299"/>
      <c r="BE98" s="299"/>
      <c r="BF98" s="299"/>
      <c r="BG98" s="299"/>
      <c r="BH98" s="299"/>
      <c r="BI98" s="299"/>
      <c r="BJ98" s="299"/>
      <c r="BK98" s="299"/>
      <c r="BL98" s="299"/>
      <c r="BM98" s="299"/>
      <c r="BN98" s="299"/>
      <c r="BO98" s="299"/>
      <c r="BP98" s="299"/>
      <c r="BQ98" s="299"/>
      <c r="BR98" s="299"/>
      <c r="BS98" s="299"/>
      <c r="BT98" s="299"/>
      <c r="BU98" s="299"/>
      <c r="BV98" s="299"/>
      <c r="BW98" s="299"/>
      <c r="BX98" s="299"/>
      <c r="BY98" s="299"/>
      <c r="BZ98" s="299"/>
      <c r="CA98" s="299"/>
      <c r="CB98" s="299"/>
      <c r="CC98" s="299"/>
      <c r="CD98" s="299"/>
      <c r="CE98" s="299"/>
      <c r="CH98" s="221"/>
      <c r="CL98" s="266"/>
    </row>
    <row r="99" spans="1:90" s="118" customFormat="1" ht="0.75" hidden="1" customHeight="1">
      <c r="A99" s="266"/>
      <c r="B99" s="320"/>
      <c r="C99" s="266"/>
      <c r="D99" s="307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321"/>
      <c r="W99" s="321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6"/>
      <c r="AO99" s="266"/>
      <c r="AP99" s="266"/>
      <c r="AQ99" s="266"/>
      <c r="AR99" s="266"/>
      <c r="AS99" s="266"/>
      <c r="AT99" s="266"/>
      <c r="AU99" s="266"/>
      <c r="AV99" s="266"/>
      <c r="AW99" s="266"/>
      <c r="AX99" s="266"/>
      <c r="AY99" s="177"/>
      <c r="AZ99" s="177"/>
      <c r="BA99" s="299"/>
      <c r="BB99" s="177"/>
      <c r="BC99" s="299"/>
      <c r="BD99" s="299"/>
      <c r="BE99" s="299"/>
      <c r="BF99" s="299"/>
      <c r="BG99" s="299"/>
      <c r="BH99" s="299"/>
      <c r="BI99" s="299"/>
      <c r="BJ99" s="299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299"/>
      <c r="BW99" s="299"/>
      <c r="BX99" s="299"/>
      <c r="BY99" s="299"/>
      <c r="BZ99" s="299"/>
      <c r="CA99" s="299"/>
      <c r="CB99" s="299"/>
      <c r="CC99" s="299"/>
      <c r="CD99" s="299"/>
      <c r="CE99" s="299"/>
      <c r="CH99" s="221"/>
      <c r="CL99" s="266"/>
    </row>
    <row r="100" spans="1:90" s="118" customFormat="1" ht="0.75" hidden="1" customHeight="1">
      <c r="A100" s="266"/>
      <c r="B100" s="320"/>
      <c r="C100" s="266"/>
      <c r="D100" s="307"/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321"/>
      <c r="W100" s="321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/>
      <c r="AQ100" s="266"/>
      <c r="AR100" s="266"/>
      <c r="AS100" s="266"/>
      <c r="AT100" s="266"/>
      <c r="AU100" s="266"/>
      <c r="AV100" s="266"/>
      <c r="AW100" s="266"/>
      <c r="AX100" s="266"/>
      <c r="AY100" s="177"/>
      <c r="AZ100" s="177"/>
      <c r="BA100" s="299"/>
      <c r="BB100" s="177"/>
      <c r="BC100" s="299"/>
      <c r="BD100" s="299"/>
      <c r="BE100" s="299"/>
      <c r="BF100" s="299"/>
      <c r="BG100" s="299"/>
      <c r="BH100" s="299"/>
      <c r="BI100" s="299"/>
      <c r="BJ100" s="299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299"/>
      <c r="BW100" s="299"/>
      <c r="BX100" s="299"/>
      <c r="BY100" s="299"/>
      <c r="BZ100" s="299"/>
      <c r="CA100" s="299"/>
      <c r="CB100" s="299"/>
      <c r="CC100" s="299"/>
      <c r="CD100" s="299"/>
      <c r="CE100" s="299"/>
      <c r="CH100" s="221"/>
      <c r="CL100" s="266"/>
    </row>
    <row r="101" spans="1:90" s="118" customFormat="1" ht="0.75" hidden="1" customHeight="1">
      <c r="A101" s="266"/>
      <c r="B101" s="320"/>
      <c r="C101" s="266"/>
      <c r="D101" s="307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321"/>
      <c r="W101" s="321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177"/>
      <c r="AZ101" s="177"/>
      <c r="BA101" s="299"/>
      <c r="BB101" s="177"/>
      <c r="BC101" s="299"/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299"/>
      <c r="BW101" s="299"/>
      <c r="BX101" s="299"/>
      <c r="BY101" s="299"/>
      <c r="BZ101" s="299"/>
      <c r="CA101" s="299"/>
      <c r="CB101" s="299"/>
      <c r="CC101" s="299"/>
      <c r="CD101" s="299"/>
      <c r="CE101" s="299"/>
      <c r="CH101" s="221"/>
      <c r="CL101" s="266"/>
    </row>
    <row r="102" spans="1:90" s="118" customFormat="1" ht="0.75" hidden="1" customHeight="1">
      <c r="A102" s="266"/>
      <c r="B102" s="320"/>
      <c r="C102" s="266"/>
      <c r="D102" s="307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321"/>
      <c r="W102" s="321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177"/>
      <c r="AZ102" s="177"/>
      <c r="BA102" s="299"/>
      <c r="BB102" s="177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299"/>
      <c r="BW102" s="299"/>
      <c r="BX102" s="299"/>
      <c r="BY102" s="299"/>
      <c r="BZ102" s="299"/>
      <c r="CA102" s="299"/>
      <c r="CB102" s="299"/>
      <c r="CC102" s="299"/>
      <c r="CD102" s="299"/>
      <c r="CE102" s="299"/>
      <c r="CH102" s="221"/>
      <c r="CL102" s="266"/>
    </row>
    <row r="103" spans="1:90" s="118" customFormat="1" ht="0.75" hidden="1" customHeight="1">
      <c r="A103" s="266"/>
      <c r="B103" s="320"/>
      <c r="C103" s="266"/>
      <c r="D103" s="307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321"/>
      <c r="W103" s="321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6"/>
      <c r="AM103" s="266"/>
      <c r="AN103" s="266"/>
      <c r="AO103" s="266"/>
      <c r="AP103" s="266"/>
      <c r="AQ103" s="266"/>
      <c r="AR103" s="266"/>
      <c r="AS103" s="266"/>
      <c r="AT103" s="266"/>
      <c r="AU103" s="266"/>
      <c r="AV103" s="266"/>
      <c r="AW103" s="266"/>
      <c r="AX103" s="266"/>
      <c r="AY103" s="177"/>
      <c r="AZ103" s="177"/>
      <c r="BA103" s="299"/>
      <c r="BB103" s="177"/>
      <c r="BC103" s="299"/>
      <c r="BD103" s="299"/>
      <c r="BE103" s="299"/>
      <c r="BF103" s="299"/>
      <c r="BG103" s="299"/>
      <c r="BH103" s="299"/>
      <c r="BI103" s="299"/>
      <c r="BJ103" s="299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299"/>
      <c r="BW103" s="299"/>
      <c r="BX103" s="299"/>
      <c r="BY103" s="299"/>
      <c r="BZ103" s="299"/>
      <c r="CA103" s="299"/>
      <c r="CB103" s="299"/>
      <c r="CC103" s="299"/>
      <c r="CD103" s="299"/>
      <c r="CE103" s="299"/>
      <c r="CH103" s="221"/>
      <c r="CL103" s="266"/>
    </row>
    <row r="104" spans="1:90" s="118" customFormat="1" ht="0.75" hidden="1" customHeight="1">
      <c r="A104" s="266"/>
      <c r="B104" s="320"/>
      <c r="C104" s="266"/>
      <c r="D104" s="307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321"/>
      <c r="W104" s="321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6"/>
      <c r="AM104" s="266"/>
      <c r="AN104" s="266"/>
      <c r="AO104" s="266"/>
      <c r="AP104" s="266"/>
      <c r="AQ104" s="266"/>
      <c r="AR104" s="266"/>
      <c r="AS104" s="266"/>
      <c r="AT104" s="266"/>
      <c r="AU104" s="266"/>
      <c r="AV104" s="266"/>
      <c r="AW104" s="266"/>
      <c r="AX104" s="266"/>
      <c r="AY104" s="177"/>
      <c r="AZ104" s="177"/>
      <c r="BA104" s="299"/>
      <c r="BB104" s="177"/>
      <c r="BC104" s="299"/>
      <c r="BD104" s="299"/>
      <c r="BE104" s="299"/>
      <c r="BF104" s="299"/>
      <c r="BG104" s="299"/>
      <c r="BH104" s="299"/>
      <c r="BI104" s="299"/>
      <c r="BJ104" s="299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299"/>
      <c r="BW104" s="299"/>
      <c r="BX104" s="299"/>
      <c r="BY104" s="299"/>
      <c r="BZ104" s="299"/>
      <c r="CA104" s="299"/>
      <c r="CB104" s="299"/>
      <c r="CC104" s="299"/>
      <c r="CD104" s="299"/>
      <c r="CE104" s="299"/>
      <c r="CH104" s="221"/>
      <c r="CL104" s="266"/>
    </row>
    <row r="105" spans="1:90" s="118" customFormat="1" ht="0.75" hidden="1" customHeight="1">
      <c r="A105" s="266"/>
      <c r="B105" s="320"/>
      <c r="C105" s="266"/>
      <c r="D105" s="307"/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321"/>
      <c r="W105" s="321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  <c r="AH105" s="266"/>
      <c r="AI105" s="266"/>
      <c r="AJ105" s="266"/>
      <c r="AK105" s="266"/>
      <c r="AL105" s="266"/>
      <c r="AM105" s="266"/>
      <c r="AN105" s="266"/>
      <c r="AO105" s="266"/>
      <c r="AP105" s="266"/>
      <c r="AQ105" s="266"/>
      <c r="AR105" s="266"/>
      <c r="AS105" s="266"/>
      <c r="AT105" s="266"/>
      <c r="AU105" s="266"/>
      <c r="AV105" s="266"/>
      <c r="AW105" s="266"/>
      <c r="AX105" s="266"/>
      <c r="AY105" s="177"/>
      <c r="AZ105" s="177"/>
      <c r="BA105" s="299"/>
      <c r="BB105" s="177"/>
      <c r="BC105" s="299"/>
      <c r="BD105" s="299"/>
      <c r="BE105" s="299"/>
      <c r="BF105" s="299"/>
      <c r="BG105" s="299"/>
      <c r="BH105" s="299"/>
      <c r="BI105" s="299"/>
      <c r="BJ105" s="299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299"/>
      <c r="BW105" s="299"/>
      <c r="BX105" s="299"/>
      <c r="BY105" s="299"/>
      <c r="BZ105" s="299"/>
      <c r="CA105" s="299"/>
      <c r="CB105" s="299"/>
      <c r="CC105" s="299"/>
      <c r="CD105" s="299"/>
      <c r="CE105" s="299"/>
      <c r="CH105" s="221"/>
      <c r="CL105" s="266"/>
    </row>
    <row r="106" spans="1:90" s="118" customFormat="1" ht="0.75" hidden="1" customHeight="1">
      <c r="A106" s="266"/>
      <c r="B106" s="320"/>
      <c r="C106" s="266"/>
      <c r="D106" s="307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321"/>
      <c r="W106" s="321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6"/>
      <c r="AO106" s="266"/>
      <c r="AP106" s="266"/>
      <c r="AQ106" s="266"/>
      <c r="AR106" s="266"/>
      <c r="AS106" s="266"/>
      <c r="AT106" s="266"/>
      <c r="AU106" s="266"/>
      <c r="AV106" s="266"/>
      <c r="AW106" s="266"/>
      <c r="AX106" s="266"/>
      <c r="AY106" s="177"/>
      <c r="AZ106" s="177"/>
      <c r="BA106" s="299"/>
      <c r="BB106" s="177"/>
      <c r="BC106" s="299"/>
      <c r="BD106" s="299"/>
      <c r="BE106" s="299"/>
      <c r="BF106" s="299"/>
      <c r="BG106" s="299"/>
      <c r="BH106" s="299"/>
      <c r="BI106" s="299"/>
      <c r="BJ106" s="299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299"/>
      <c r="BW106" s="299"/>
      <c r="BX106" s="299"/>
      <c r="BY106" s="299"/>
      <c r="BZ106" s="299"/>
      <c r="CA106" s="299"/>
      <c r="CB106" s="299"/>
      <c r="CC106" s="299"/>
      <c r="CD106" s="299"/>
      <c r="CE106" s="299"/>
      <c r="CH106" s="221"/>
      <c r="CL106" s="266"/>
    </row>
    <row r="107" spans="1:90" s="118" customFormat="1" ht="0.75" hidden="1" customHeight="1">
      <c r="A107" s="266"/>
      <c r="B107" s="320"/>
      <c r="C107" s="266"/>
      <c r="D107" s="307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321"/>
      <c r="W107" s="321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6"/>
      <c r="AO107" s="266"/>
      <c r="AP107" s="266"/>
      <c r="AQ107" s="266"/>
      <c r="AR107" s="266"/>
      <c r="AS107" s="266"/>
      <c r="AT107" s="266"/>
      <c r="AU107" s="266"/>
      <c r="AV107" s="266"/>
      <c r="AW107" s="266"/>
      <c r="AX107" s="266"/>
      <c r="AY107" s="177"/>
      <c r="AZ107" s="177"/>
      <c r="BA107" s="299"/>
      <c r="BB107" s="177"/>
      <c r="BC107" s="299"/>
      <c r="BD107" s="299"/>
      <c r="BE107" s="299"/>
      <c r="BF107" s="299"/>
      <c r="BG107" s="299"/>
      <c r="BH107" s="299"/>
      <c r="BI107" s="299"/>
      <c r="BJ107" s="299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299"/>
      <c r="BW107" s="299"/>
      <c r="BX107" s="299"/>
      <c r="BY107" s="299"/>
      <c r="BZ107" s="299"/>
      <c r="CA107" s="299"/>
      <c r="CB107" s="299"/>
      <c r="CC107" s="299"/>
      <c r="CD107" s="299"/>
      <c r="CE107" s="299"/>
      <c r="CH107" s="221"/>
      <c r="CL107" s="266"/>
    </row>
    <row r="108" spans="1:90" s="118" customFormat="1" ht="0.75" hidden="1" customHeight="1">
      <c r="A108" s="266"/>
      <c r="B108" s="320"/>
      <c r="C108" s="266"/>
      <c r="D108" s="307"/>
      <c r="E108" s="266"/>
      <c r="F108" s="266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321"/>
      <c r="W108" s="321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177"/>
      <c r="AZ108" s="177"/>
      <c r="BA108" s="299"/>
      <c r="BB108" s="177"/>
      <c r="BC108" s="299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299"/>
      <c r="BW108" s="299"/>
      <c r="BX108" s="299"/>
      <c r="BY108" s="299"/>
      <c r="BZ108" s="299"/>
      <c r="CA108" s="299"/>
      <c r="CB108" s="299"/>
      <c r="CC108" s="299"/>
      <c r="CD108" s="299"/>
      <c r="CE108" s="299"/>
      <c r="CH108" s="221"/>
      <c r="CL108" s="266"/>
    </row>
    <row r="109" spans="1:90" s="118" customFormat="1" ht="0.75" hidden="1" customHeight="1">
      <c r="A109" s="266"/>
      <c r="B109" s="320"/>
      <c r="C109" s="266"/>
      <c r="D109" s="307"/>
      <c r="E109" s="266"/>
      <c r="F109" s="266"/>
      <c r="G109" s="266"/>
      <c r="H109" s="266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321"/>
      <c r="W109" s="321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177"/>
      <c r="AZ109" s="177"/>
      <c r="BA109" s="299"/>
      <c r="BB109" s="177"/>
      <c r="BC109" s="299"/>
      <c r="BD109" s="299"/>
      <c r="BE109" s="299"/>
      <c r="BF109" s="299"/>
      <c r="BG109" s="299"/>
      <c r="BH109" s="299"/>
      <c r="BI109" s="299"/>
      <c r="BJ109" s="299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299"/>
      <c r="BW109" s="299"/>
      <c r="BX109" s="299"/>
      <c r="BY109" s="299"/>
      <c r="BZ109" s="299"/>
      <c r="CA109" s="299"/>
      <c r="CB109" s="299"/>
      <c r="CC109" s="299"/>
      <c r="CD109" s="299"/>
      <c r="CE109" s="299"/>
      <c r="CH109" s="221"/>
      <c r="CL109" s="266"/>
    </row>
    <row r="110" spans="1:90" s="118" customFormat="1" ht="0.75" hidden="1" customHeight="1">
      <c r="A110" s="266"/>
      <c r="B110" s="320"/>
      <c r="C110" s="266"/>
      <c r="D110" s="307"/>
      <c r="E110" s="266"/>
      <c r="F110" s="266"/>
      <c r="G110" s="266"/>
      <c r="H110" s="266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321"/>
      <c r="W110" s="321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177"/>
      <c r="AZ110" s="177"/>
      <c r="BA110" s="299"/>
      <c r="BB110" s="177"/>
      <c r="BC110" s="299"/>
      <c r="BD110" s="299"/>
      <c r="BE110" s="299"/>
      <c r="BF110" s="299"/>
      <c r="BG110" s="299"/>
      <c r="BH110" s="299"/>
      <c r="BI110" s="299"/>
      <c r="BJ110" s="299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299"/>
      <c r="BW110" s="299"/>
      <c r="BX110" s="299"/>
      <c r="BY110" s="299"/>
      <c r="BZ110" s="299"/>
      <c r="CA110" s="299"/>
      <c r="CB110" s="299"/>
      <c r="CC110" s="299"/>
      <c r="CD110" s="299"/>
      <c r="CE110" s="299"/>
      <c r="CH110" s="221"/>
      <c r="CL110" s="266"/>
    </row>
    <row r="111" spans="1:90" s="118" customFormat="1" ht="0.75" hidden="1" customHeight="1">
      <c r="A111" s="266"/>
      <c r="B111" s="320"/>
      <c r="C111" s="266"/>
      <c r="D111" s="307"/>
      <c r="E111" s="266"/>
      <c r="F111" s="266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321"/>
      <c r="W111" s="321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266"/>
      <c r="AN111" s="266"/>
      <c r="AO111" s="266"/>
      <c r="AP111" s="266"/>
      <c r="AQ111" s="266"/>
      <c r="AR111" s="266"/>
      <c r="AS111" s="266"/>
      <c r="AT111" s="266"/>
      <c r="AU111" s="266"/>
      <c r="AV111" s="266"/>
      <c r="AW111" s="266"/>
      <c r="AX111" s="266"/>
      <c r="AY111" s="177"/>
      <c r="AZ111" s="177"/>
      <c r="BA111" s="299"/>
      <c r="BB111" s="177"/>
      <c r="BC111" s="299"/>
      <c r="BD111" s="299"/>
      <c r="BE111" s="299"/>
      <c r="BF111" s="299"/>
      <c r="BG111" s="299"/>
      <c r="BH111" s="299"/>
      <c r="BI111" s="299"/>
      <c r="BJ111" s="299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299"/>
      <c r="BW111" s="299"/>
      <c r="BX111" s="299"/>
      <c r="BY111" s="299"/>
      <c r="BZ111" s="299"/>
      <c r="CA111" s="299"/>
      <c r="CB111" s="299"/>
      <c r="CC111" s="299"/>
      <c r="CD111" s="299"/>
      <c r="CE111" s="299"/>
      <c r="CH111" s="221"/>
      <c r="CL111" s="266"/>
    </row>
    <row r="112" spans="1:90" s="118" customFormat="1" ht="0.75" hidden="1" customHeight="1">
      <c r="A112" s="266"/>
      <c r="B112" s="320"/>
      <c r="C112" s="266"/>
      <c r="D112" s="307"/>
      <c r="E112" s="266"/>
      <c r="F112" s="266"/>
      <c r="G112" s="266"/>
      <c r="H112" s="266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321"/>
      <c r="W112" s="321"/>
      <c r="X112" s="266"/>
      <c r="Y112" s="266"/>
      <c r="Z112" s="266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6"/>
      <c r="AL112" s="266"/>
      <c r="AM112" s="266"/>
      <c r="AN112" s="266"/>
      <c r="AO112" s="266"/>
      <c r="AP112" s="266"/>
      <c r="AQ112" s="266"/>
      <c r="AR112" s="266"/>
      <c r="AS112" s="266"/>
      <c r="AT112" s="266"/>
      <c r="AU112" s="266"/>
      <c r="AV112" s="266"/>
      <c r="AW112" s="266"/>
      <c r="AX112" s="266"/>
      <c r="AY112" s="177"/>
      <c r="AZ112" s="177"/>
      <c r="BA112" s="299"/>
      <c r="BB112" s="177"/>
      <c r="BC112" s="299"/>
      <c r="BD112" s="299"/>
      <c r="BE112" s="299"/>
      <c r="BF112" s="299"/>
      <c r="BG112" s="299"/>
      <c r="BH112" s="299"/>
      <c r="BI112" s="299"/>
      <c r="BJ112" s="299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299"/>
      <c r="BW112" s="299"/>
      <c r="BX112" s="299"/>
      <c r="BY112" s="299"/>
      <c r="BZ112" s="299"/>
      <c r="CA112" s="299"/>
      <c r="CB112" s="299"/>
      <c r="CC112" s="299"/>
      <c r="CD112" s="299"/>
      <c r="CE112" s="299"/>
      <c r="CH112" s="221"/>
      <c r="CL112" s="266"/>
    </row>
    <row r="113" spans="1:90" s="118" customFormat="1" ht="0.75" hidden="1" customHeight="1">
      <c r="A113" s="266"/>
      <c r="B113" s="320"/>
      <c r="C113" s="266"/>
      <c r="D113" s="307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321"/>
      <c r="W113" s="321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66"/>
      <c r="AK113" s="266"/>
      <c r="AL113" s="266"/>
      <c r="AM113" s="266"/>
      <c r="AN113" s="266"/>
      <c r="AO113" s="266"/>
      <c r="AP113" s="266"/>
      <c r="AQ113" s="266"/>
      <c r="AR113" s="266"/>
      <c r="AS113" s="266"/>
      <c r="AT113" s="266"/>
      <c r="AU113" s="266"/>
      <c r="AV113" s="266"/>
      <c r="AW113" s="266"/>
      <c r="AX113" s="266"/>
      <c r="AY113" s="177"/>
      <c r="AZ113" s="177"/>
      <c r="BA113" s="299"/>
      <c r="BB113" s="177"/>
      <c r="BC113" s="299"/>
      <c r="BD113" s="299"/>
      <c r="BE113" s="299"/>
      <c r="BF113" s="299"/>
      <c r="BG113" s="299"/>
      <c r="BH113" s="299"/>
      <c r="BI113" s="299"/>
      <c r="BJ113" s="299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299"/>
      <c r="BW113" s="299"/>
      <c r="BX113" s="299"/>
      <c r="BY113" s="299"/>
      <c r="BZ113" s="299"/>
      <c r="CA113" s="299"/>
      <c r="CB113" s="299"/>
      <c r="CC113" s="299"/>
      <c r="CD113" s="299"/>
      <c r="CE113" s="299"/>
      <c r="CH113" s="221"/>
      <c r="CL113" s="266"/>
    </row>
    <row r="114" spans="1:90" s="118" customFormat="1" ht="0.75" hidden="1" customHeight="1">
      <c r="A114" s="266"/>
      <c r="B114" s="320"/>
      <c r="C114" s="266"/>
      <c r="D114" s="307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321"/>
      <c r="W114" s="321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  <c r="AH114" s="266"/>
      <c r="AI114" s="266"/>
      <c r="AJ114" s="266"/>
      <c r="AK114" s="266"/>
      <c r="AL114" s="266"/>
      <c r="AM114" s="266"/>
      <c r="AN114" s="266"/>
      <c r="AO114" s="266"/>
      <c r="AP114" s="266"/>
      <c r="AQ114" s="266"/>
      <c r="AR114" s="266"/>
      <c r="AS114" s="266"/>
      <c r="AT114" s="266"/>
      <c r="AU114" s="266"/>
      <c r="AV114" s="266"/>
      <c r="AW114" s="266"/>
      <c r="AX114" s="266"/>
      <c r="AY114" s="177"/>
      <c r="AZ114" s="177"/>
      <c r="BA114" s="299"/>
      <c r="BB114" s="177"/>
      <c r="BC114" s="299"/>
      <c r="BD114" s="299"/>
      <c r="BE114" s="299"/>
      <c r="BF114" s="299"/>
      <c r="BG114" s="299"/>
      <c r="BH114" s="299"/>
      <c r="BI114" s="299"/>
      <c r="BJ114" s="299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299"/>
      <c r="BW114" s="299"/>
      <c r="BX114" s="299"/>
      <c r="BY114" s="299"/>
      <c r="BZ114" s="299"/>
      <c r="CA114" s="299"/>
      <c r="CB114" s="299"/>
      <c r="CC114" s="299"/>
      <c r="CD114" s="299"/>
      <c r="CE114" s="299"/>
      <c r="CH114" s="221"/>
      <c r="CL114" s="266"/>
    </row>
    <row r="115" spans="1:90" s="118" customFormat="1" ht="0.75" hidden="1" customHeight="1">
      <c r="A115" s="266"/>
      <c r="B115" s="320"/>
      <c r="C115" s="266"/>
      <c r="D115" s="307"/>
      <c r="E115" s="266"/>
      <c r="F115" s="266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321"/>
      <c r="W115" s="321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66"/>
      <c r="AK115" s="266"/>
      <c r="AL115" s="266"/>
      <c r="AM115" s="266"/>
      <c r="AN115" s="266"/>
      <c r="AO115" s="26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177"/>
      <c r="AZ115" s="177"/>
      <c r="BA115" s="299"/>
      <c r="BB115" s="177"/>
      <c r="BC115" s="299"/>
      <c r="BD115" s="299"/>
      <c r="BE115" s="299"/>
      <c r="BF115" s="299"/>
      <c r="BG115" s="299"/>
      <c r="BH115" s="299"/>
      <c r="BI115" s="299"/>
      <c r="BJ115" s="299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299"/>
      <c r="BW115" s="299"/>
      <c r="BX115" s="299"/>
      <c r="BY115" s="299"/>
      <c r="BZ115" s="299"/>
      <c r="CA115" s="299"/>
      <c r="CB115" s="299"/>
      <c r="CC115" s="299"/>
      <c r="CD115" s="299"/>
      <c r="CE115" s="299"/>
      <c r="CH115" s="221"/>
      <c r="CL115" s="266"/>
    </row>
    <row r="116" spans="1:90" s="118" customFormat="1" ht="0.75" hidden="1" customHeight="1">
      <c r="A116" s="266"/>
      <c r="B116" s="320"/>
      <c r="C116" s="266"/>
      <c r="D116" s="307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321"/>
      <c r="W116" s="321"/>
      <c r="X116" s="266"/>
      <c r="Y116" s="266"/>
      <c r="Z116" s="266"/>
      <c r="AA116" s="266"/>
      <c r="AB116" s="266"/>
      <c r="AC116" s="266"/>
      <c r="AD116" s="266"/>
      <c r="AE116" s="266"/>
      <c r="AF116" s="266"/>
      <c r="AG116" s="266"/>
      <c r="AH116" s="266"/>
      <c r="AI116" s="266"/>
      <c r="AJ116" s="266"/>
      <c r="AK116" s="266"/>
      <c r="AL116" s="266"/>
      <c r="AM116" s="266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177"/>
      <c r="AZ116" s="177"/>
      <c r="BA116" s="299"/>
      <c r="BB116" s="177"/>
      <c r="BC116" s="299"/>
      <c r="BD116" s="299"/>
      <c r="BE116" s="299"/>
      <c r="BF116" s="299"/>
      <c r="BG116" s="299"/>
      <c r="BH116" s="299"/>
      <c r="BI116" s="299"/>
      <c r="BJ116" s="299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299"/>
      <c r="BW116" s="299"/>
      <c r="BX116" s="299"/>
      <c r="BY116" s="299"/>
      <c r="BZ116" s="299"/>
      <c r="CA116" s="299"/>
      <c r="CB116" s="299"/>
      <c r="CC116" s="299"/>
      <c r="CD116" s="299"/>
      <c r="CE116" s="299"/>
      <c r="CH116" s="221"/>
      <c r="CL116" s="266"/>
    </row>
    <row r="117" spans="1:90" s="118" customFormat="1" ht="12" hidden="1" customHeight="1">
      <c r="A117" s="266"/>
      <c r="B117" s="320"/>
      <c r="C117" s="266"/>
      <c r="D117" s="307"/>
      <c r="E117" s="266"/>
      <c r="F117" s="266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321"/>
      <c r="W117" s="321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177"/>
      <c r="AZ117" s="177"/>
      <c r="BA117" s="299"/>
      <c r="BB117" s="177"/>
      <c r="BC117" s="299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299"/>
      <c r="BW117" s="299"/>
      <c r="BX117" s="299"/>
      <c r="BY117" s="299"/>
      <c r="BZ117" s="299"/>
      <c r="CA117" s="299"/>
      <c r="CB117" s="299"/>
      <c r="CC117" s="299"/>
      <c r="CD117" s="299"/>
      <c r="CE117" s="299"/>
      <c r="CH117" s="221"/>
      <c r="CL117" s="266"/>
    </row>
    <row r="118" spans="1:90" s="10" customFormat="1" ht="12" customHeight="1">
      <c r="A118" s="9"/>
      <c r="B118" s="41"/>
      <c r="C118" s="11"/>
      <c r="D118" s="88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5"/>
      <c r="W118" s="75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8"/>
      <c r="E119" s="38"/>
      <c r="F119" s="123" t="str">
        <f>"Баланс " &amp; TEMPLATE_SPHERE &amp; " (производство)"</f>
        <v>Баланс утилизации ТБО (производство)</v>
      </c>
      <c r="G119" s="124"/>
      <c r="H119" s="124"/>
      <c r="I119" s="124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6"/>
      <c r="W119" s="77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/>
      <c r="AZ119"/>
      <c r="BA119" s="72"/>
      <c r="BB119"/>
      <c r="BC119" s="72"/>
      <c r="BD119" s="72"/>
      <c r="BE119" s="72"/>
      <c r="BF119" s="72"/>
      <c r="BG119" s="72"/>
      <c r="BH119" s="72"/>
      <c r="BI119" s="72"/>
      <c r="BJ119" s="72"/>
      <c r="BK119" s="72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8"/>
      <c r="E120" s="11"/>
      <c r="F120" s="125" t="s">
        <v>150</v>
      </c>
      <c r="G120" s="125"/>
      <c r="H120" s="125"/>
      <c r="I120" s="125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7"/>
      <c r="E121" s="39"/>
      <c r="F121" s="772" t="s">
        <v>105</v>
      </c>
      <c r="G121" s="772" t="s">
        <v>151</v>
      </c>
      <c r="H121" s="792" t="s">
        <v>604</v>
      </c>
      <c r="I121" s="792" t="s">
        <v>605</v>
      </c>
      <c r="J121" s="792" t="s">
        <v>941</v>
      </c>
      <c r="K121" s="772" t="s">
        <v>152</v>
      </c>
      <c r="L121" s="780" t="s">
        <v>153</v>
      </c>
      <c r="M121" s="822" t="s">
        <v>154</v>
      </c>
      <c r="N121" s="823"/>
      <c r="O121" s="823"/>
      <c r="P121" s="823"/>
      <c r="Q121" s="823"/>
      <c r="R121" s="823"/>
      <c r="S121" s="823"/>
      <c r="T121" s="823"/>
      <c r="U121" s="823"/>
      <c r="V121" s="831"/>
      <c r="W121" s="772" t="s">
        <v>155</v>
      </c>
      <c r="X121" s="772"/>
      <c r="Y121" s="772"/>
      <c r="Z121" s="772"/>
      <c r="AA121" s="772"/>
      <c r="AB121" s="772"/>
      <c r="AC121" s="772"/>
      <c r="AD121" s="832"/>
      <c r="AE121" s="772"/>
      <c r="AF121" s="772"/>
      <c r="AG121" s="772"/>
      <c r="AH121" s="772"/>
      <c r="AI121" s="772"/>
      <c r="AJ121" s="772"/>
      <c r="AK121" s="772"/>
      <c r="AL121" s="832"/>
      <c r="AM121" s="772" t="s">
        <v>156</v>
      </c>
      <c r="AN121" s="780" t="s">
        <v>157</v>
      </c>
      <c r="AO121" s="808" t="s">
        <v>158</v>
      </c>
      <c r="AP121" s="827"/>
      <c r="AQ121" s="814" t="s">
        <v>606</v>
      </c>
      <c r="AR121" s="815"/>
      <c r="AS121" s="818"/>
      <c r="AT121" s="662" t="s">
        <v>159</v>
      </c>
      <c r="AU121" s="822" t="s">
        <v>160</v>
      </c>
      <c r="AV121" s="823"/>
      <c r="AW121" s="823"/>
      <c r="AX121" s="824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7"/>
      <c r="E122" s="40"/>
      <c r="F122" s="772"/>
      <c r="G122" s="772"/>
      <c r="H122" s="792"/>
      <c r="I122" s="792"/>
      <c r="J122" s="792"/>
      <c r="K122" s="772"/>
      <c r="L122" s="817"/>
      <c r="M122" s="808" t="s">
        <v>161</v>
      </c>
      <c r="N122" s="766"/>
      <c r="O122" s="814" t="s">
        <v>607</v>
      </c>
      <c r="P122" s="815"/>
      <c r="Q122" s="816"/>
      <c r="R122" s="780" t="s">
        <v>162</v>
      </c>
      <c r="S122" s="808" t="s">
        <v>163</v>
      </c>
      <c r="T122" s="808" t="s">
        <v>164</v>
      </c>
      <c r="U122" s="772" t="s">
        <v>667</v>
      </c>
      <c r="V122" s="772" t="s">
        <v>168</v>
      </c>
      <c r="W122" s="830" t="s">
        <v>299</v>
      </c>
      <c r="X122" s="807" t="s">
        <v>843</v>
      </c>
      <c r="Y122" s="807" t="s">
        <v>844</v>
      </c>
      <c r="Z122" s="807"/>
      <c r="AA122" s="805" t="s">
        <v>283</v>
      </c>
      <c r="AB122" s="807" t="s">
        <v>843</v>
      </c>
      <c r="AC122" s="807" t="s">
        <v>844</v>
      </c>
      <c r="AD122" s="809"/>
      <c r="AE122" s="830" t="s">
        <v>300</v>
      </c>
      <c r="AF122" s="807" t="s">
        <v>843</v>
      </c>
      <c r="AG122" s="807" t="s">
        <v>844</v>
      </c>
      <c r="AH122" s="807" t="s">
        <v>842</v>
      </c>
      <c r="AI122" s="805" t="s">
        <v>284</v>
      </c>
      <c r="AJ122" s="807" t="s">
        <v>843</v>
      </c>
      <c r="AK122" s="807" t="s">
        <v>844</v>
      </c>
      <c r="AL122" s="809" t="s">
        <v>842</v>
      </c>
      <c r="AM122" s="772"/>
      <c r="AN122" s="817"/>
      <c r="AO122" s="829"/>
      <c r="AP122" s="828"/>
      <c r="AQ122" s="821" t="s">
        <v>161</v>
      </c>
      <c r="AR122" s="821" t="s">
        <v>608</v>
      </c>
      <c r="AS122" s="821" t="s">
        <v>609</v>
      </c>
      <c r="AT122" s="772" t="s">
        <v>161</v>
      </c>
      <c r="AU122" s="772" t="s">
        <v>161</v>
      </c>
      <c r="AV122" s="780" t="s">
        <v>169</v>
      </c>
      <c r="AW122" s="808" t="s">
        <v>163</v>
      </c>
      <c r="AX122" s="825" t="s">
        <v>170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7"/>
      <c r="E123" s="40"/>
      <c r="F123" s="772"/>
      <c r="G123" s="772"/>
      <c r="H123" s="792"/>
      <c r="I123" s="792"/>
      <c r="J123" s="792"/>
      <c r="K123" s="772"/>
      <c r="L123" s="781"/>
      <c r="M123" s="806"/>
      <c r="N123" s="833"/>
      <c r="O123" s="137" t="s">
        <v>161</v>
      </c>
      <c r="P123" s="137" t="s">
        <v>608</v>
      </c>
      <c r="Q123" s="138" t="s">
        <v>609</v>
      </c>
      <c r="R123" s="781"/>
      <c r="S123" s="806"/>
      <c r="T123" s="806"/>
      <c r="U123" s="772"/>
      <c r="V123" s="772"/>
      <c r="W123" s="781"/>
      <c r="X123" s="807"/>
      <c r="Y123" s="807"/>
      <c r="Z123" s="807"/>
      <c r="AA123" s="806"/>
      <c r="AB123" s="807"/>
      <c r="AC123" s="807"/>
      <c r="AD123" s="809"/>
      <c r="AE123" s="781"/>
      <c r="AF123" s="807"/>
      <c r="AG123" s="807"/>
      <c r="AH123" s="807"/>
      <c r="AI123" s="806"/>
      <c r="AJ123" s="807"/>
      <c r="AK123" s="807"/>
      <c r="AL123" s="809"/>
      <c r="AM123" s="772"/>
      <c r="AN123" s="781"/>
      <c r="AO123" s="806"/>
      <c r="AP123" s="828"/>
      <c r="AQ123" s="807"/>
      <c r="AR123" s="807"/>
      <c r="AS123" s="807"/>
      <c r="AT123" s="772"/>
      <c r="AU123" s="772"/>
      <c r="AV123" s="781"/>
      <c r="AW123" s="806"/>
      <c r="AX123" s="826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21" customFormat="1" ht="12" customHeight="1">
      <c r="A124" s="266"/>
      <c r="B124" s="323"/>
      <c r="D124" s="324"/>
      <c r="E124" s="325"/>
      <c r="F124" s="326"/>
      <c r="G124" s="326" t="s">
        <v>171</v>
      </c>
      <c r="H124" s="380" t="s">
        <v>736</v>
      </c>
      <c r="I124" s="380" t="s">
        <v>1183</v>
      </c>
      <c r="J124" s="380" t="s">
        <v>102</v>
      </c>
      <c r="K124" s="326" t="s">
        <v>106</v>
      </c>
      <c r="L124" s="327" t="s">
        <v>165</v>
      </c>
      <c r="M124" s="327" t="s">
        <v>166</v>
      </c>
      <c r="N124" s="328"/>
      <c r="O124" s="329" t="s">
        <v>172</v>
      </c>
      <c r="P124" s="329" t="s">
        <v>600</v>
      </c>
      <c r="Q124" s="329" t="s">
        <v>610</v>
      </c>
      <c r="R124" s="327" t="s">
        <v>173</v>
      </c>
      <c r="S124" s="327" t="s">
        <v>174</v>
      </c>
      <c r="T124" s="327" t="s">
        <v>175</v>
      </c>
      <c r="U124" s="326" t="s">
        <v>176</v>
      </c>
      <c r="V124" s="326" t="s">
        <v>177</v>
      </c>
      <c r="W124" s="327" t="s">
        <v>178</v>
      </c>
      <c r="X124" s="329" t="s">
        <v>179</v>
      </c>
      <c r="Y124" s="329" t="s">
        <v>601</v>
      </c>
      <c r="Z124" s="327"/>
      <c r="AA124" s="327" t="s">
        <v>180</v>
      </c>
      <c r="AB124" s="329" t="s">
        <v>845</v>
      </c>
      <c r="AC124" s="329" t="s">
        <v>819</v>
      </c>
      <c r="AD124" s="326"/>
      <c r="AE124" s="327" t="s">
        <v>822</v>
      </c>
      <c r="AF124" s="329" t="s">
        <v>611</v>
      </c>
      <c r="AG124" s="329" t="s">
        <v>612</v>
      </c>
      <c r="AH124" s="329" t="s">
        <v>613</v>
      </c>
      <c r="AI124" s="327" t="s">
        <v>824</v>
      </c>
      <c r="AJ124" s="329" t="s">
        <v>614</v>
      </c>
      <c r="AK124" s="329" t="s">
        <v>615</v>
      </c>
      <c r="AL124" s="329" t="s">
        <v>616</v>
      </c>
      <c r="AM124" s="330" t="s">
        <v>181</v>
      </c>
      <c r="AN124" s="327" t="s">
        <v>182</v>
      </c>
      <c r="AO124" s="327" t="s">
        <v>183</v>
      </c>
      <c r="AP124" s="328"/>
      <c r="AQ124" s="329" t="s">
        <v>184</v>
      </c>
      <c r="AR124" s="329" t="s">
        <v>741</v>
      </c>
      <c r="AS124" s="329" t="s">
        <v>742</v>
      </c>
      <c r="AT124" s="326" t="s">
        <v>185</v>
      </c>
      <c r="AU124" s="326" t="s">
        <v>186</v>
      </c>
      <c r="AV124" s="327" t="s">
        <v>187</v>
      </c>
      <c r="AW124" s="327" t="s">
        <v>188</v>
      </c>
      <c r="AX124" s="327" t="s">
        <v>189</v>
      </c>
      <c r="AY124" s="177"/>
      <c r="AZ124" s="177"/>
      <c r="BA124" s="56"/>
      <c r="BB124" s="331"/>
      <c r="BC124" s="56"/>
      <c r="BD124" s="331"/>
      <c r="BE124" s="331"/>
      <c r="BF124" s="331"/>
      <c r="BG124" s="331"/>
      <c r="BH124" s="331"/>
      <c r="BI124" s="331"/>
      <c r="BJ124" s="331"/>
      <c r="BK124" s="331"/>
      <c r="BL124" s="331"/>
      <c r="BM124" s="331"/>
      <c r="BN124" s="331"/>
      <c r="BO124" s="331"/>
      <c r="BP124" s="332" t="s">
        <v>833</v>
      </c>
      <c r="BQ124" s="332" t="s">
        <v>830</v>
      </c>
      <c r="BR124" s="332" t="s">
        <v>831</v>
      </c>
      <c r="BS124" s="332" t="s">
        <v>832</v>
      </c>
      <c r="BT124" s="332" t="s">
        <v>840</v>
      </c>
      <c r="BU124" s="332" t="s">
        <v>834</v>
      </c>
      <c r="BV124" s="332" t="s">
        <v>835</v>
      </c>
      <c r="BW124" s="332" t="s">
        <v>836</v>
      </c>
      <c r="BX124" s="332" t="s">
        <v>837</v>
      </c>
      <c r="BY124" s="332" t="s">
        <v>841</v>
      </c>
      <c r="BZ124" s="177"/>
      <c r="CA124" s="177"/>
      <c r="CB124" s="177"/>
      <c r="CC124" s="177"/>
      <c r="CD124" s="177"/>
      <c r="CE124" s="332" t="s">
        <v>838</v>
      </c>
      <c r="CF124" s="266"/>
      <c r="CG124" s="266"/>
    </row>
    <row r="125" spans="1:90" s="179" customFormat="1" ht="0.75" customHeight="1">
      <c r="A125" s="118"/>
      <c r="B125" s="323"/>
      <c r="C125" s="321"/>
      <c r="D125" s="324"/>
      <c r="E125" s="325"/>
      <c r="F125" s="334"/>
      <c r="G125" s="335"/>
      <c r="H125" s="336"/>
      <c r="I125" s="336"/>
      <c r="J125" s="336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177"/>
      <c r="AZ125" s="177"/>
      <c r="BA125" s="299"/>
      <c r="BB125" s="177"/>
      <c r="BC125" s="299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331"/>
      <c r="BP125" s="326"/>
      <c r="BQ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E125" s="326"/>
      <c r="CF125" s="118"/>
      <c r="CG125" s="118"/>
    </row>
    <row r="126" spans="1:90" s="118" customFormat="1" ht="24" customHeight="1">
      <c r="B126" s="320"/>
      <c r="C126" s="266"/>
      <c r="D126" s="293" t="s">
        <v>113</v>
      </c>
      <c r="E126" s="337"/>
      <c r="F126" s="338" t="str">
        <f>IF(TEMPLATE_SPHERE_CODE="VSNA","0.1.P","0.1")</f>
        <v>0.1</v>
      </c>
      <c r="G126" s="812" t="s">
        <v>2425</v>
      </c>
      <c r="H126" s="336"/>
      <c r="I126" s="336"/>
      <c r="J126" s="336"/>
      <c r="K126" s="263">
        <f>SUMIF($BA131:$BA132,$BA126,K131:K132)</f>
        <v>0</v>
      </c>
      <c r="L126" s="263">
        <f>SUMIF($BA131:$BA132,$BA126,L131:L132)</f>
        <v>0</v>
      </c>
      <c r="M126" s="263">
        <f>SUMIF($BA131:$BA132,$BA126,M131:M132)</f>
        <v>0</v>
      </c>
      <c r="N126" s="257"/>
      <c r="O126" s="263">
        <f t="shared" ref="O126:Y126" si="10">SUMIF($BA131:$BA132,$BA126,O131:O132)</f>
        <v>0</v>
      </c>
      <c r="P126" s="263">
        <f t="shared" si="10"/>
        <v>0</v>
      </c>
      <c r="Q126" s="263">
        <f t="shared" si="10"/>
        <v>0</v>
      </c>
      <c r="R126" s="263">
        <f t="shared" si="10"/>
        <v>0</v>
      </c>
      <c r="S126" s="263">
        <f t="shared" si="10"/>
        <v>0</v>
      </c>
      <c r="T126" s="263">
        <f t="shared" si="10"/>
        <v>0</v>
      </c>
      <c r="U126" s="263">
        <f t="shared" si="10"/>
        <v>0</v>
      </c>
      <c r="V126" s="263">
        <f t="shared" si="10"/>
        <v>0</v>
      </c>
      <c r="W126" s="263">
        <f t="shared" si="10"/>
        <v>0</v>
      </c>
      <c r="X126" s="263">
        <f t="shared" si="10"/>
        <v>0</v>
      </c>
      <c r="Y126" s="263">
        <f t="shared" si="10"/>
        <v>0</v>
      </c>
      <c r="Z126" s="257"/>
      <c r="AA126" s="263">
        <f>SUMIF($BA131:$BA132,$BA126,AA131:AA132)</f>
        <v>0</v>
      </c>
      <c r="AB126" s="263">
        <f>SUMIF($BA131:$BA132,$BA126,AB131:AB132)</f>
        <v>0</v>
      </c>
      <c r="AC126" s="263">
        <f>SUMIF($BA131:$BA132,$BA126,AC131:AC132)</f>
        <v>0</v>
      </c>
      <c r="AD126" s="257"/>
      <c r="AE126" s="263">
        <f t="shared" ref="AE126:AO126" si="11">SUMIF($BA131:$BA132,$BA126,AE131:AE132)</f>
        <v>0</v>
      </c>
      <c r="AF126" s="263">
        <f t="shared" si="11"/>
        <v>0</v>
      </c>
      <c r="AG126" s="263">
        <f t="shared" si="11"/>
        <v>0</v>
      </c>
      <c r="AH126" s="263">
        <f t="shared" si="11"/>
        <v>0</v>
      </c>
      <c r="AI126" s="263">
        <f t="shared" si="11"/>
        <v>0</v>
      </c>
      <c r="AJ126" s="263">
        <f t="shared" si="11"/>
        <v>0</v>
      </c>
      <c r="AK126" s="263">
        <f t="shared" si="11"/>
        <v>0</v>
      </c>
      <c r="AL126" s="263">
        <f t="shared" si="11"/>
        <v>0</v>
      </c>
      <c r="AM126" s="263">
        <f t="shared" si="11"/>
        <v>0</v>
      </c>
      <c r="AN126" s="263">
        <f t="shared" si="11"/>
        <v>0</v>
      </c>
      <c r="AO126" s="263">
        <f t="shared" si="11"/>
        <v>0</v>
      </c>
      <c r="AP126" s="257"/>
      <c r="AQ126" s="263">
        <f t="shared" ref="AQ126:AX126" si="12">SUMIF($BA131:$BA132,$BA126,AQ131:AQ132)</f>
        <v>0</v>
      </c>
      <c r="AR126" s="263">
        <f t="shared" si="12"/>
        <v>0</v>
      </c>
      <c r="AS126" s="263">
        <f t="shared" si="12"/>
        <v>0</v>
      </c>
      <c r="AT126" s="263">
        <f t="shared" si="12"/>
        <v>0</v>
      </c>
      <c r="AU126" s="263">
        <f t="shared" si="12"/>
        <v>0</v>
      </c>
      <c r="AV126" s="263">
        <f t="shared" si="12"/>
        <v>0</v>
      </c>
      <c r="AW126" s="263">
        <f t="shared" si="12"/>
        <v>0</v>
      </c>
      <c r="AX126" s="263">
        <f t="shared" si="12"/>
        <v>0</v>
      </c>
      <c r="AY126" s="177"/>
      <c r="AZ126" s="177"/>
      <c r="BA126" s="298" t="s">
        <v>22</v>
      </c>
      <c r="BB126" s="177"/>
      <c r="BC126" s="299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299"/>
      <c r="BQ126" s="299"/>
      <c r="BR126" s="299"/>
      <c r="BS126" s="299"/>
      <c r="BT126" s="299"/>
      <c r="BU126" s="299"/>
      <c r="BV126" s="299"/>
      <c r="BW126" s="299"/>
      <c r="BX126" s="299"/>
      <c r="BY126" s="299"/>
      <c r="BZ126" s="299"/>
      <c r="CA126" s="299"/>
      <c r="CB126" s="299"/>
      <c r="CC126" s="299"/>
      <c r="CD126" s="299"/>
      <c r="CE126" s="299"/>
    </row>
    <row r="127" spans="1:90" s="118" customFormat="1" ht="0.75" customHeight="1">
      <c r="B127" s="320"/>
      <c r="C127" s="266"/>
      <c r="D127" s="307"/>
      <c r="E127" s="337"/>
      <c r="F127" s="339" t="str">
        <f>IF(TEMPLATE_SPHERE_CODE="VSNA","0.1.T","")</f>
        <v/>
      </c>
      <c r="G127" s="813"/>
      <c r="H127" s="336"/>
      <c r="I127" s="336"/>
      <c r="J127" s="336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177"/>
      <c r="AZ127" s="177"/>
      <c r="BA127" s="301"/>
      <c r="BB127" s="177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299"/>
      <c r="BZ127" s="299"/>
      <c r="CA127" s="299"/>
      <c r="CB127" s="299"/>
      <c r="CC127" s="299"/>
      <c r="CD127" s="299"/>
      <c r="CE127" s="299"/>
    </row>
    <row r="128" spans="1:90" s="118" customFormat="1" ht="0.75" customHeight="1">
      <c r="B128" s="320"/>
      <c r="C128" s="266"/>
      <c r="D128" s="307"/>
      <c r="E128" s="337"/>
      <c r="F128" s="340"/>
      <c r="G128" s="810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  <c r="Y128" s="336"/>
      <c r="Z128" s="336"/>
      <c r="AA128" s="336"/>
      <c r="AB128" s="336"/>
      <c r="AC128" s="336"/>
      <c r="AD128" s="336"/>
      <c r="AE128" s="336"/>
      <c r="AF128" s="336"/>
      <c r="AG128" s="336"/>
      <c r="AH128" s="336"/>
      <c r="AI128" s="336"/>
      <c r="AJ128" s="336"/>
      <c r="AK128" s="336"/>
      <c r="AL128" s="336"/>
      <c r="AM128" s="336"/>
      <c r="AN128" s="336"/>
      <c r="AO128" s="336"/>
      <c r="AP128" s="336"/>
      <c r="AQ128" s="336"/>
      <c r="AR128" s="336"/>
      <c r="AS128" s="336"/>
      <c r="AT128" s="336"/>
      <c r="AU128" s="336"/>
      <c r="AV128" s="336"/>
      <c r="AW128" s="336"/>
      <c r="AX128" s="336"/>
      <c r="AY128" s="177"/>
      <c r="AZ128" s="177"/>
      <c r="BA128" s="341"/>
      <c r="BB128" s="177"/>
      <c r="BC128" s="299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299"/>
      <c r="BQ128" s="299"/>
      <c r="BR128" s="299"/>
      <c r="BS128" s="299"/>
      <c r="BT128" s="299"/>
      <c r="BU128" s="299"/>
      <c r="BV128" s="299"/>
      <c r="BW128" s="299"/>
      <c r="BX128" s="299"/>
      <c r="BY128" s="299"/>
      <c r="BZ128" s="299"/>
      <c r="CA128" s="299"/>
      <c r="CB128" s="299"/>
      <c r="CC128" s="299"/>
      <c r="CD128" s="299"/>
      <c r="CE128" s="299"/>
    </row>
    <row r="129" spans="1:84" s="118" customFormat="1" ht="0.75" customHeight="1">
      <c r="B129" s="320"/>
      <c r="C129" s="266"/>
      <c r="D129" s="307"/>
      <c r="E129" s="337"/>
      <c r="F129" s="342"/>
      <c r="G129" s="811"/>
      <c r="H129" s="336"/>
      <c r="I129" s="336"/>
      <c r="J129" s="336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177"/>
      <c r="AZ129" s="177"/>
      <c r="BA129" s="301"/>
      <c r="BB129" s="177"/>
      <c r="BC129" s="299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</row>
    <row r="130" spans="1:84" s="118" customFormat="1" ht="0.75" customHeight="1">
      <c r="B130" s="320"/>
      <c r="C130" s="266"/>
      <c r="D130" s="307"/>
      <c r="E130" s="337"/>
      <c r="F130" s="343"/>
      <c r="G130" s="335"/>
      <c r="H130" s="336"/>
      <c r="I130" s="336"/>
      <c r="J130" s="336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177"/>
      <c r="AZ130" s="177"/>
      <c r="BA130" s="301"/>
      <c r="BB130" s="177"/>
      <c r="BC130" s="299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</row>
    <row r="131" spans="1:84" s="266" customFormat="1" ht="0.75" customHeight="1">
      <c r="B131" s="344">
        <v>0</v>
      </c>
      <c r="D131" s="307"/>
      <c r="E131" s="337"/>
      <c r="F131" s="345"/>
      <c r="G131" s="346"/>
      <c r="H131" s="333"/>
      <c r="I131" s="333"/>
      <c r="J131" s="333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  <c r="AA131" s="347"/>
      <c r="AB131" s="347"/>
      <c r="AC131" s="347"/>
      <c r="AD131" s="348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177"/>
      <c r="AZ131" s="177"/>
      <c r="BA131" s="56"/>
      <c r="BB131" s="349"/>
      <c r="BC131" s="56"/>
      <c r="BD131" s="349"/>
      <c r="BE131" s="349"/>
      <c r="BF131" s="349"/>
      <c r="BG131" s="349"/>
      <c r="BH131" s="349"/>
      <c r="BI131" s="349"/>
      <c r="BJ131" s="349"/>
      <c r="BK131" s="349"/>
      <c r="BL131" s="349"/>
      <c r="BM131" s="349"/>
      <c r="BN131" s="349"/>
      <c r="BO131" s="349"/>
      <c r="BP131" s="819" t="s">
        <v>2433</v>
      </c>
      <c r="BQ131" s="820"/>
      <c r="BR131" s="820"/>
      <c r="BS131" s="820"/>
      <c r="BT131" s="820"/>
      <c r="BU131" s="820"/>
      <c r="BV131" s="820"/>
      <c r="BW131" s="820"/>
      <c r="BX131" s="820"/>
      <c r="BY131" s="820"/>
      <c r="BZ131" s="820"/>
      <c r="CA131" s="820"/>
      <c r="CB131" s="820"/>
      <c r="CC131" s="820"/>
      <c r="CD131" s="820"/>
      <c r="CE131" s="350" t="s">
        <v>829</v>
      </c>
    </row>
    <row r="132" spans="1:84" s="118" customFormat="1" ht="0.75" customHeight="1">
      <c r="A132" s="266"/>
      <c r="B132" s="320"/>
      <c r="C132" s="266"/>
      <c r="D132" s="307"/>
      <c r="E132" s="337"/>
      <c r="F132" s="207"/>
      <c r="G132" s="351" t="s">
        <v>136</v>
      </c>
      <c r="H132" s="351"/>
      <c r="I132" s="351"/>
      <c r="J132" s="351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177"/>
      <c r="AZ132" s="177"/>
      <c r="BA132" s="299"/>
      <c r="BB132" s="352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178"/>
    </row>
    <row r="133" spans="1:84" s="118" customFormat="1" ht="11.25" customHeight="1">
      <c r="A133" s="266"/>
      <c r="B133" s="320"/>
      <c r="C133" s="266"/>
      <c r="D133" s="307"/>
      <c r="E133" s="337"/>
      <c r="AY133" s="177"/>
      <c r="AZ133" s="177"/>
      <c r="BA133" s="299"/>
      <c r="BB133" s="177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</row>
    <row r="134" spans="1:84" s="177" customFormat="1"/>
  </sheetData>
  <sheetProtection password="F421" sheet="1" objects="1" scenarios="1" formatColumns="0" formatRows="0"/>
  <mergeCells count="60"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AQ121:AS121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K122:AK123"/>
    <mergeCell ref="U122:U123"/>
    <mergeCell ref="AD122:AD123"/>
    <mergeCell ref="G128:G129"/>
    <mergeCell ref="G126:G127"/>
    <mergeCell ref="J121:J123"/>
    <mergeCell ref="K121:K123"/>
    <mergeCell ref="O122:Q122"/>
    <mergeCell ref="G121:G123"/>
    <mergeCell ref="L121:L123"/>
    <mergeCell ref="I121:I123"/>
    <mergeCell ref="M122:M123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T122:T123"/>
    <mergeCell ref="F121:F123"/>
    <mergeCell ref="H121:H123"/>
    <mergeCell ref="B1:B28"/>
    <mergeCell ref="F1:F2"/>
    <mergeCell ref="G1:G2"/>
    <mergeCell ref="C3:C15"/>
    <mergeCell ref="C16:C28"/>
    <mergeCell ref="C72:C84"/>
    <mergeCell ref="B57:B84"/>
    <mergeCell ref="F57:F58"/>
    <mergeCell ref="G57:G58"/>
    <mergeCell ref="C59:C71"/>
  </mergeCells>
  <phoneticPr fontId="3" type="noConversion"/>
  <dataValidations count="1">
    <dataValidation allowBlank="1" showInputMessage="1" showErrorMessage="1" sqref="AQ122:AS122 O122:T123"/>
  </dataValidation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EAT_BAL_TR">
    <tabColor indexed="31"/>
    <pageSetUpPr fitToPage="1"/>
  </sheetPr>
  <dimension ref="A1:DN136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88" sqref="D188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9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67" width="2.5703125" style="20" customWidth="1"/>
    <col min="68" max="77" width="12.7109375" style="134" hidden="1" customWidth="1"/>
    <col min="78" max="82" width="3.7109375" hidden="1" customWidth="1"/>
    <col min="83" max="83" width="9.140625" style="2" hidden="1" customWidth="1"/>
    <col min="84" max="92" width="9.140625" style="2" customWidth="1"/>
    <col min="93" max="97" width="1.28515625" customWidth="1"/>
    <col min="98" max="103" width="9.140625" style="2" customWidth="1"/>
    <col min="104" max="16384" width="9.140625" style="2"/>
  </cols>
  <sheetData>
    <row r="1" spans="1:103" s="118" customFormat="1" ht="24" hidden="1" customHeight="1">
      <c r="A1" s="308"/>
      <c r="B1" s="849"/>
      <c r="C1" s="255" t="str">
        <f>F3</f>
        <v>0.0</v>
      </c>
      <c r="D1" s="293" t="s">
        <v>113</v>
      </c>
      <c r="E1" s="310"/>
      <c r="F1" s="794">
        <f>B1</f>
        <v>0</v>
      </c>
      <c r="G1" s="796"/>
      <c r="H1" s="295"/>
      <c r="I1" s="295"/>
      <c r="J1" s="295"/>
      <c r="K1" s="296"/>
      <c r="L1" s="296"/>
      <c r="M1" s="296"/>
      <c r="N1" s="296"/>
      <c r="O1" s="296"/>
      <c r="P1" s="296"/>
      <c r="Q1" s="296"/>
      <c r="R1" s="296"/>
      <c r="S1" s="296"/>
      <c r="T1" s="289"/>
      <c r="U1" s="56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298" t="s">
        <v>871</v>
      </c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177"/>
      <c r="CA1" s="177"/>
      <c r="CB1" s="177"/>
      <c r="CC1" s="177"/>
      <c r="CD1" s="177"/>
      <c r="CO1" s="177"/>
      <c r="CP1" s="177"/>
      <c r="CQ1" s="177"/>
      <c r="CR1" s="177"/>
      <c r="CS1" s="177"/>
    </row>
    <row r="2" spans="1:103" s="118" customFormat="1" ht="0.75" hidden="1" customHeight="1">
      <c r="A2" s="308"/>
      <c r="B2" s="850"/>
      <c r="C2" s="255"/>
      <c r="D2" s="300"/>
      <c r="E2" s="310"/>
      <c r="F2" s="795"/>
      <c r="G2" s="797"/>
      <c r="H2" s="295"/>
      <c r="I2" s="295"/>
      <c r="J2" s="295"/>
      <c r="K2" s="296"/>
      <c r="L2" s="296"/>
      <c r="M2" s="296"/>
      <c r="N2" s="296"/>
      <c r="O2" s="296"/>
      <c r="P2" s="296"/>
      <c r="Q2" s="296"/>
      <c r="R2" s="296"/>
      <c r="S2" s="296"/>
      <c r="T2" s="289"/>
      <c r="U2" s="56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301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355"/>
      <c r="BQ2" s="355"/>
      <c r="BR2" s="355"/>
      <c r="BS2" s="355"/>
      <c r="BT2" s="355"/>
      <c r="BU2" s="355"/>
      <c r="BV2" s="355"/>
      <c r="BW2" s="355"/>
      <c r="BX2" s="355"/>
      <c r="BY2" s="355"/>
      <c r="BZ2" s="177"/>
      <c r="CA2" s="177"/>
      <c r="CB2" s="177"/>
      <c r="CC2" s="177"/>
      <c r="CD2" s="177"/>
      <c r="CO2" s="177"/>
      <c r="CP2" s="177"/>
      <c r="CQ2" s="177"/>
      <c r="CR2" s="177"/>
      <c r="CS2" s="177"/>
    </row>
    <row r="3" spans="1:103" s="118" customFormat="1" ht="11.25" hidden="1" customHeight="1">
      <c r="A3" s="308"/>
      <c r="B3" s="850"/>
      <c r="C3" s="798"/>
      <c r="D3" s="302"/>
      <c r="E3" s="303"/>
      <c r="F3" s="304" t="str">
        <f>F1 &amp; ".0"</f>
        <v>0.0</v>
      </c>
      <c r="G3" s="322" t="s">
        <v>137</v>
      </c>
      <c r="H3" s="295"/>
      <c r="I3" s="295"/>
      <c r="J3" s="295"/>
      <c r="K3" s="296"/>
      <c r="L3" s="296"/>
      <c r="M3" s="296"/>
      <c r="N3" s="296"/>
      <c r="O3" s="296"/>
      <c r="P3" s="296"/>
      <c r="Q3" s="296"/>
      <c r="R3" s="296"/>
      <c r="S3" s="296"/>
      <c r="T3" s="289"/>
      <c r="U3" s="56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298" t="s">
        <v>22</v>
      </c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356">
        <f>SUM($Q4:$Q15)</f>
        <v>0</v>
      </c>
      <c r="BQ3" s="356">
        <f>SUM($R4:$R15)</f>
        <v>0</v>
      </c>
      <c r="BR3" s="356">
        <f>SUM($S4:$S15)</f>
        <v>0</v>
      </c>
      <c r="BS3" s="356">
        <f>SUM($T4:$T15)</f>
        <v>0</v>
      </c>
      <c r="BT3" s="356">
        <f>SUM($N4:$N15)</f>
        <v>0</v>
      </c>
      <c r="BU3" s="356">
        <f>SUM($Q4:$Q15)</f>
        <v>0</v>
      </c>
      <c r="BV3" s="356">
        <f>SUM($R4:$R15)</f>
        <v>0</v>
      </c>
      <c r="BW3" s="356">
        <f>SUM($S4:$S15)</f>
        <v>0</v>
      </c>
      <c r="BX3" s="356">
        <f>SUM($T4:$T15)</f>
        <v>0</v>
      </c>
      <c r="BY3" s="356">
        <f>SUM($N4:$N15)</f>
        <v>0</v>
      </c>
      <c r="BZ3" s="177"/>
      <c r="CA3" s="177"/>
      <c r="CB3" s="177"/>
      <c r="CC3" s="177"/>
      <c r="CD3" s="177"/>
      <c r="CE3" s="357">
        <f>SUM($Q4:$Q9)</f>
        <v>0</v>
      </c>
      <c r="CF3" s="357">
        <f>SUM($R4:$R9)</f>
        <v>0</v>
      </c>
      <c r="CG3" s="357">
        <f>SUM($S4:$S9)</f>
        <v>0</v>
      </c>
      <c r="CH3" s="357">
        <f>SUM($T4:$T9)</f>
        <v>0</v>
      </c>
      <c r="CI3" s="357">
        <f>SUM($N4:$N9)</f>
        <v>0</v>
      </c>
      <c r="CJ3" s="357">
        <f>SUM($Q10:$Q15)</f>
        <v>0</v>
      </c>
      <c r="CK3" s="357">
        <f>SUM($R10:$R15)</f>
        <v>0</v>
      </c>
      <c r="CL3" s="357">
        <f>SUM($S10:$S15)</f>
        <v>0</v>
      </c>
      <c r="CM3" s="357">
        <f>SUM($T10:$T15)</f>
        <v>0</v>
      </c>
      <c r="CN3" s="357">
        <f>SUM($N10:$N15)</f>
        <v>0</v>
      </c>
      <c r="CO3" s="177"/>
      <c r="CP3" s="177"/>
      <c r="CQ3" s="177"/>
      <c r="CR3" s="177"/>
      <c r="CS3" s="177"/>
    </row>
    <row r="4" spans="1:103" s="118" customFormat="1" ht="11.25" hidden="1" customHeight="1">
      <c r="A4" s="308"/>
      <c r="B4" s="850"/>
      <c r="C4" s="799"/>
      <c r="D4" s="302"/>
      <c r="E4" s="303"/>
      <c r="F4" s="304" t="str">
        <f>F1 &amp; ".1"</f>
        <v>0.1</v>
      </c>
      <c r="G4" s="322" t="s">
        <v>138</v>
      </c>
      <c r="H4" s="295"/>
      <c r="I4" s="295"/>
      <c r="J4" s="295"/>
      <c r="K4" s="296"/>
      <c r="L4" s="296"/>
      <c r="M4" s="296"/>
      <c r="N4" s="296"/>
      <c r="O4" s="296"/>
      <c r="P4" s="296"/>
      <c r="Q4" s="296"/>
      <c r="R4" s="296"/>
      <c r="S4" s="296"/>
      <c r="T4" s="289"/>
      <c r="U4" s="345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301" t="str">
        <f>C1 &amp; "-I"</f>
        <v>0.0-I</v>
      </c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355"/>
      <c r="BQ4" s="355"/>
      <c r="BR4" s="355"/>
      <c r="BS4" s="355"/>
      <c r="BT4" s="355"/>
      <c r="BU4" s="355"/>
      <c r="BV4" s="355"/>
      <c r="BW4" s="355"/>
      <c r="BX4" s="355"/>
      <c r="BY4" s="355"/>
      <c r="BZ4" s="177"/>
      <c r="CA4" s="177"/>
      <c r="CB4" s="177"/>
      <c r="CC4" s="177"/>
      <c r="CD4" s="177"/>
      <c r="CO4" s="177"/>
      <c r="CP4" s="177"/>
      <c r="CQ4" s="177"/>
      <c r="CR4" s="177"/>
      <c r="CS4" s="177"/>
      <c r="CT4" s="358">
        <f>IF(OR(BP3=0,CE3=0,BP3=""),0,CE3/BP3)</f>
        <v>0</v>
      </c>
      <c r="CU4" s="358">
        <f>IF(OR(BQ3=0,CF3=0,BQ3=""),0,CF3/BQ3)</f>
        <v>0</v>
      </c>
      <c r="CV4" s="358">
        <f>IF(OR(BR3=0,CG3=0,BR3=""),0,CG3/BR3)</f>
        <v>0</v>
      </c>
      <c r="CW4" s="358">
        <f>IF(OR(BS3=0,CH3=0,BS3=""),0,CH3/BS3)</f>
        <v>0</v>
      </c>
      <c r="CX4" s="358">
        <f>IF(OR(BT3=0,CI3=0,BT3=""),0,CI3/BT3)</f>
        <v>0</v>
      </c>
      <c r="CY4" s="358">
        <f>IF(OR(SUM(BP3:BT3)=0,SUM(CE3:CI3)=0),0,SUM(CE3:CI3)/SUM(BP3:BT3))</f>
        <v>0</v>
      </c>
    </row>
    <row r="5" spans="1:103" s="118" customFormat="1" ht="11.25" hidden="1" customHeight="1">
      <c r="A5" s="308"/>
      <c r="B5" s="850"/>
      <c r="C5" s="799"/>
      <c r="D5" s="302"/>
      <c r="E5" s="303"/>
      <c r="F5" s="304" t="str">
        <f>F1 &amp; ".2"</f>
        <v>0.2</v>
      </c>
      <c r="G5" s="322" t="s">
        <v>139</v>
      </c>
      <c r="H5" s="295"/>
      <c r="I5" s="295"/>
      <c r="J5" s="295"/>
      <c r="K5" s="296"/>
      <c r="L5" s="296"/>
      <c r="M5" s="296"/>
      <c r="N5" s="296"/>
      <c r="O5" s="296"/>
      <c r="P5" s="296"/>
      <c r="Q5" s="296"/>
      <c r="R5" s="296"/>
      <c r="S5" s="296"/>
      <c r="T5" s="289"/>
      <c r="U5" s="345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301" t="str">
        <f>C1 &amp; "-I"</f>
        <v>0.0-I</v>
      </c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355"/>
      <c r="BQ5" s="355"/>
      <c r="BR5" s="355"/>
      <c r="BS5" s="355"/>
      <c r="BT5" s="355"/>
      <c r="BU5" s="355"/>
      <c r="BV5" s="355"/>
      <c r="BW5" s="355"/>
      <c r="BX5" s="355"/>
      <c r="BY5" s="355"/>
      <c r="BZ5" s="177"/>
      <c r="CA5" s="177"/>
      <c r="CB5" s="177"/>
      <c r="CC5" s="177"/>
      <c r="CD5" s="177"/>
      <c r="CO5" s="177"/>
      <c r="CP5" s="177"/>
      <c r="CQ5" s="177"/>
      <c r="CR5" s="177"/>
      <c r="CS5" s="177"/>
    </row>
    <row r="6" spans="1:103" s="118" customFormat="1" ht="11.25" hidden="1" customHeight="1">
      <c r="A6" s="308"/>
      <c r="B6" s="850"/>
      <c r="C6" s="799"/>
      <c r="D6" s="302"/>
      <c r="E6" s="303"/>
      <c r="F6" s="304" t="str">
        <f>F1 &amp; ".3"</f>
        <v>0.3</v>
      </c>
      <c r="G6" s="322" t="s">
        <v>140</v>
      </c>
      <c r="H6" s="295"/>
      <c r="I6" s="295"/>
      <c r="J6" s="295"/>
      <c r="K6" s="296"/>
      <c r="L6" s="296"/>
      <c r="M6" s="296"/>
      <c r="N6" s="296"/>
      <c r="O6" s="296"/>
      <c r="P6" s="296"/>
      <c r="Q6" s="296"/>
      <c r="R6" s="296"/>
      <c r="S6" s="296"/>
      <c r="T6" s="289"/>
      <c r="U6" s="345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301" t="str">
        <f>C1 &amp; "-I"</f>
        <v>0.0-I</v>
      </c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355"/>
      <c r="BQ6" s="355"/>
      <c r="BR6" s="355"/>
      <c r="BS6" s="355"/>
      <c r="BT6" s="355"/>
      <c r="BU6" s="355"/>
      <c r="BV6" s="355"/>
      <c r="BW6" s="355"/>
      <c r="BX6" s="355"/>
      <c r="BY6" s="355"/>
      <c r="BZ6" s="177"/>
      <c r="CA6" s="177"/>
      <c r="CB6" s="177"/>
      <c r="CC6" s="177"/>
      <c r="CD6" s="177"/>
      <c r="CO6" s="177"/>
      <c r="CP6" s="177"/>
      <c r="CQ6" s="177"/>
      <c r="CR6" s="177"/>
      <c r="CS6" s="177"/>
    </row>
    <row r="7" spans="1:103" s="118" customFormat="1" ht="11.25" hidden="1" customHeight="1">
      <c r="A7" s="308"/>
      <c r="B7" s="850"/>
      <c r="C7" s="799"/>
      <c r="D7" s="302"/>
      <c r="E7" s="303"/>
      <c r="F7" s="304" t="str">
        <f>F1 &amp; ".4"</f>
        <v>0.4</v>
      </c>
      <c r="G7" s="322" t="s">
        <v>141</v>
      </c>
      <c r="H7" s="295"/>
      <c r="I7" s="295"/>
      <c r="J7" s="295"/>
      <c r="K7" s="296"/>
      <c r="L7" s="296"/>
      <c r="M7" s="296"/>
      <c r="N7" s="296"/>
      <c r="O7" s="296"/>
      <c r="P7" s="296"/>
      <c r="Q7" s="296"/>
      <c r="R7" s="296"/>
      <c r="S7" s="296"/>
      <c r="T7" s="289"/>
      <c r="U7" s="345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301" t="str">
        <f>C1 &amp; "-I"</f>
        <v>0.0-I</v>
      </c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355"/>
      <c r="BQ7" s="355"/>
      <c r="BR7" s="355"/>
      <c r="BS7" s="355"/>
      <c r="BT7" s="355"/>
      <c r="BU7" s="355"/>
      <c r="BV7" s="355"/>
      <c r="BW7" s="355"/>
      <c r="BX7" s="355"/>
      <c r="BY7" s="355"/>
      <c r="BZ7" s="177"/>
      <c r="CA7" s="177"/>
      <c r="CB7" s="177"/>
      <c r="CC7" s="177"/>
      <c r="CD7" s="177"/>
      <c r="CO7" s="177"/>
      <c r="CP7" s="177"/>
      <c r="CQ7" s="177"/>
      <c r="CR7" s="177"/>
      <c r="CS7" s="177"/>
    </row>
    <row r="8" spans="1:103" s="118" customFormat="1" ht="11.25" hidden="1" customHeight="1">
      <c r="A8" s="308"/>
      <c r="B8" s="850"/>
      <c r="C8" s="799"/>
      <c r="D8" s="302"/>
      <c r="E8" s="303"/>
      <c r="F8" s="304" t="str">
        <f>F1 &amp; ".5"</f>
        <v>0.5</v>
      </c>
      <c r="G8" s="322" t="s">
        <v>142</v>
      </c>
      <c r="H8" s="295"/>
      <c r="I8" s="295"/>
      <c r="J8" s="295"/>
      <c r="K8" s="296"/>
      <c r="L8" s="296"/>
      <c r="M8" s="296"/>
      <c r="N8" s="296"/>
      <c r="O8" s="296"/>
      <c r="P8" s="296"/>
      <c r="Q8" s="296"/>
      <c r="R8" s="296"/>
      <c r="S8" s="296"/>
      <c r="T8" s="289"/>
      <c r="U8" s="345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301" t="str">
        <f>C1 &amp; "-I"</f>
        <v>0.0-I</v>
      </c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355"/>
      <c r="BQ8" s="355"/>
      <c r="BR8" s="355"/>
      <c r="BS8" s="355"/>
      <c r="BT8" s="355"/>
      <c r="BU8" s="355"/>
      <c r="BV8" s="355"/>
      <c r="BW8" s="355"/>
      <c r="BX8" s="355"/>
      <c r="BY8" s="355"/>
      <c r="BZ8" s="177"/>
      <c r="CA8" s="177"/>
      <c r="CB8" s="177"/>
      <c r="CC8" s="177"/>
      <c r="CD8" s="177"/>
      <c r="CO8" s="177"/>
      <c r="CP8" s="177"/>
      <c r="CQ8" s="177"/>
      <c r="CR8" s="177"/>
      <c r="CS8" s="177"/>
    </row>
    <row r="9" spans="1:103" s="118" customFormat="1" ht="11.25" hidden="1" customHeight="1">
      <c r="A9" s="308"/>
      <c r="B9" s="850"/>
      <c r="C9" s="799"/>
      <c r="D9" s="302"/>
      <c r="E9" s="303"/>
      <c r="F9" s="304" t="str">
        <f>F1 &amp; ".6"</f>
        <v>0.6</v>
      </c>
      <c r="G9" s="322" t="s">
        <v>143</v>
      </c>
      <c r="H9" s="295"/>
      <c r="I9" s="295"/>
      <c r="J9" s="295"/>
      <c r="K9" s="296"/>
      <c r="L9" s="296"/>
      <c r="M9" s="296"/>
      <c r="N9" s="296"/>
      <c r="O9" s="296"/>
      <c r="P9" s="296"/>
      <c r="Q9" s="296"/>
      <c r="R9" s="296"/>
      <c r="S9" s="296"/>
      <c r="T9" s="289"/>
      <c r="U9" s="345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301" t="str">
        <f>C1 &amp; "-I"</f>
        <v>0.0-I</v>
      </c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355"/>
      <c r="BQ9" s="355"/>
      <c r="BR9" s="355"/>
      <c r="BS9" s="355"/>
      <c r="BT9" s="355"/>
      <c r="BU9" s="355"/>
      <c r="BV9" s="355"/>
      <c r="BW9" s="355"/>
      <c r="BX9" s="355"/>
      <c r="BY9" s="355"/>
      <c r="BZ9" s="177"/>
      <c r="CA9" s="177"/>
      <c r="CB9" s="177"/>
      <c r="CC9" s="177"/>
      <c r="CD9" s="177"/>
      <c r="CO9" s="177"/>
      <c r="CP9" s="177"/>
      <c r="CQ9" s="177"/>
      <c r="CR9" s="177"/>
      <c r="CS9" s="177"/>
    </row>
    <row r="10" spans="1:103" s="118" customFormat="1" ht="11.25" hidden="1" customHeight="1">
      <c r="A10" s="308"/>
      <c r="B10" s="850"/>
      <c r="C10" s="799"/>
      <c r="D10" s="302"/>
      <c r="E10" s="303"/>
      <c r="F10" s="304" t="str">
        <f>F1 &amp; ".7"</f>
        <v>0.7</v>
      </c>
      <c r="G10" s="322" t="s">
        <v>144</v>
      </c>
      <c r="H10" s="295"/>
      <c r="I10" s="295"/>
      <c r="J10" s="295"/>
      <c r="K10" s="296"/>
      <c r="L10" s="296"/>
      <c r="M10" s="296"/>
      <c r="N10" s="296"/>
      <c r="O10" s="296"/>
      <c r="P10" s="296"/>
      <c r="Q10" s="296"/>
      <c r="R10" s="296"/>
      <c r="S10" s="296"/>
      <c r="T10" s="289"/>
      <c r="U10" s="345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301" t="str">
        <f>C1 &amp; "-II"</f>
        <v>0.0-II</v>
      </c>
      <c r="BB10" s="178"/>
      <c r="BC10" s="178"/>
      <c r="BD10" s="178"/>
      <c r="BE10" s="178"/>
      <c r="BF10" s="178"/>
      <c r="BG10" s="178"/>
      <c r="BH10" s="178"/>
      <c r="BI10" s="178"/>
      <c r="BJ10" s="178"/>
      <c r="BK10" s="178"/>
      <c r="BL10" s="178"/>
      <c r="BM10" s="178"/>
      <c r="BN10" s="178"/>
      <c r="BO10" s="178"/>
      <c r="BP10" s="355"/>
      <c r="BQ10" s="355"/>
      <c r="BR10" s="355"/>
      <c r="BS10" s="355"/>
      <c r="BT10" s="355"/>
      <c r="BU10" s="355"/>
      <c r="BV10" s="355"/>
      <c r="BW10" s="355"/>
      <c r="BX10" s="355"/>
      <c r="BY10" s="355"/>
      <c r="BZ10" s="177"/>
      <c r="CA10" s="177"/>
      <c r="CB10" s="177"/>
      <c r="CC10" s="177"/>
      <c r="CD10" s="177"/>
      <c r="CO10" s="177"/>
      <c r="CP10" s="177"/>
      <c r="CQ10" s="177"/>
      <c r="CR10" s="177"/>
      <c r="CS10" s="177"/>
      <c r="CT10" s="358">
        <f>IF(OR(BU3=0,CJ3=0,BU3=""),0,CJ3/BU3)</f>
        <v>0</v>
      </c>
      <c r="CU10" s="358">
        <f>IF(OR(BV3=0,CK3=0,BV3=""),0,CK3/BV3)</f>
        <v>0</v>
      </c>
      <c r="CV10" s="358">
        <f>IF(OR(BW3=0,CL3=0,BW3=""),0,CL3/BW3)</f>
        <v>0</v>
      </c>
      <c r="CW10" s="358">
        <f>IF(OR(BX3=0,CM3=0,BX3=""),0,CM3/BX3)</f>
        <v>0</v>
      </c>
      <c r="CX10" s="358">
        <f>IF(OR(BY3=0,CN3=0,BY3=""),0,CN3/BY3)</f>
        <v>0</v>
      </c>
      <c r="CY10" s="358">
        <f>IF(OR(SUM(BU3:BY3)=0,SUM(CJ3:CN3)=0),0,SUM(CJ3:CN3)/SUM(BU3:BY3))</f>
        <v>0</v>
      </c>
    </row>
    <row r="11" spans="1:103" s="118" customFormat="1" ht="11.25" hidden="1" customHeight="1">
      <c r="A11" s="308"/>
      <c r="B11" s="850"/>
      <c r="C11" s="799"/>
      <c r="D11" s="302"/>
      <c r="E11" s="303"/>
      <c r="F11" s="304" t="str">
        <f>F1 &amp; ".8"</f>
        <v>0.8</v>
      </c>
      <c r="G11" s="322" t="s">
        <v>145</v>
      </c>
      <c r="H11" s="295"/>
      <c r="I11" s="295"/>
      <c r="J11" s="295"/>
      <c r="K11" s="296"/>
      <c r="L11" s="296"/>
      <c r="M11" s="296"/>
      <c r="N11" s="296"/>
      <c r="O11" s="296"/>
      <c r="P11" s="296"/>
      <c r="Q11" s="296"/>
      <c r="R11" s="296"/>
      <c r="S11" s="296"/>
      <c r="T11" s="289"/>
      <c r="U11" s="345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301" t="str">
        <f>C1 &amp; "-II"</f>
        <v>0.0-II</v>
      </c>
      <c r="BB11" s="178"/>
      <c r="BC11" s="178"/>
      <c r="BD11" s="178"/>
      <c r="BE11" s="178"/>
      <c r="BF11" s="178"/>
      <c r="BG11" s="178"/>
      <c r="BH11" s="178"/>
      <c r="BI11" s="178"/>
      <c r="BJ11" s="178"/>
      <c r="BK11" s="178"/>
      <c r="BL11" s="178"/>
      <c r="BM11" s="178"/>
      <c r="BN11" s="178"/>
      <c r="BO11" s="178"/>
      <c r="BP11" s="355"/>
      <c r="BQ11" s="355"/>
      <c r="BR11" s="355"/>
      <c r="BS11" s="355"/>
      <c r="BT11" s="355"/>
      <c r="BU11" s="355"/>
      <c r="BV11" s="355"/>
      <c r="BW11" s="355"/>
      <c r="BX11" s="355"/>
      <c r="BY11" s="355"/>
      <c r="BZ11" s="177"/>
      <c r="CA11" s="177"/>
      <c r="CB11" s="177"/>
      <c r="CC11" s="177"/>
      <c r="CD11" s="177"/>
      <c r="CO11" s="177"/>
      <c r="CP11" s="177"/>
      <c r="CQ11" s="177"/>
      <c r="CR11" s="177"/>
      <c r="CS11" s="177"/>
    </row>
    <row r="12" spans="1:103" s="118" customFormat="1" ht="11.25" hidden="1" customHeight="1">
      <c r="A12" s="308"/>
      <c r="B12" s="850"/>
      <c r="C12" s="799"/>
      <c r="D12" s="302"/>
      <c r="E12" s="303"/>
      <c r="F12" s="304" t="str">
        <f>F1 &amp; ".9"</f>
        <v>0.9</v>
      </c>
      <c r="G12" s="322" t="s">
        <v>146</v>
      </c>
      <c r="H12" s="295"/>
      <c r="I12" s="295"/>
      <c r="J12" s="295"/>
      <c r="K12" s="296"/>
      <c r="L12" s="296"/>
      <c r="M12" s="296"/>
      <c r="N12" s="296"/>
      <c r="O12" s="296"/>
      <c r="P12" s="296"/>
      <c r="Q12" s="296"/>
      <c r="R12" s="296"/>
      <c r="S12" s="296"/>
      <c r="T12" s="289"/>
      <c r="U12" s="345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301" t="str">
        <f>C1 &amp; "-II"</f>
        <v>0.0-II</v>
      </c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355"/>
      <c r="BQ12" s="355"/>
      <c r="BR12" s="355"/>
      <c r="BS12" s="355"/>
      <c r="BT12" s="355"/>
      <c r="BU12" s="355"/>
      <c r="BV12" s="355"/>
      <c r="BW12" s="355"/>
      <c r="BX12" s="355"/>
      <c r="BY12" s="355"/>
      <c r="BZ12" s="177"/>
      <c r="CA12" s="177"/>
      <c r="CB12" s="177"/>
      <c r="CC12" s="177"/>
      <c r="CD12" s="177"/>
      <c r="CO12" s="177"/>
      <c r="CP12" s="177"/>
      <c r="CQ12" s="177"/>
      <c r="CR12" s="177"/>
      <c r="CS12" s="177"/>
    </row>
    <row r="13" spans="1:103" s="118" customFormat="1" ht="11.25" hidden="1" customHeight="1">
      <c r="A13" s="308"/>
      <c r="B13" s="850"/>
      <c r="C13" s="799"/>
      <c r="D13" s="302"/>
      <c r="E13" s="303"/>
      <c r="F13" s="304" t="str">
        <f>F1 &amp; ".10"</f>
        <v>0.10</v>
      </c>
      <c r="G13" s="322" t="s">
        <v>147</v>
      </c>
      <c r="H13" s="295"/>
      <c r="I13" s="295"/>
      <c r="J13" s="295"/>
      <c r="K13" s="296"/>
      <c r="L13" s="296"/>
      <c r="M13" s="296"/>
      <c r="N13" s="296"/>
      <c r="O13" s="296"/>
      <c r="P13" s="296"/>
      <c r="Q13" s="296"/>
      <c r="R13" s="296"/>
      <c r="S13" s="296"/>
      <c r="T13" s="289"/>
      <c r="U13" s="345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301" t="str">
        <f>C1 &amp; "-II"</f>
        <v>0.0-II</v>
      </c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355"/>
      <c r="BQ13" s="355"/>
      <c r="BR13" s="355"/>
      <c r="BS13" s="355"/>
      <c r="BT13" s="355"/>
      <c r="BU13" s="355"/>
      <c r="BV13" s="355"/>
      <c r="BW13" s="355"/>
      <c r="BX13" s="355"/>
      <c r="BY13" s="355"/>
      <c r="BZ13" s="177"/>
      <c r="CA13" s="177"/>
      <c r="CB13" s="177"/>
      <c r="CC13" s="177"/>
      <c r="CD13" s="177"/>
      <c r="CO13" s="177"/>
      <c r="CP13" s="177"/>
      <c r="CQ13" s="177"/>
      <c r="CR13" s="177"/>
      <c r="CS13" s="177"/>
    </row>
    <row r="14" spans="1:103" s="118" customFormat="1" ht="11.25" hidden="1" customHeight="1">
      <c r="A14" s="308"/>
      <c r="B14" s="850"/>
      <c r="C14" s="799"/>
      <c r="D14" s="302"/>
      <c r="E14" s="303"/>
      <c r="F14" s="304" t="str">
        <f>F1 &amp; ".11"</f>
        <v>0.11</v>
      </c>
      <c r="G14" s="322" t="s">
        <v>148</v>
      </c>
      <c r="H14" s="295"/>
      <c r="I14" s="295"/>
      <c r="J14" s="295"/>
      <c r="K14" s="296"/>
      <c r="L14" s="296"/>
      <c r="M14" s="296"/>
      <c r="N14" s="296"/>
      <c r="O14" s="296"/>
      <c r="P14" s="296"/>
      <c r="Q14" s="296"/>
      <c r="R14" s="296"/>
      <c r="S14" s="296"/>
      <c r="T14" s="289"/>
      <c r="U14" s="345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301" t="str">
        <f>C1 &amp; "-II"</f>
        <v>0.0-II</v>
      </c>
      <c r="BB14" s="178"/>
      <c r="BC14" s="178"/>
      <c r="BD14" s="178"/>
      <c r="BE14" s="178"/>
      <c r="BF14" s="178"/>
      <c r="BG14" s="178"/>
      <c r="BH14" s="178"/>
      <c r="BI14" s="178"/>
      <c r="BJ14" s="178"/>
      <c r="BK14" s="178"/>
      <c r="BL14" s="178"/>
      <c r="BM14" s="178"/>
      <c r="BN14" s="178"/>
      <c r="BO14" s="178"/>
      <c r="BP14" s="355"/>
      <c r="BQ14" s="355"/>
      <c r="BR14" s="355"/>
      <c r="BS14" s="355"/>
      <c r="BT14" s="355"/>
      <c r="BU14" s="355"/>
      <c r="BV14" s="355"/>
      <c r="BW14" s="355"/>
      <c r="BX14" s="355"/>
      <c r="BY14" s="355"/>
      <c r="BZ14" s="177"/>
      <c r="CA14" s="177"/>
      <c r="CB14" s="177"/>
      <c r="CC14" s="177"/>
      <c r="CD14" s="177"/>
      <c r="CO14" s="177"/>
      <c r="CP14" s="177"/>
      <c r="CQ14" s="177"/>
      <c r="CR14" s="177"/>
      <c r="CS14" s="177"/>
    </row>
    <row r="15" spans="1:103" s="118" customFormat="1" ht="11.25" hidden="1" customHeight="1">
      <c r="A15" s="308"/>
      <c r="B15" s="850"/>
      <c r="C15" s="804"/>
      <c r="D15" s="302"/>
      <c r="E15" s="303"/>
      <c r="F15" s="304" t="str">
        <f>F1 &amp; ".12"</f>
        <v>0.12</v>
      </c>
      <c r="G15" s="322" t="s">
        <v>149</v>
      </c>
      <c r="H15" s="295"/>
      <c r="I15" s="295"/>
      <c r="J15" s="295"/>
      <c r="K15" s="296"/>
      <c r="L15" s="296"/>
      <c r="M15" s="296"/>
      <c r="N15" s="296"/>
      <c r="O15" s="296"/>
      <c r="P15" s="296"/>
      <c r="Q15" s="296"/>
      <c r="R15" s="296"/>
      <c r="S15" s="296"/>
      <c r="T15" s="289"/>
      <c r="U15" s="345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301" t="str">
        <f>C1 &amp; "-II"</f>
        <v>0.0-II</v>
      </c>
      <c r="BB15" s="178"/>
      <c r="BC15" s="178"/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355"/>
      <c r="BQ15" s="355"/>
      <c r="BR15" s="355"/>
      <c r="BS15" s="355"/>
      <c r="BT15" s="355"/>
      <c r="BU15" s="355"/>
      <c r="BV15" s="355"/>
      <c r="BW15" s="355"/>
      <c r="BX15" s="355"/>
      <c r="BY15" s="355"/>
      <c r="BZ15" s="177"/>
      <c r="CA15" s="177"/>
      <c r="CB15" s="177"/>
      <c r="CC15" s="177"/>
      <c r="CD15" s="177"/>
      <c r="CO15" s="177"/>
      <c r="CP15" s="177"/>
      <c r="CQ15" s="177"/>
      <c r="CR15" s="177"/>
      <c r="CS15" s="177"/>
    </row>
    <row r="16" spans="1:103" s="118" customFormat="1" ht="0.75" hidden="1" customHeight="1">
      <c r="A16" s="308"/>
      <c r="B16" s="850"/>
      <c r="C16" s="798"/>
      <c r="D16" s="302"/>
      <c r="E16" s="337"/>
      <c r="F16" s="295"/>
      <c r="G16" s="295"/>
      <c r="H16" s="295"/>
      <c r="I16" s="295"/>
      <c r="J16" s="295"/>
      <c r="K16" s="296"/>
      <c r="L16" s="296"/>
      <c r="M16" s="296"/>
      <c r="N16" s="296"/>
      <c r="O16" s="296"/>
      <c r="P16" s="296"/>
      <c r="Q16" s="296"/>
      <c r="R16" s="296"/>
      <c r="S16" s="296"/>
      <c r="T16" s="289"/>
      <c r="U16" s="299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301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355"/>
      <c r="BQ16" s="355"/>
      <c r="BR16" s="355"/>
      <c r="BS16" s="355"/>
      <c r="BT16" s="355"/>
      <c r="BU16" s="355"/>
      <c r="BV16" s="355"/>
      <c r="BW16" s="355"/>
      <c r="BX16" s="355"/>
      <c r="BY16" s="355"/>
      <c r="BZ16" s="177"/>
      <c r="CA16" s="177"/>
      <c r="CB16" s="177"/>
      <c r="CC16" s="177"/>
      <c r="CD16" s="177"/>
      <c r="CO16" s="177"/>
      <c r="CP16" s="177"/>
      <c r="CQ16" s="177"/>
      <c r="CR16" s="177"/>
      <c r="CS16" s="177"/>
    </row>
    <row r="17" spans="1:97" s="118" customFormat="1" ht="0.75" hidden="1" customHeight="1">
      <c r="A17" s="308"/>
      <c r="B17" s="850"/>
      <c r="C17" s="799"/>
      <c r="D17" s="302"/>
      <c r="E17" s="337"/>
      <c r="F17" s="295"/>
      <c r="G17" s="295"/>
      <c r="H17" s="295"/>
      <c r="I17" s="295"/>
      <c r="J17" s="295"/>
      <c r="K17" s="296"/>
      <c r="L17" s="296"/>
      <c r="M17" s="296"/>
      <c r="N17" s="296"/>
      <c r="O17" s="296"/>
      <c r="P17" s="296"/>
      <c r="Q17" s="296"/>
      <c r="R17" s="296"/>
      <c r="S17" s="296"/>
      <c r="T17" s="289"/>
      <c r="U17" s="299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301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177"/>
      <c r="CA17" s="177"/>
      <c r="CB17" s="177"/>
      <c r="CC17" s="177"/>
      <c r="CD17" s="177"/>
      <c r="CO17" s="177"/>
      <c r="CP17" s="177"/>
      <c r="CQ17" s="177"/>
      <c r="CR17" s="177"/>
      <c r="CS17" s="177"/>
    </row>
    <row r="18" spans="1:97" s="118" customFormat="1" ht="0.75" hidden="1" customHeight="1">
      <c r="A18" s="308"/>
      <c r="B18" s="850"/>
      <c r="C18" s="799"/>
      <c r="D18" s="302"/>
      <c r="E18" s="337"/>
      <c r="F18" s="295"/>
      <c r="G18" s="295"/>
      <c r="H18" s="295"/>
      <c r="I18" s="295"/>
      <c r="J18" s="295"/>
      <c r="K18" s="296"/>
      <c r="L18" s="296"/>
      <c r="M18" s="296"/>
      <c r="N18" s="296"/>
      <c r="O18" s="296"/>
      <c r="P18" s="296"/>
      <c r="Q18" s="296"/>
      <c r="R18" s="296"/>
      <c r="S18" s="296"/>
      <c r="T18" s="289"/>
      <c r="U18" s="299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301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177"/>
      <c r="CA18" s="177"/>
      <c r="CB18" s="177"/>
      <c r="CC18" s="177"/>
      <c r="CD18" s="177"/>
      <c r="CO18" s="177"/>
      <c r="CP18" s="177"/>
      <c r="CQ18" s="177"/>
      <c r="CR18" s="177"/>
      <c r="CS18" s="177"/>
    </row>
    <row r="19" spans="1:97" s="118" customFormat="1" ht="0.75" hidden="1" customHeight="1">
      <c r="A19" s="308"/>
      <c r="B19" s="850"/>
      <c r="C19" s="799"/>
      <c r="D19" s="302"/>
      <c r="E19" s="337"/>
      <c r="F19" s="295"/>
      <c r="G19" s="295"/>
      <c r="H19" s="295"/>
      <c r="I19" s="295"/>
      <c r="J19" s="295"/>
      <c r="K19" s="296"/>
      <c r="L19" s="296"/>
      <c r="M19" s="296"/>
      <c r="N19" s="296"/>
      <c r="O19" s="296"/>
      <c r="P19" s="296"/>
      <c r="Q19" s="296"/>
      <c r="R19" s="296"/>
      <c r="S19" s="296"/>
      <c r="T19" s="289"/>
      <c r="U19" s="299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301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177"/>
      <c r="CA19" s="177"/>
      <c r="CB19" s="177"/>
      <c r="CC19" s="177"/>
      <c r="CD19" s="177"/>
      <c r="CO19" s="177"/>
      <c r="CP19" s="177"/>
      <c r="CQ19" s="177"/>
      <c r="CR19" s="177"/>
      <c r="CS19" s="177"/>
    </row>
    <row r="20" spans="1:97" s="118" customFormat="1" ht="0.75" hidden="1" customHeight="1">
      <c r="A20" s="308"/>
      <c r="B20" s="850"/>
      <c r="C20" s="799"/>
      <c r="D20" s="302"/>
      <c r="E20" s="337"/>
      <c r="F20" s="295"/>
      <c r="G20" s="295"/>
      <c r="H20" s="295"/>
      <c r="I20" s="295"/>
      <c r="J20" s="295"/>
      <c r="K20" s="296"/>
      <c r="L20" s="296"/>
      <c r="M20" s="296"/>
      <c r="N20" s="296"/>
      <c r="O20" s="296"/>
      <c r="P20" s="296"/>
      <c r="Q20" s="296"/>
      <c r="R20" s="296"/>
      <c r="S20" s="296"/>
      <c r="T20" s="289"/>
      <c r="U20" s="299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301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177"/>
      <c r="CA20" s="177"/>
      <c r="CB20" s="177"/>
      <c r="CC20" s="177"/>
      <c r="CD20" s="177"/>
      <c r="CO20" s="177"/>
      <c r="CP20" s="177"/>
      <c r="CQ20" s="177"/>
      <c r="CR20" s="177"/>
      <c r="CS20" s="177"/>
    </row>
    <row r="21" spans="1:97" s="118" customFormat="1" ht="0.75" hidden="1" customHeight="1">
      <c r="A21" s="308"/>
      <c r="B21" s="850"/>
      <c r="C21" s="799"/>
      <c r="D21" s="302"/>
      <c r="E21" s="337"/>
      <c r="F21" s="295"/>
      <c r="G21" s="295"/>
      <c r="H21" s="295"/>
      <c r="I21" s="295"/>
      <c r="J21" s="295"/>
      <c r="K21" s="296"/>
      <c r="L21" s="296"/>
      <c r="M21" s="296"/>
      <c r="N21" s="296"/>
      <c r="O21" s="296"/>
      <c r="P21" s="296"/>
      <c r="Q21" s="296"/>
      <c r="R21" s="296"/>
      <c r="S21" s="296"/>
      <c r="T21" s="289"/>
      <c r="U21" s="299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301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177"/>
      <c r="CA21" s="177"/>
      <c r="CB21" s="177"/>
      <c r="CC21" s="177"/>
      <c r="CD21" s="177"/>
      <c r="CO21" s="177"/>
      <c r="CP21" s="177"/>
      <c r="CQ21" s="177"/>
      <c r="CR21" s="177"/>
      <c r="CS21" s="177"/>
    </row>
    <row r="22" spans="1:97" s="118" customFormat="1" ht="0.75" hidden="1" customHeight="1">
      <c r="A22" s="308"/>
      <c r="B22" s="850"/>
      <c r="C22" s="799"/>
      <c r="D22" s="302"/>
      <c r="E22" s="337"/>
      <c r="F22" s="295"/>
      <c r="G22" s="295"/>
      <c r="H22" s="295"/>
      <c r="I22" s="295"/>
      <c r="J22" s="295"/>
      <c r="K22" s="296"/>
      <c r="L22" s="296"/>
      <c r="M22" s="296"/>
      <c r="N22" s="296"/>
      <c r="O22" s="296"/>
      <c r="P22" s="296"/>
      <c r="Q22" s="296"/>
      <c r="R22" s="296"/>
      <c r="S22" s="296"/>
      <c r="T22" s="289"/>
      <c r="U22" s="299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301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355"/>
      <c r="BQ22" s="355"/>
      <c r="BR22" s="355"/>
      <c r="BS22" s="355"/>
      <c r="BT22" s="355"/>
      <c r="BU22" s="355"/>
      <c r="BV22" s="355"/>
      <c r="BW22" s="355"/>
      <c r="BX22" s="355"/>
      <c r="BY22" s="355"/>
      <c r="BZ22" s="177"/>
      <c r="CA22" s="177"/>
      <c r="CB22" s="177"/>
      <c r="CC22" s="177"/>
      <c r="CD22" s="177"/>
      <c r="CO22" s="177"/>
      <c r="CP22" s="177"/>
      <c r="CQ22" s="177"/>
      <c r="CR22" s="177"/>
      <c r="CS22" s="177"/>
    </row>
    <row r="23" spans="1:97" s="118" customFormat="1" ht="0.75" hidden="1" customHeight="1">
      <c r="A23" s="308"/>
      <c r="B23" s="850"/>
      <c r="C23" s="799"/>
      <c r="D23" s="302"/>
      <c r="E23" s="337"/>
      <c r="F23" s="295"/>
      <c r="G23" s="295"/>
      <c r="H23" s="295"/>
      <c r="I23" s="295"/>
      <c r="J23" s="295"/>
      <c r="K23" s="296"/>
      <c r="L23" s="296"/>
      <c r="M23" s="296"/>
      <c r="N23" s="296"/>
      <c r="O23" s="296"/>
      <c r="P23" s="296"/>
      <c r="Q23" s="296"/>
      <c r="R23" s="296"/>
      <c r="S23" s="296"/>
      <c r="T23" s="289"/>
      <c r="U23" s="299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301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177"/>
      <c r="CA23" s="177"/>
      <c r="CB23" s="177"/>
      <c r="CC23" s="177"/>
      <c r="CD23" s="177"/>
      <c r="CO23" s="177"/>
      <c r="CP23" s="177"/>
      <c r="CQ23" s="177"/>
      <c r="CR23" s="177"/>
      <c r="CS23" s="177"/>
    </row>
    <row r="24" spans="1:97" s="118" customFormat="1" ht="0.75" hidden="1" customHeight="1">
      <c r="A24" s="308"/>
      <c r="B24" s="850"/>
      <c r="C24" s="799"/>
      <c r="D24" s="302"/>
      <c r="E24" s="337"/>
      <c r="F24" s="295"/>
      <c r="G24" s="295"/>
      <c r="H24" s="295"/>
      <c r="I24" s="295"/>
      <c r="J24" s="295"/>
      <c r="K24" s="296"/>
      <c r="L24" s="296"/>
      <c r="M24" s="296"/>
      <c r="N24" s="296"/>
      <c r="O24" s="296"/>
      <c r="P24" s="296"/>
      <c r="Q24" s="296"/>
      <c r="R24" s="296"/>
      <c r="S24" s="296"/>
      <c r="T24" s="289"/>
      <c r="U24" s="299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301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177"/>
      <c r="CA24" s="177"/>
      <c r="CB24" s="177"/>
      <c r="CC24" s="177"/>
      <c r="CD24" s="177"/>
      <c r="CO24" s="177"/>
      <c r="CP24" s="177"/>
      <c r="CQ24" s="177"/>
      <c r="CR24" s="177"/>
      <c r="CS24" s="177"/>
    </row>
    <row r="25" spans="1:97" s="118" customFormat="1" ht="0.75" hidden="1" customHeight="1">
      <c r="A25" s="308"/>
      <c r="B25" s="850"/>
      <c r="C25" s="799"/>
      <c r="D25" s="302"/>
      <c r="E25" s="337"/>
      <c r="F25" s="295"/>
      <c r="G25" s="295"/>
      <c r="H25" s="295"/>
      <c r="I25" s="295"/>
      <c r="J25" s="295"/>
      <c r="K25" s="296"/>
      <c r="L25" s="296"/>
      <c r="M25" s="296"/>
      <c r="N25" s="296"/>
      <c r="O25" s="296"/>
      <c r="P25" s="296"/>
      <c r="Q25" s="296"/>
      <c r="R25" s="296"/>
      <c r="S25" s="296"/>
      <c r="T25" s="289"/>
      <c r="U25" s="299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301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177"/>
      <c r="CA25" s="177"/>
      <c r="CB25" s="177"/>
      <c r="CC25" s="177"/>
      <c r="CD25" s="177"/>
      <c r="CO25" s="177"/>
      <c r="CP25" s="177"/>
      <c r="CQ25" s="177"/>
      <c r="CR25" s="177"/>
      <c r="CS25" s="177"/>
    </row>
    <row r="26" spans="1:97" s="118" customFormat="1" ht="0.75" hidden="1" customHeight="1">
      <c r="A26" s="308"/>
      <c r="B26" s="850"/>
      <c r="C26" s="799"/>
      <c r="D26" s="302"/>
      <c r="E26" s="337"/>
      <c r="F26" s="295"/>
      <c r="G26" s="295"/>
      <c r="H26" s="295"/>
      <c r="I26" s="295"/>
      <c r="J26" s="295"/>
      <c r="K26" s="296"/>
      <c r="L26" s="296"/>
      <c r="M26" s="296"/>
      <c r="N26" s="296"/>
      <c r="O26" s="296"/>
      <c r="P26" s="296"/>
      <c r="Q26" s="296"/>
      <c r="R26" s="296"/>
      <c r="S26" s="296"/>
      <c r="T26" s="289"/>
      <c r="U26" s="299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301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177"/>
      <c r="CA26" s="177"/>
      <c r="CB26" s="177"/>
      <c r="CC26" s="177"/>
      <c r="CD26" s="177"/>
      <c r="CO26" s="177"/>
      <c r="CP26" s="177"/>
      <c r="CQ26" s="177"/>
      <c r="CR26" s="177"/>
      <c r="CS26" s="177"/>
    </row>
    <row r="27" spans="1:97" s="118" customFormat="1" ht="0.75" hidden="1" customHeight="1">
      <c r="A27" s="308"/>
      <c r="B27" s="850"/>
      <c r="C27" s="799"/>
      <c r="D27" s="302"/>
      <c r="E27" s="337"/>
      <c r="F27" s="295"/>
      <c r="G27" s="295"/>
      <c r="H27" s="295"/>
      <c r="I27" s="295"/>
      <c r="J27" s="295"/>
      <c r="K27" s="296"/>
      <c r="L27" s="296"/>
      <c r="M27" s="296"/>
      <c r="N27" s="296"/>
      <c r="O27" s="296"/>
      <c r="P27" s="296"/>
      <c r="Q27" s="296"/>
      <c r="R27" s="296"/>
      <c r="S27" s="296"/>
      <c r="T27" s="289"/>
      <c r="U27" s="299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305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177"/>
      <c r="CA27" s="177"/>
      <c r="CB27" s="177"/>
      <c r="CC27" s="177"/>
      <c r="CD27" s="177"/>
      <c r="CO27" s="177"/>
      <c r="CP27" s="177"/>
      <c r="CQ27" s="177"/>
      <c r="CR27" s="177"/>
      <c r="CS27" s="177"/>
    </row>
    <row r="28" spans="1:97" s="118" customFormat="1" ht="0.75" hidden="1" customHeight="1">
      <c r="A28" s="308"/>
      <c r="B28" s="851"/>
      <c r="C28" s="800"/>
      <c r="D28" s="306"/>
      <c r="E28" s="337"/>
      <c r="F28" s="295"/>
      <c r="G28" s="295"/>
      <c r="H28" s="295"/>
      <c r="I28" s="295"/>
      <c r="J28" s="295"/>
      <c r="K28" s="296"/>
      <c r="L28" s="296"/>
      <c r="M28" s="296"/>
      <c r="N28" s="296"/>
      <c r="O28" s="296"/>
      <c r="P28" s="296"/>
      <c r="Q28" s="296"/>
      <c r="R28" s="296"/>
      <c r="S28" s="296"/>
      <c r="T28" s="289"/>
      <c r="U28" s="299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305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355"/>
      <c r="BQ28" s="355"/>
      <c r="BR28" s="355"/>
      <c r="BS28" s="355"/>
      <c r="BT28" s="355"/>
      <c r="BU28" s="355"/>
      <c r="BV28" s="355"/>
      <c r="BW28" s="355"/>
      <c r="BX28" s="355"/>
      <c r="BY28" s="355"/>
      <c r="BZ28" s="177"/>
      <c r="CA28" s="177"/>
      <c r="CB28" s="177"/>
      <c r="CC28" s="177"/>
      <c r="CD28" s="177"/>
      <c r="CO28" s="177"/>
      <c r="CP28" s="177"/>
      <c r="CQ28" s="177"/>
      <c r="CR28" s="177"/>
      <c r="CS28" s="177"/>
    </row>
    <row r="29" spans="1:97" s="118" customFormat="1" ht="0.75" hidden="1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299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177"/>
      <c r="CA29" s="177"/>
      <c r="CB29" s="177"/>
      <c r="CC29" s="177"/>
      <c r="CD29" s="177"/>
      <c r="CO29" s="177"/>
      <c r="CP29" s="177"/>
      <c r="CQ29" s="177"/>
      <c r="CR29" s="177"/>
      <c r="CS29" s="177"/>
    </row>
    <row r="30" spans="1:97" s="118" customFormat="1" ht="0.75" hidden="1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299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177"/>
      <c r="CA30" s="177"/>
      <c r="CB30" s="177"/>
      <c r="CC30" s="177"/>
      <c r="CD30" s="177"/>
      <c r="CO30" s="177"/>
      <c r="CP30" s="177"/>
      <c r="CQ30" s="177"/>
      <c r="CR30" s="177"/>
      <c r="CS30" s="177"/>
    </row>
    <row r="31" spans="1:97" s="118" customFormat="1" ht="0.75" hidden="1" customHeight="1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299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177"/>
      <c r="CA31" s="177"/>
      <c r="CB31" s="177"/>
      <c r="CC31" s="177"/>
      <c r="CD31" s="177"/>
      <c r="CO31" s="177"/>
      <c r="CP31" s="177"/>
      <c r="CQ31" s="177"/>
      <c r="CR31" s="177"/>
      <c r="CS31" s="177"/>
    </row>
    <row r="32" spans="1:97" s="118" customFormat="1" ht="0.75" hidden="1" customHeight="1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299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177"/>
      <c r="CA32" s="177"/>
      <c r="CB32" s="177"/>
      <c r="CC32" s="177"/>
      <c r="CD32" s="177"/>
      <c r="CO32" s="177"/>
      <c r="CP32" s="177"/>
      <c r="CQ32" s="177"/>
      <c r="CR32" s="177"/>
      <c r="CS32" s="177"/>
    </row>
    <row r="33" spans="68:77" s="177" customFormat="1" ht="0.75" hidden="1" customHeight="1"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</row>
    <row r="34" spans="68:77" s="177" customFormat="1" ht="0.75" hidden="1" customHeight="1"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</row>
    <row r="35" spans="68:77" s="177" customFormat="1" ht="0.75" hidden="1" customHeight="1"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</row>
    <row r="36" spans="68:77" s="177" customFormat="1" ht="0.75" hidden="1" customHeight="1"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</row>
    <row r="37" spans="68:77" s="177" customFormat="1" ht="0.75" hidden="1" customHeight="1"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</row>
    <row r="38" spans="68:77" s="177" customFormat="1" ht="0.75" hidden="1" customHeight="1"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</row>
    <row r="39" spans="68:77" s="177" customFormat="1" ht="0.75" hidden="1" customHeight="1"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</row>
    <row r="40" spans="68:77" s="177" customFormat="1" ht="0.75" hidden="1" customHeight="1"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</row>
    <row r="41" spans="68:77" s="177" customFormat="1" ht="0.75" hidden="1" customHeight="1"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</row>
    <row r="42" spans="68:77" s="177" customFormat="1" ht="0.75" hidden="1" customHeight="1"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</row>
    <row r="43" spans="68:77" s="177" customFormat="1" ht="0.75" hidden="1" customHeight="1"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</row>
    <row r="44" spans="68:77" s="177" customFormat="1" ht="0.75" hidden="1" customHeight="1"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</row>
    <row r="45" spans="68:77" s="177" customFormat="1" ht="0.75" hidden="1" customHeight="1"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</row>
    <row r="46" spans="68:77" s="177" customFormat="1" ht="0.75" hidden="1" customHeight="1"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</row>
    <row r="47" spans="68:77" s="177" customFormat="1" ht="0.75" hidden="1" customHeight="1"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</row>
    <row r="48" spans="68:77" s="177" customFormat="1" ht="0.75" hidden="1" customHeight="1"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</row>
    <row r="49" spans="1:103" s="177" customFormat="1" ht="0.75" hidden="1" customHeight="1"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</row>
    <row r="50" spans="1:103" s="177" customFormat="1" ht="0.75" hidden="1" customHeight="1">
      <c r="BP50" s="359"/>
      <c r="BQ50" s="359"/>
      <c r="BR50" s="359"/>
      <c r="BS50" s="359"/>
      <c r="BT50" s="359"/>
      <c r="BU50" s="359"/>
      <c r="BV50" s="359"/>
      <c r="BW50" s="359"/>
      <c r="BX50" s="359"/>
      <c r="BY50" s="359"/>
    </row>
    <row r="51" spans="1:103" s="177" customFormat="1" ht="0.75" hidden="1" customHeight="1"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</row>
    <row r="52" spans="1:103" s="177" customFormat="1" ht="0.75" hidden="1" customHeight="1"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</row>
    <row r="53" spans="1:103" s="177" customFormat="1" ht="0.75" hidden="1" customHeight="1"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</row>
    <row r="54" spans="1:103" s="177" customFormat="1" ht="0.75" hidden="1" customHeight="1"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</row>
    <row r="55" spans="1:103" s="177" customFormat="1" ht="0.75" hidden="1" customHeight="1"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</row>
    <row r="56" spans="1:103" s="177" customFormat="1" ht="0.75" hidden="1" customHeight="1"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</row>
    <row r="57" spans="1:103" s="118" customFormat="1" ht="24" hidden="1" customHeight="1">
      <c r="A57" s="417" t="s">
        <v>440</v>
      </c>
      <c r="B57" s="801"/>
      <c r="C57" s="309" t="str">
        <f>F59</f>
        <v>0.0</v>
      </c>
      <c r="D57" s="293" t="s">
        <v>113</v>
      </c>
      <c r="E57" s="310"/>
      <c r="F57" s="794">
        <f>B57</f>
        <v>0</v>
      </c>
      <c r="G57" s="796"/>
      <c r="H57" s="311">
        <f>H59</f>
        <v>0</v>
      </c>
      <c r="I57" s="311">
        <f>I59</f>
        <v>0</v>
      </c>
      <c r="J57" s="672" t="str">
        <f>A57</f>
        <v>TBD</v>
      </c>
      <c r="K57" s="311">
        <f t="shared" ref="K57:T57" si="0">K59</f>
        <v>0</v>
      </c>
      <c r="L57" s="311">
        <f t="shared" si="0"/>
        <v>0</v>
      </c>
      <c r="M57" s="311">
        <f t="shared" si="0"/>
        <v>0</v>
      </c>
      <c r="N57" s="311">
        <f t="shared" si="0"/>
        <v>0</v>
      </c>
      <c r="O57" s="311">
        <f t="shared" si="0"/>
        <v>0</v>
      </c>
      <c r="P57" s="311">
        <f t="shared" si="0"/>
        <v>0</v>
      </c>
      <c r="Q57" s="311">
        <f t="shared" si="0"/>
        <v>0</v>
      </c>
      <c r="R57" s="311">
        <f t="shared" si="0"/>
        <v>0</v>
      </c>
      <c r="S57" s="311">
        <f t="shared" si="0"/>
        <v>0</v>
      </c>
      <c r="T57" s="256">
        <f t="shared" si="0"/>
        <v>0</v>
      </c>
      <c r="U57" s="56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298" t="s">
        <v>871</v>
      </c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355"/>
      <c r="BQ57" s="355"/>
      <c r="BR57" s="355"/>
      <c r="BS57" s="355"/>
      <c r="BT57" s="355"/>
      <c r="BU57" s="355"/>
      <c r="BV57" s="355"/>
      <c r="BW57" s="355"/>
      <c r="BX57" s="355"/>
      <c r="BY57" s="355"/>
      <c r="BZ57" s="177"/>
      <c r="CA57" s="177"/>
      <c r="CB57" s="177"/>
      <c r="CC57" s="177"/>
      <c r="CD57" s="177"/>
      <c r="CO57" s="177"/>
      <c r="CP57" s="177"/>
      <c r="CQ57" s="177"/>
      <c r="CR57" s="177"/>
      <c r="CS57" s="177"/>
    </row>
    <row r="58" spans="1:103" s="118" customFormat="1" ht="0.75" hidden="1" customHeight="1">
      <c r="A58" s="308"/>
      <c r="B58" s="802"/>
      <c r="C58" s="309"/>
      <c r="D58" s="300"/>
      <c r="E58" s="310"/>
      <c r="F58" s="795"/>
      <c r="G58" s="797"/>
      <c r="H58" s="295"/>
      <c r="I58" s="295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360"/>
      <c r="U58" s="56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301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355"/>
      <c r="BQ58" s="355"/>
      <c r="BR58" s="355"/>
      <c r="BS58" s="355"/>
      <c r="BT58" s="355"/>
      <c r="BU58" s="355"/>
      <c r="BV58" s="355"/>
      <c r="BW58" s="355"/>
      <c r="BX58" s="355"/>
      <c r="BY58" s="355"/>
      <c r="BZ58" s="177"/>
      <c r="CA58" s="177"/>
      <c r="CB58" s="177"/>
      <c r="CC58" s="177"/>
      <c r="CD58" s="177"/>
      <c r="CO58" s="177"/>
      <c r="CP58" s="177"/>
      <c r="CQ58" s="177"/>
      <c r="CR58" s="177"/>
      <c r="CS58" s="177"/>
    </row>
    <row r="59" spans="1:103" s="118" customFormat="1" ht="11.25" hidden="1" customHeight="1">
      <c r="A59" s="308"/>
      <c r="B59" s="802"/>
      <c r="C59" s="798"/>
      <c r="D59" s="302"/>
      <c r="E59" s="303"/>
      <c r="F59" s="304" t="str">
        <f>F57 &amp; ".0"</f>
        <v>0.0</v>
      </c>
      <c r="G59" s="322" t="s">
        <v>137</v>
      </c>
      <c r="H59" s="313">
        <f>SUMIF('Список объектов'!$R$15:$R$16,$F59,'Список объектов'!$W$15:$W$16)</f>
        <v>0</v>
      </c>
      <c r="I59" s="313">
        <f>SUMIF('Список объектов'!$R$15:$R$16,$F59,'Список объектов'!$X$15:$X$16)</f>
        <v>0</v>
      </c>
      <c r="J59" s="418" t="str">
        <f>J57</f>
        <v>TBD</v>
      </c>
      <c r="K59" s="313"/>
      <c r="L59" s="313"/>
      <c r="M59" s="314">
        <f t="shared" ref="M59:M71" si="1">SUM(N59,Q59,R59:T59)</f>
        <v>0</v>
      </c>
      <c r="N59" s="314">
        <f t="shared" ref="N59:T59" si="2">SUM(N60:N71)</f>
        <v>0</v>
      </c>
      <c r="O59" s="314">
        <f t="shared" si="2"/>
        <v>0</v>
      </c>
      <c r="P59" s="314">
        <f t="shared" si="2"/>
        <v>0</v>
      </c>
      <c r="Q59" s="314">
        <f t="shared" si="2"/>
        <v>0</v>
      </c>
      <c r="R59" s="314">
        <f t="shared" si="2"/>
        <v>0</v>
      </c>
      <c r="S59" s="314">
        <f t="shared" si="2"/>
        <v>0</v>
      </c>
      <c r="T59" s="270">
        <f t="shared" si="2"/>
        <v>0</v>
      </c>
      <c r="U59" s="56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298" t="s">
        <v>22</v>
      </c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356">
        <f>SUM($Q60:$Q71)</f>
        <v>0</v>
      </c>
      <c r="BQ59" s="356">
        <f>SUM($R60:$R71)</f>
        <v>0</v>
      </c>
      <c r="BR59" s="356">
        <f>SUM($S60:$S71)</f>
        <v>0</v>
      </c>
      <c r="BS59" s="356">
        <f>SUM($T60:$T71)</f>
        <v>0</v>
      </c>
      <c r="BT59" s="356">
        <f>SUM($N60:$N71)</f>
        <v>0</v>
      </c>
      <c r="BU59" s="356">
        <f>SUM($Q60:$Q71)</f>
        <v>0</v>
      </c>
      <c r="BV59" s="356">
        <f>SUM($R60:$R71)</f>
        <v>0</v>
      </c>
      <c r="BW59" s="356">
        <f>SUM($S60:$S71)</f>
        <v>0</v>
      </c>
      <c r="BX59" s="356">
        <f>SUM($T60:$T71)</f>
        <v>0</v>
      </c>
      <c r="BY59" s="356">
        <f>SUM($N60:$N71)</f>
        <v>0</v>
      </c>
      <c r="BZ59" s="177"/>
      <c r="CA59" s="177"/>
      <c r="CB59" s="177"/>
      <c r="CC59" s="177"/>
      <c r="CD59" s="177"/>
      <c r="CE59" s="357">
        <f>SUM($Q60:$Q65)</f>
        <v>0</v>
      </c>
      <c r="CF59" s="357">
        <f>SUM($R60:$R65)</f>
        <v>0</v>
      </c>
      <c r="CG59" s="357">
        <f>SUM($S60:$S65)</f>
        <v>0</v>
      </c>
      <c r="CH59" s="357">
        <f>SUM($T60:$T65)</f>
        <v>0</v>
      </c>
      <c r="CI59" s="357">
        <f>SUM($N60:$N65)</f>
        <v>0</v>
      </c>
      <c r="CJ59" s="357">
        <f>SUM($Q66:$Q71)</f>
        <v>0</v>
      </c>
      <c r="CK59" s="357">
        <f>SUM($R66:$R71)</f>
        <v>0</v>
      </c>
      <c r="CL59" s="357">
        <f>SUM($S66:$S71)</f>
        <v>0</v>
      </c>
      <c r="CM59" s="357">
        <f>SUM($T66:$T71)</f>
        <v>0</v>
      </c>
      <c r="CN59" s="357">
        <f>SUM($N66:$N71)</f>
        <v>0</v>
      </c>
      <c r="CO59" s="177"/>
      <c r="CP59" s="177"/>
      <c r="CQ59" s="177"/>
      <c r="CR59" s="177"/>
      <c r="CS59" s="177"/>
    </row>
    <row r="60" spans="1:103" s="118" customFormat="1" ht="11.25" hidden="1" customHeight="1">
      <c r="A60" s="308"/>
      <c r="B60" s="802"/>
      <c r="C60" s="799"/>
      <c r="D60" s="302"/>
      <c r="E60" s="303"/>
      <c r="F60" s="304" t="str">
        <f>F57 &amp; ".1"</f>
        <v>0.1</v>
      </c>
      <c r="G60" s="322" t="s">
        <v>138</v>
      </c>
      <c r="H60" s="295"/>
      <c r="I60" s="295"/>
      <c r="J60" s="676" t="str">
        <f ca="1">IF(OFFSET('Список территорий'!CJ$15,$F57,0)="a","Y","N")</f>
        <v>N</v>
      </c>
      <c r="K60" s="296"/>
      <c r="L60" s="296"/>
      <c r="M60" s="314">
        <f t="shared" si="1"/>
        <v>0</v>
      </c>
      <c r="N60" s="314">
        <f>SUM(O60:P60)</f>
        <v>0</v>
      </c>
      <c r="O60" s="313"/>
      <c r="P60" s="313"/>
      <c r="Q60" s="313"/>
      <c r="R60" s="313"/>
      <c r="S60" s="313"/>
      <c r="T60" s="287"/>
      <c r="U60" s="56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301" t="str">
        <f>C57 &amp; "-I"</f>
        <v>0.0-I</v>
      </c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356">
        <f>SUM($Q60:$Q65)</f>
        <v>0</v>
      </c>
      <c r="BQ60" s="356">
        <f>SUM($R60:$R65)</f>
        <v>0</v>
      </c>
      <c r="BR60" s="356">
        <f>SUM($S60:$S65)</f>
        <v>0</v>
      </c>
      <c r="BS60" s="356">
        <f>SUM($T60:$T65)</f>
        <v>0</v>
      </c>
      <c r="BT60" s="356">
        <f>SUM($N60:$N65)</f>
        <v>0</v>
      </c>
      <c r="BU60" s="356">
        <f>SUM($Q60:$Q65)</f>
        <v>0</v>
      </c>
      <c r="BV60" s="356">
        <f>SUM($R60:$R65)</f>
        <v>0</v>
      </c>
      <c r="BW60" s="356">
        <f>SUM($S60:$S65)</f>
        <v>0</v>
      </c>
      <c r="BX60" s="356">
        <f>SUM($T60:$T65)</f>
        <v>0</v>
      </c>
      <c r="BY60" s="356">
        <f>SUM($N60:$N65)</f>
        <v>0</v>
      </c>
      <c r="BZ60" s="177"/>
      <c r="CA60" s="177"/>
      <c r="CB60" s="177"/>
      <c r="CC60" s="177"/>
      <c r="CD60" s="177"/>
      <c r="CO60" s="177"/>
      <c r="CP60" s="177"/>
      <c r="CQ60" s="177"/>
      <c r="CR60" s="177"/>
      <c r="CS60" s="177"/>
      <c r="CT60" s="358">
        <f>IF(OR(BP59=0,CE59=0,BP59=""),0,CE59/BP59)</f>
        <v>0</v>
      </c>
      <c r="CU60" s="358">
        <f>IF(OR(BQ59=0,CF59=0,BQ59=""),0,CF59/BQ59)</f>
        <v>0</v>
      </c>
      <c r="CV60" s="358">
        <f>IF(OR(BR59=0,CG59=0,BR59=""),0,CG59/BR59)</f>
        <v>0</v>
      </c>
      <c r="CW60" s="358">
        <f>IF(OR(BS59=0,CH59=0,BS59=""),0,CH59/BS59)</f>
        <v>0</v>
      </c>
      <c r="CX60" s="358">
        <f>IF(OR(BT59=0,CI59=0,BT59=""),0,CI59/BT59)</f>
        <v>0</v>
      </c>
      <c r="CY60" s="358">
        <f>IF(OR(SUM(BP59:BT59)=0,SUM(CE59:CI59)=0),0,SUM(CE59:CI59)/SUM(BP59:BT59))</f>
        <v>0</v>
      </c>
    </row>
    <row r="61" spans="1:103" s="118" customFormat="1" ht="11.25" hidden="1" customHeight="1">
      <c r="A61" s="308"/>
      <c r="B61" s="802"/>
      <c r="C61" s="799"/>
      <c r="D61" s="302"/>
      <c r="E61" s="303"/>
      <c r="F61" s="304" t="str">
        <f>F57 &amp; ".2"</f>
        <v>0.2</v>
      </c>
      <c r="G61" s="322" t="s">
        <v>139</v>
      </c>
      <c r="H61" s="295"/>
      <c r="I61" s="295"/>
      <c r="J61" s="676" t="str">
        <f ca="1">IF(OFFSET('Список территорий'!CK$15,$F57,0)="a","Y","N")</f>
        <v>N</v>
      </c>
      <c r="K61" s="296"/>
      <c r="L61" s="296"/>
      <c r="M61" s="314">
        <f t="shared" si="1"/>
        <v>0</v>
      </c>
      <c r="N61" s="314">
        <f t="shared" ref="N61:N71" si="3">SUM(O61:P61)</f>
        <v>0</v>
      </c>
      <c r="O61" s="313"/>
      <c r="P61" s="313"/>
      <c r="Q61" s="313"/>
      <c r="R61" s="313"/>
      <c r="S61" s="313"/>
      <c r="T61" s="287"/>
      <c r="U61" s="345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301" t="str">
        <f>C57 &amp; "-I"</f>
        <v>0.0-I</v>
      </c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355"/>
      <c r="BQ61" s="355"/>
      <c r="BR61" s="355"/>
      <c r="BS61" s="355"/>
      <c r="BT61" s="355"/>
      <c r="BU61" s="355"/>
      <c r="BV61" s="355"/>
      <c r="BW61" s="355"/>
      <c r="BX61" s="355"/>
      <c r="BY61" s="355"/>
      <c r="BZ61" s="177"/>
      <c r="CA61" s="177"/>
      <c r="CB61" s="177"/>
      <c r="CC61" s="177"/>
      <c r="CD61" s="177"/>
      <c r="CO61" s="177"/>
      <c r="CP61" s="177"/>
      <c r="CQ61" s="177"/>
      <c r="CR61" s="177"/>
      <c r="CS61" s="177"/>
    </row>
    <row r="62" spans="1:103" s="118" customFormat="1" ht="11.25" hidden="1" customHeight="1">
      <c r="A62" s="308"/>
      <c r="B62" s="802"/>
      <c r="C62" s="799"/>
      <c r="D62" s="302"/>
      <c r="E62" s="303"/>
      <c r="F62" s="304" t="str">
        <f>F57 &amp; ".3"</f>
        <v>0.3</v>
      </c>
      <c r="G62" s="322" t="s">
        <v>140</v>
      </c>
      <c r="H62" s="295"/>
      <c r="I62" s="295"/>
      <c r="J62" s="676" t="str">
        <f ca="1">IF(OFFSET('Список территорий'!CL$15,$F57,0)="a","Y","N")</f>
        <v>N</v>
      </c>
      <c r="K62" s="296"/>
      <c r="L62" s="296"/>
      <c r="M62" s="314">
        <f t="shared" si="1"/>
        <v>0</v>
      </c>
      <c r="N62" s="314">
        <f t="shared" si="3"/>
        <v>0</v>
      </c>
      <c r="O62" s="313"/>
      <c r="P62" s="313"/>
      <c r="Q62" s="313"/>
      <c r="R62" s="313"/>
      <c r="S62" s="313"/>
      <c r="T62" s="287"/>
      <c r="U62" s="345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301" t="str">
        <f>C57 &amp; "-I"</f>
        <v>0.0-I</v>
      </c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355"/>
      <c r="BQ62" s="355"/>
      <c r="BR62" s="355"/>
      <c r="BS62" s="355"/>
      <c r="BT62" s="355"/>
      <c r="BU62" s="355"/>
      <c r="BV62" s="355"/>
      <c r="BW62" s="355"/>
      <c r="BX62" s="355"/>
      <c r="BY62" s="355"/>
      <c r="BZ62" s="177"/>
      <c r="CA62" s="177"/>
      <c r="CB62" s="177"/>
      <c r="CC62" s="177"/>
      <c r="CD62" s="177"/>
      <c r="CO62" s="177"/>
      <c r="CP62" s="177"/>
      <c r="CQ62" s="177"/>
      <c r="CR62" s="177"/>
      <c r="CS62" s="177"/>
    </row>
    <row r="63" spans="1:103" s="118" customFormat="1" ht="11.25" hidden="1" customHeight="1">
      <c r="A63" s="308"/>
      <c r="B63" s="802"/>
      <c r="C63" s="799"/>
      <c r="D63" s="302"/>
      <c r="E63" s="303"/>
      <c r="F63" s="304" t="str">
        <f>F57 &amp; ".4"</f>
        <v>0.4</v>
      </c>
      <c r="G63" s="322" t="s">
        <v>141</v>
      </c>
      <c r="H63" s="295"/>
      <c r="I63" s="295"/>
      <c r="J63" s="676" t="str">
        <f ca="1">IF(OFFSET('Список территорий'!CM$15,$F57,0)="a","Y","N")</f>
        <v>N</v>
      </c>
      <c r="K63" s="296"/>
      <c r="L63" s="296"/>
      <c r="M63" s="314">
        <f t="shared" si="1"/>
        <v>0</v>
      </c>
      <c r="N63" s="314">
        <f t="shared" si="3"/>
        <v>0</v>
      </c>
      <c r="O63" s="313"/>
      <c r="P63" s="313"/>
      <c r="Q63" s="313"/>
      <c r="R63" s="313"/>
      <c r="S63" s="313"/>
      <c r="T63" s="287"/>
      <c r="U63" s="345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301" t="str">
        <f>C57 &amp; "-I"</f>
        <v>0.0-I</v>
      </c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355"/>
      <c r="BQ63" s="355"/>
      <c r="BR63" s="355"/>
      <c r="BS63" s="355"/>
      <c r="BT63" s="355"/>
      <c r="BU63" s="355"/>
      <c r="BV63" s="355"/>
      <c r="BW63" s="355"/>
      <c r="BX63" s="355"/>
      <c r="BY63" s="355"/>
      <c r="BZ63" s="177"/>
      <c r="CA63" s="177"/>
      <c r="CB63" s="177"/>
      <c r="CC63" s="177"/>
      <c r="CD63" s="177"/>
      <c r="CO63" s="177"/>
      <c r="CP63" s="177"/>
      <c r="CQ63" s="177"/>
      <c r="CR63" s="177"/>
      <c r="CS63" s="177"/>
    </row>
    <row r="64" spans="1:103" s="118" customFormat="1" ht="11.25" hidden="1" customHeight="1">
      <c r="A64" s="308"/>
      <c r="B64" s="802"/>
      <c r="C64" s="799"/>
      <c r="D64" s="302"/>
      <c r="E64" s="303"/>
      <c r="F64" s="304" t="str">
        <f>F57 &amp; ".5"</f>
        <v>0.5</v>
      </c>
      <c r="G64" s="322" t="s">
        <v>142</v>
      </c>
      <c r="H64" s="295"/>
      <c r="I64" s="295"/>
      <c r="J64" s="676" t="str">
        <f ca="1">IF(OFFSET('Список территорий'!CN$15,$F57,0)="a","Y","N")</f>
        <v>N</v>
      </c>
      <c r="K64" s="296"/>
      <c r="L64" s="296"/>
      <c r="M64" s="314">
        <f t="shared" si="1"/>
        <v>0</v>
      </c>
      <c r="N64" s="314">
        <f t="shared" si="3"/>
        <v>0</v>
      </c>
      <c r="O64" s="313"/>
      <c r="P64" s="313"/>
      <c r="Q64" s="313"/>
      <c r="R64" s="313"/>
      <c r="S64" s="313"/>
      <c r="T64" s="287"/>
      <c r="U64" s="345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301" t="str">
        <f>C57 &amp; "-I"</f>
        <v>0.0-I</v>
      </c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355"/>
      <c r="BQ64" s="355"/>
      <c r="BR64" s="355"/>
      <c r="BS64" s="355"/>
      <c r="BT64" s="355"/>
      <c r="BU64" s="355"/>
      <c r="BV64" s="355"/>
      <c r="BW64" s="355"/>
      <c r="BX64" s="355"/>
      <c r="BY64" s="355"/>
      <c r="BZ64" s="177"/>
      <c r="CA64" s="177"/>
      <c r="CB64" s="177"/>
      <c r="CC64" s="177"/>
      <c r="CD64" s="177"/>
      <c r="CO64" s="177"/>
      <c r="CP64" s="177"/>
      <c r="CQ64" s="177"/>
      <c r="CR64" s="177"/>
      <c r="CS64" s="177"/>
    </row>
    <row r="65" spans="1:103" s="118" customFormat="1" ht="11.25" hidden="1" customHeight="1">
      <c r="A65" s="308"/>
      <c r="B65" s="802"/>
      <c r="C65" s="799"/>
      <c r="D65" s="302"/>
      <c r="E65" s="303"/>
      <c r="F65" s="304" t="str">
        <f>F57 &amp; ".6"</f>
        <v>0.6</v>
      </c>
      <c r="G65" s="322" t="s">
        <v>143</v>
      </c>
      <c r="H65" s="295"/>
      <c r="I65" s="295"/>
      <c r="J65" s="676" t="str">
        <f ca="1">IF(OFFSET('Список территорий'!CO$15,$F57,0)="a","Y","N")</f>
        <v>N</v>
      </c>
      <c r="K65" s="296"/>
      <c r="L65" s="296"/>
      <c r="M65" s="314">
        <f t="shared" si="1"/>
        <v>0</v>
      </c>
      <c r="N65" s="314">
        <f t="shared" si="3"/>
        <v>0</v>
      </c>
      <c r="O65" s="313"/>
      <c r="P65" s="313"/>
      <c r="Q65" s="313"/>
      <c r="R65" s="313"/>
      <c r="S65" s="313"/>
      <c r="T65" s="287"/>
      <c r="U65" s="345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301" t="str">
        <f>C57 &amp; "-I"</f>
        <v>0.0-I</v>
      </c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355"/>
      <c r="BQ65" s="355"/>
      <c r="BR65" s="355"/>
      <c r="BS65" s="355"/>
      <c r="BT65" s="355"/>
      <c r="BU65" s="355"/>
      <c r="BV65" s="355"/>
      <c r="BW65" s="355"/>
      <c r="BX65" s="355"/>
      <c r="BY65" s="355"/>
      <c r="BZ65" s="177"/>
      <c r="CA65" s="177"/>
      <c r="CB65" s="177"/>
      <c r="CC65" s="177"/>
      <c r="CD65" s="177"/>
      <c r="CO65" s="177"/>
      <c r="CP65" s="177"/>
      <c r="CQ65" s="177"/>
      <c r="CR65" s="177"/>
      <c r="CS65" s="177"/>
    </row>
    <row r="66" spans="1:103" s="118" customFormat="1" ht="11.25" hidden="1" customHeight="1">
      <c r="A66" s="308"/>
      <c r="B66" s="802"/>
      <c r="C66" s="799"/>
      <c r="D66" s="302"/>
      <c r="E66" s="303"/>
      <c r="F66" s="304" t="str">
        <f>F57 &amp; ".7"</f>
        <v>0.7</v>
      </c>
      <c r="G66" s="322" t="s">
        <v>144</v>
      </c>
      <c r="H66" s="295"/>
      <c r="I66" s="295"/>
      <c r="J66" s="676" t="str">
        <f ca="1">IF(OFFSET('Список территорий'!CP$15,$F57,0)="a","Y","N")</f>
        <v>N</v>
      </c>
      <c r="K66" s="296"/>
      <c r="L66" s="296"/>
      <c r="M66" s="314">
        <f t="shared" si="1"/>
        <v>0</v>
      </c>
      <c r="N66" s="314">
        <f t="shared" si="3"/>
        <v>0</v>
      </c>
      <c r="O66" s="313"/>
      <c r="P66" s="313"/>
      <c r="Q66" s="313"/>
      <c r="R66" s="313"/>
      <c r="S66" s="313"/>
      <c r="T66" s="287"/>
      <c r="U66" s="345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301" t="str">
        <f>C57 &amp; "-II"</f>
        <v>0.0-II</v>
      </c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356">
        <f>SUM($Q66:$Q71)</f>
        <v>0</v>
      </c>
      <c r="BQ66" s="356">
        <f>SUM($R66:$R71)</f>
        <v>0</v>
      </c>
      <c r="BR66" s="356">
        <f>SUM($S66:$S71)</f>
        <v>0</v>
      </c>
      <c r="BS66" s="356">
        <f>SUM($T66:$T71)</f>
        <v>0</v>
      </c>
      <c r="BT66" s="356">
        <f>SUM($N66:$N71)</f>
        <v>0</v>
      </c>
      <c r="BU66" s="356">
        <f>SUM($Q66:$Q71)</f>
        <v>0</v>
      </c>
      <c r="BV66" s="356">
        <f>SUM($R66:$R71)</f>
        <v>0</v>
      </c>
      <c r="BW66" s="356">
        <f>SUM($S66:$S71)</f>
        <v>0</v>
      </c>
      <c r="BX66" s="356">
        <f>SUM($T66:$T71)</f>
        <v>0</v>
      </c>
      <c r="BY66" s="356">
        <f>SUM($N66:$N71)</f>
        <v>0</v>
      </c>
      <c r="BZ66" s="177"/>
      <c r="CA66" s="177"/>
      <c r="CB66" s="177"/>
      <c r="CC66" s="177"/>
      <c r="CD66" s="177"/>
      <c r="CO66" s="177"/>
      <c r="CP66" s="177"/>
      <c r="CQ66" s="177"/>
      <c r="CR66" s="177"/>
      <c r="CS66" s="177"/>
      <c r="CT66" s="358">
        <f>IF(OR(BU59=0,CJ59=0,BU59=""),0,CJ59/BU59)</f>
        <v>0</v>
      </c>
      <c r="CU66" s="358">
        <f>IF(OR(BV59=0,CK59=0,BV59=""),0,CK59/BV59)</f>
        <v>0</v>
      </c>
      <c r="CV66" s="358">
        <f>IF(OR(BW59=0,CL59=0,BW59=""),0,CL59/BW59)</f>
        <v>0</v>
      </c>
      <c r="CW66" s="358">
        <f>IF(OR(BX59=0,CM59=0,BX59=""),0,CM59/BX59)</f>
        <v>0</v>
      </c>
      <c r="CX66" s="358">
        <f>IF(OR(BY59=0,CN59=0,BY59=""),0,CN59/BY59)</f>
        <v>0</v>
      </c>
      <c r="CY66" s="358">
        <f>IF(OR(SUM(BU59:BY59)=0,SUM(CJ59:CN59)=0),0,SUM(CJ59:CN59)/SUM(BU59:BY59))</f>
        <v>0</v>
      </c>
    </row>
    <row r="67" spans="1:103" s="118" customFormat="1" ht="11.25" hidden="1" customHeight="1">
      <c r="A67" s="308"/>
      <c r="B67" s="802"/>
      <c r="C67" s="799"/>
      <c r="D67" s="302"/>
      <c r="E67" s="303"/>
      <c r="F67" s="304" t="str">
        <f>F57 &amp; ".8"</f>
        <v>0.8</v>
      </c>
      <c r="G67" s="322" t="s">
        <v>145</v>
      </c>
      <c r="H67" s="295"/>
      <c r="I67" s="295"/>
      <c r="J67" s="676" t="str">
        <f ca="1">IF(OFFSET('Список территорий'!CQ$15,$F57,0)="a","Y","N")</f>
        <v>N</v>
      </c>
      <c r="K67" s="296"/>
      <c r="L67" s="296"/>
      <c r="M67" s="314">
        <f t="shared" si="1"/>
        <v>0</v>
      </c>
      <c r="N67" s="314">
        <f t="shared" si="3"/>
        <v>0</v>
      </c>
      <c r="O67" s="313"/>
      <c r="P67" s="313"/>
      <c r="Q67" s="313"/>
      <c r="R67" s="313"/>
      <c r="S67" s="313"/>
      <c r="T67" s="287"/>
      <c r="U67" s="345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301" t="str">
        <f>C57 &amp; "-II"</f>
        <v>0.0-II</v>
      </c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355"/>
      <c r="BQ67" s="355"/>
      <c r="BR67" s="355"/>
      <c r="BS67" s="355"/>
      <c r="BT67" s="355"/>
      <c r="BU67" s="355"/>
      <c r="BV67" s="355"/>
      <c r="BW67" s="355"/>
      <c r="BX67" s="355"/>
      <c r="BY67" s="355"/>
      <c r="BZ67" s="177"/>
      <c r="CA67" s="177"/>
      <c r="CB67" s="177"/>
      <c r="CC67" s="177"/>
      <c r="CD67" s="177"/>
      <c r="CO67" s="177"/>
      <c r="CP67" s="177"/>
      <c r="CQ67" s="177"/>
      <c r="CR67" s="177"/>
      <c r="CS67" s="177"/>
    </row>
    <row r="68" spans="1:103" s="118" customFormat="1" ht="11.25" hidden="1" customHeight="1">
      <c r="A68" s="308"/>
      <c r="B68" s="802"/>
      <c r="C68" s="799"/>
      <c r="D68" s="302"/>
      <c r="E68" s="303"/>
      <c r="F68" s="304" t="str">
        <f>F57 &amp; ".9"</f>
        <v>0.9</v>
      </c>
      <c r="G68" s="322" t="s">
        <v>146</v>
      </c>
      <c r="H68" s="295"/>
      <c r="I68" s="295"/>
      <c r="J68" s="676" t="str">
        <f ca="1">IF(OFFSET('Список территорий'!CR$15,$F57,0)="a","Y","N")</f>
        <v>N</v>
      </c>
      <c r="K68" s="296"/>
      <c r="L68" s="296"/>
      <c r="M68" s="314">
        <f t="shared" si="1"/>
        <v>0</v>
      </c>
      <c r="N68" s="314">
        <f t="shared" si="3"/>
        <v>0</v>
      </c>
      <c r="O68" s="313"/>
      <c r="P68" s="313"/>
      <c r="Q68" s="313"/>
      <c r="R68" s="313"/>
      <c r="S68" s="313"/>
      <c r="T68" s="287"/>
      <c r="U68" s="345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301" t="str">
        <f>C57 &amp; "-II"</f>
        <v>0.0-II</v>
      </c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355"/>
      <c r="BQ68" s="355"/>
      <c r="BR68" s="355"/>
      <c r="BS68" s="355"/>
      <c r="BT68" s="355"/>
      <c r="BU68" s="355"/>
      <c r="BV68" s="355"/>
      <c r="BW68" s="355"/>
      <c r="BX68" s="355"/>
      <c r="BY68" s="355"/>
      <c r="BZ68" s="177"/>
      <c r="CA68" s="177"/>
      <c r="CB68" s="177"/>
      <c r="CC68" s="177"/>
      <c r="CD68" s="177"/>
      <c r="CO68" s="177"/>
      <c r="CP68" s="177"/>
      <c r="CQ68" s="177"/>
      <c r="CR68" s="177"/>
      <c r="CS68" s="177"/>
    </row>
    <row r="69" spans="1:103" s="118" customFormat="1" ht="11.25" hidden="1" customHeight="1">
      <c r="A69" s="308"/>
      <c r="B69" s="802"/>
      <c r="C69" s="799"/>
      <c r="D69" s="302"/>
      <c r="E69" s="303"/>
      <c r="F69" s="304" t="str">
        <f>F57 &amp; ".10"</f>
        <v>0.10</v>
      </c>
      <c r="G69" s="322" t="s">
        <v>147</v>
      </c>
      <c r="H69" s="295"/>
      <c r="I69" s="295"/>
      <c r="J69" s="676" t="str">
        <f ca="1">IF(OFFSET('Список территорий'!CS$15,$F57,0)="a","Y","N")</f>
        <v>N</v>
      </c>
      <c r="K69" s="296"/>
      <c r="L69" s="296"/>
      <c r="M69" s="314">
        <f t="shared" si="1"/>
        <v>0</v>
      </c>
      <c r="N69" s="314">
        <f t="shared" si="3"/>
        <v>0</v>
      </c>
      <c r="O69" s="313"/>
      <c r="P69" s="313"/>
      <c r="Q69" s="313"/>
      <c r="R69" s="313"/>
      <c r="S69" s="313"/>
      <c r="T69" s="287"/>
      <c r="U69" s="345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301" t="str">
        <f>C57 &amp; "-II"</f>
        <v>0.0-II</v>
      </c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355"/>
      <c r="BQ69" s="355"/>
      <c r="BR69" s="355"/>
      <c r="BS69" s="355"/>
      <c r="BT69" s="355"/>
      <c r="BU69" s="355"/>
      <c r="BV69" s="355"/>
      <c r="BW69" s="355"/>
      <c r="BX69" s="355"/>
      <c r="BY69" s="355"/>
      <c r="BZ69" s="177"/>
      <c r="CA69" s="177"/>
      <c r="CB69" s="177"/>
      <c r="CC69" s="177"/>
      <c r="CD69" s="177"/>
      <c r="CO69" s="177"/>
      <c r="CP69" s="177"/>
      <c r="CQ69" s="177"/>
      <c r="CR69" s="177"/>
      <c r="CS69" s="177"/>
    </row>
    <row r="70" spans="1:103" s="118" customFormat="1" ht="11.25" hidden="1" customHeight="1">
      <c r="A70" s="308"/>
      <c r="B70" s="802"/>
      <c r="C70" s="799"/>
      <c r="D70" s="302"/>
      <c r="E70" s="303"/>
      <c r="F70" s="304" t="str">
        <f>F57 &amp; ".11"</f>
        <v>0.11</v>
      </c>
      <c r="G70" s="322" t="s">
        <v>148</v>
      </c>
      <c r="H70" s="295"/>
      <c r="I70" s="295"/>
      <c r="J70" s="676" t="str">
        <f ca="1">IF(OFFSET('Список территорий'!CT$15,$F57,0)="a","Y","N")</f>
        <v>N</v>
      </c>
      <c r="K70" s="296"/>
      <c r="L70" s="296"/>
      <c r="M70" s="314">
        <f t="shared" si="1"/>
        <v>0</v>
      </c>
      <c r="N70" s="314">
        <f t="shared" si="3"/>
        <v>0</v>
      </c>
      <c r="O70" s="313"/>
      <c r="P70" s="313"/>
      <c r="Q70" s="313"/>
      <c r="R70" s="313"/>
      <c r="S70" s="313"/>
      <c r="T70" s="287"/>
      <c r="U70" s="345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301" t="str">
        <f>C57 &amp; "-II"</f>
        <v>0.0-II</v>
      </c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355"/>
      <c r="BQ70" s="355"/>
      <c r="BR70" s="355"/>
      <c r="BS70" s="355"/>
      <c r="BT70" s="355"/>
      <c r="BU70" s="355"/>
      <c r="BV70" s="355"/>
      <c r="BW70" s="355"/>
      <c r="BX70" s="355"/>
      <c r="BY70" s="355"/>
      <c r="BZ70" s="177"/>
      <c r="CA70" s="177"/>
      <c r="CB70" s="177"/>
      <c r="CC70" s="177"/>
      <c r="CD70" s="177"/>
      <c r="CO70" s="177"/>
      <c r="CP70" s="177"/>
      <c r="CQ70" s="177"/>
      <c r="CR70" s="177"/>
      <c r="CS70" s="177"/>
    </row>
    <row r="71" spans="1:103" s="118" customFormat="1" ht="11.25" hidden="1" customHeight="1">
      <c r="A71" s="308"/>
      <c r="B71" s="802"/>
      <c r="C71" s="804"/>
      <c r="D71" s="302"/>
      <c r="E71" s="303"/>
      <c r="F71" s="304" t="str">
        <f>F57 &amp; ".12"</f>
        <v>0.12</v>
      </c>
      <c r="G71" s="322" t="s">
        <v>149</v>
      </c>
      <c r="H71" s="295"/>
      <c r="I71" s="295"/>
      <c r="J71" s="676" t="str">
        <f ca="1">IF(OFFSET('Список территорий'!CU$15,$F57,0)="a","Y","N")</f>
        <v>N</v>
      </c>
      <c r="K71" s="296"/>
      <c r="L71" s="296"/>
      <c r="M71" s="314">
        <f t="shared" si="1"/>
        <v>0</v>
      </c>
      <c r="N71" s="314">
        <f t="shared" si="3"/>
        <v>0</v>
      </c>
      <c r="O71" s="313"/>
      <c r="P71" s="313"/>
      <c r="Q71" s="313"/>
      <c r="R71" s="313"/>
      <c r="S71" s="313"/>
      <c r="T71" s="287"/>
      <c r="U71" s="345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301" t="str">
        <f>C57 &amp; "-II"</f>
        <v>0.0-II</v>
      </c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355"/>
      <c r="BQ71" s="355"/>
      <c r="BR71" s="355"/>
      <c r="BS71" s="355"/>
      <c r="BT71" s="355"/>
      <c r="BU71" s="355"/>
      <c r="BV71" s="355"/>
      <c r="BW71" s="355"/>
      <c r="BX71" s="355"/>
      <c r="BY71" s="355"/>
      <c r="BZ71" s="177"/>
      <c r="CA71" s="177"/>
      <c r="CB71" s="177"/>
      <c r="CC71" s="177"/>
      <c r="CD71" s="177"/>
      <c r="CO71" s="177"/>
      <c r="CP71" s="177"/>
      <c r="CQ71" s="177"/>
      <c r="CR71" s="177"/>
      <c r="CS71" s="177"/>
    </row>
    <row r="72" spans="1:103" s="118" customFormat="1" ht="0.75" hidden="1" customHeight="1">
      <c r="A72" s="308"/>
      <c r="B72" s="802"/>
      <c r="C72" s="798"/>
      <c r="D72" s="302"/>
      <c r="E72" s="337"/>
      <c r="F72" s="295"/>
      <c r="G72" s="295"/>
      <c r="H72" s="295"/>
      <c r="I72" s="295"/>
      <c r="J72" s="295"/>
      <c r="K72" s="296"/>
      <c r="L72" s="296"/>
      <c r="M72" s="296"/>
      <c r="N72" s="296"/>
      <c r="O72" s="296"/>
      <c r="P72" s="296"/>
      <c r="Q72" s="296"/>
      <c r="R72" s="296"/>
      <c r="S72" s="296"/>
      <c r="T72" s="289"/>
      <c r="U72" s="299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301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355"/>
      <c r="BQ72" s="355"/>
      <c r="BR72" s="355"/>
      <c r="BS72" s="355"/>
      <c r="BT72" s="355"/>
      <c r="BU72" s="355"/>
      <c r="BV72" s="355"/>
      <c r="BW72" s="355"/>
      <c r="BX72" s="355"/>
      <c r="BY72" s="355"/>
      <c r="BZ72" s="177"/>
      <c r="CA72" s="177"/>
      <c r="CB72" s="177"/>
      <c r="CC72" s="177"/>
      <c r="CD72" s="177"/>
      <c r="CO72" s="177"/>
      <c r="CP72" s="177"/>
      <c r="CQ72" s="177"/>
      <c r="CR72" s="177"/>
      <c r="CS72" s="177"/>
    </row>
    <row r="73" spans="1:103" s="118" customFormat="1" ht="0.75" hidden="1" customHeight="1">
      <c r="A73" s="308"/>
      <c r="B73" s="802"/>
      <c r="C73" s="799"/>
      <c r="D73" s="302"/>
      <c r="E73" s="337"/>
      <c r="F73" s="295"/>
      <c r="G73" s="295"/>
      <c r="H73" s="295"/>
      <c r="I73" s="295"/>
      <c r="J73" s="295"/>
      <c r="K73" s="296"/>
      <c r="L73" s="296"/>
      <c r="M73" s="296"/>
      <c r="N73" s="296"/>
      <c r="O73" s="296"/>
      <c r="P73" s="296"/>
      <c r="Q73" s="296"/>
      <c r="R73" s="296"/>
      <c r="S73" s="296"/>
      <c r="T73" s="289"/>
      <c r="U73" s="299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301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355"/>
      <c r="BQ73" s="355"/>
      <c r="BR73" s="355"/>
      <c r="BS73" s="355"/>
      <c r="BT73" s="355"/>
      <c r="BU73" s="355"/>
      <c r="BV73" s="355"/>
      <c r="BW73" s="355"/>
      <c r="BX73" s="355"/>
      <c r="BY73" s="355"/>
      <c r="BZ73" s="177"/>
      <c r="CA73" s="177"/>
      <c r="CB73" s="177"/>
      <c r="CC73" s="177"/>
      <c r="CD73" s="177"/>
      <c r="CO73" s="177"/>
      <c r="CP73" s="177"/>
      <c r="CQ73" s="177"/>
      <c r="CR73" s="177"/>
      <c r="CS73" s="177"/>
    </row>
    <row r="74" spans="1:103" s="118" customFormat="1" ht="0.75" hidden="1" customHeight="1">
      <c r="A74" s="308"/>
      <c r="B74" s="802"/>
      <c r="C74" s="799"/>
      <c r="D74" s="302"/>
      <c r="E74" s="337"/>
      <c r="F74" s="295"/>
      <c r="G74" s="295"/>
      <c r="H74" s="295"/>
      <c r="I74" s="295"/>
      <c r="J74" s="295"/>
      <c r="K74" s="296"/>
      <c r="L74" s="296"/>
      <c r="M74" s="296"/>
      <c r="N74" s="296"/>
      <c r="O74" s="296"/>
      <c r="P74" s="296"/>
      <c r="Q74" s="296"/>
      <c r="R74" s="296"/>
      <c r="S74" s="296"/>
      <c r="T74" s="289"/>
      <c r="U74" s="299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301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355"/>
      <c r="BQ74" s="355"/>
      <c r="BR74" s="355"/>
      <c r="BS74" s="355"/>
      <c r="BT74" s="355"/>
      <c r="BU74" s="355"/>
      <c r="BV74" s="355"/>
      <c r="BW74" s="355"/>
      <c r="BX74" s="355"/>
      <c r="BY74" s="355"/>
      <c r="BZ74" s="177"/>
      <c r="CA74" s="177"/>
      <c r="CB74" s="177"/>
      <c r="CC74" s="177"/>
      <c r="CD74" s="177"/>
      <c r="CO74" s="177"/>
      <c r="CP74" s="177"/>
      <c r="CQ74" s="177"/>
      <c r="CR74" s="177"/>
      <c r="CS74" s="177"/>
    </row>
    <row r="75" spans="1:103" s="118" customFormat="1" ht="0.75" hidden="1" customHeight="1">
      <c r="A75" s="308"/>
      <c r="B75" s="802"/>
      <c r="C75" s="799"/>
      <c r="D75" s="302"/>
      <c r="E75" s="337"/>
      <c r="F75" s="295"/>
      <c r="G75" s="295"/>
      <c r="H75" s="295"/>
      <c r="I75" s="295"/>
      <c r="J75" s="295"/>
      <c r="K75" s="296"/>
      <c r="L75" s="296"/>
      <c r="M75" s="296"/>
      <c r="N75" s="296"/>
      <c r="O75" s="296"/>
      <c r="P75" s="296"/>
      <c r="Q75" s="296"/>
      <c r="R75" s="296"/>
      <c r="S75" s="296"/>
      <c r="T75" s="289"/>
      <c r="U75" s="299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301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355"/>
      <c r="BQ75" s="355"/>
      <c r="BR75" s="355"/>
      <c r="BS75" s="355"/>
      <c r="BT75" s="355"/>
      <c r="BU75" s="355"/>
      <c r="BV75" s="355"/>
      <c r="BW75" s="355"/>
      <c r="BX75" s="355"/>
      <c r="BY75" s="355"/>
      <c r="BZ75" s="177"/>
      <c r="CA75" s="177"/>
      <c r="CB75" s="177"/>
      <c r="CC75" s="177"/>
      <c r="CD75" s="177"/>
      <c r="CO75" s="177"/>
      <c r="CP75" s="177"/>
      <c r="CQ75" s="177"/>
      <c r="CR75" s="177"/>
      <c r="CS75" s="177"/>
    </row>
    <row r="76" spans="1:103" s="118" customFormat="1" ht="0.75" hidden="1" customHeight="1">
      <c r="A76" s="308"/>
      <c r="B76" s="802"/>
      <c r="C76" s="799"/>
      <c r="D76" s="302"/>
      <c r="E76" s="337"/>
      <c r="F76" s="295"/>
      <c r="G76" s="295"/>
      <c r="H76" s="295"/>
      <c r="I76" s="295"/>
      <c r="J76" s="295"/>
      <c r="K76" s="296"/>
      <c r="L76" s="296"/>
      <c r="M76" s="296"/>
      <c r="N76" s="296"/>
      <c r="O76" s="296"/>
      <c r="P76" s="296"/>
      <c r="Q76" s="296"/>
      <c r="R76" s="296"/>
      <c r="S76" s="296"/>
      <c r="T76" s="289"/>
      <c r="U76" s="299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301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355"/>
      <c r="BQ76" s="355"/>
      <c r="BR76" s="355"/>
      <c r="BS76" s="355"/>
      <c r="BT76" s="355"/>
      <c r="BU76" s="355"/>
      <c r="BV76" s="355"/>
      <c r="BW76" s="355"/>
      <c r="BX76" s="355"/>
      <c r="BY76" s="355"/>
      <c r="BZ76" s="177"/>
      <c r="CA76" s="177"/>
      <c r="CB76" s="177"/>
      <c r="CC76" s="177"/>
      <c r="CD76" s="177"/>
      <c r="CO76" s="177"/>
      <c r="CP76" s="177"/>
      <c r="CQ76" s="177"/>
      <c r="CR76" s="177"/>
      <c r="CS76" s="177"/>
    </row>
    <row r="77" spans="1:103" s="118" customFormat="1" ht="0.75" hidden="1" customHeight="1">
      <c r="A77" s="308"/>
      <c r="B77" s="802"/>
      <c r="C77" s="799"/>
      <c r="D77" s="302"/>
      <c r="E77" s="337"/>
      <c r="F77" s="295"/>
      <c r="G77" s="295"/>
      <c r="H77" s="295"/>
      <c r="I77" s="295"/>
      <c r="J77" s="295"/>
      <c r="K77" s="296"/>
      <c r="L77" s="296"/>
      <c r="M77" s="296"/>
      <c r="N77" s="296"/>
      <c r="O77" s="296"/>
      <c r="P77" s="296"/>
      <c r="Q77" s="296"/>
      <c r="R77" s="296"/>
      <c r="S77" s="296"/>
      <c r="T77" s="289"/>
      <c r="U77" s="299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301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355"/>
      <c r="BQ77" s="355"/>
      <c r="BR77" s="355"/>
      <c r="BS77" s="355"/>
      <c r="BT77" s="355"/>
      <c r="BU77" s="355"/>
      <c r="BV77" s="355"/>
      <c r="BW77" s="355"/>
      <c r="BX77" s="355"/>
      <c r="BY77" s="355"/>
      <c r="BZ77" s="177"/>
      <c r="CA77" s="177"/>
      <c r="CB77" s="177"/>
      <c r="CC77" s="177"/>
      <c r="CD77" s="177"/>
      <c r="CO77" s="177"/>
      <c r="CP77" s="177"/>
      <c r="CQ77" s="177"/>
      <c r="CR77" s="177"/>
      <c r="CS77" s="177"/>
    </row>
    <row r="78" spans="1:103" s="118" customFormat="1" ht="0.75" hidden="1" customHeight="1">
      <c r="A78" s="308"/>
      <c r="B78" s="802"/>
      <c r="C78" s="799"/>
      <c r="D78" s="302"/>
      <c r="E78" s="337"/>
      <c r="F78" s="295"/>
      <c r="G78" s="295"/>
      <c r="H78" s="295"/>
      <c r="I78" s="295"/>
      <c r="J78" s="295"/>
      <c r="K78" s="296"/>
      <c r="L78" s="296"/>
      <c r="M78" s="296"/>
      <c r="N78" s="296"/>
      <c r="O78" s="296"/>
      <c r="P78" s="296"/>
      <c r="Q78" s="296"/>
      <c r="R78" s="296"/>
      <c r="S78" s="296"/>
      <c r="T78" s="289"/>
      <c r="U78" s="299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301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355"/>
      <c r="BQ78" s="355"/>
      <c r="BR78" s="355"/>
      <c r="BS78" s="355"/>
      <c r="BT78" s="355"/>
      <c r="BU78" s="355"/>
      <c r="BV78" s="355"/>
      <c r="BW78" s="355"/>
      <c r="BX78" s="355"/>
      <c r="BY78" s="355"/>
      <c r="BZ78" s="177"/>
      <c r="CA78" s="177"/>
      <c r="CB78" s="177"/>
      <c r="CC78" s="177"/>
      <c r="CD78" s="177"/>
      <c r="CO78" s="177"/>
      <c r="CP78" s="177"/>
      <c r="CQ78" s="177"/>
      <c r="CR78" s="177"/>
      <c r="CS78" s="177"/>
    </row>
    <row r="79" spans="1:103" s="118" customFormat="1" ht="0.75" hidden="1" customHeight="1">
      <c r="A79" s="308"/>
      <c r="B79" s="802"/>
      <c r="C79" s="799"/>
      <c r="D79" s="302"/>
      <c r="E79" s="337"/>
      <c r="F79" s="295"/>
      <c r="G79" s="295"/>
      <c r="H79" s="295"/>
      <c r="I79" s="295"/>
      <c r="J79" s="295"/>
      <c r="K79" s="296"/>
      <c r="L79" s="296"/>
      <c r="M79" s="296"/>
      <c r="N79" s="296"/>
      <c r="O79" s="296"/>
      <c r="P79" s="296"/>
      <c r="Q79" s="296"/>
      <c r="R79" s="296"/>
      <c r="S79" s="296"/>
      <c r="T79" s="289"/>
      <c r="U79" s="299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301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355"/>
      <c r="BQ79" s="355"/>
      <c r="BR79" s="355"/>
      <c r="BS79" s="355"/>
      <c r="BT79" s="355"/>
      <c r="BU79" s="355"/>
      <c r="BV79" s="355"/>
      <c r="BW79" s="355"/>
      <c r="BX79" s="355"/>
      <c r="BY79" s="355"/>
      <c r="BZ79" s="177"/>
      <c r="CA79" s="177"/>
      <c r="CB79" s="177"/>
      <c r="CC79" s="177"/>
      <c r="CD79" s="177"/>
      <c r="CO79" s="177"/>
      <c r="CP79" s="177"/>
      <c r="CQ79" s="177"/>
      <c r="CR79" s="177"/>
      <c r="CS79" s="177"/>
    </row>
    <row r="80" spans="1:103" s="118" customFormat="1" ht="0.75" hidden="1" customHeight="1">
      <c r="A80" s="308"/>
      <c r="B80" s="802"/>
      <c r="C80" s="799"/>
      <c r="D80" s="302"/>
      <c r="E80" s="337"/>
      <c r="F80" s="295"/>
      <c r="G80" s="295"/>
      <c r="H80" s="295"/>
      <c r="I80" s="295"/>
      <c r="J80" s="295"/>
      <c r="K80" s="296"/>
      <c r="L80" s="296"/>
      <c r="M80" s="296"/>
      <c r="N80" s="296"/>
      <c r="O80" s="296"/>
      <c r="P80" s="296"/>
      <c r="Q80" s="296"/>
      <c r="R80" s="296"/>
      <c r="S80" s="296"/>
      <c r="T80" s="289"/>
      <c r="U80" s="299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301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355"/>
      <c r="BQ80" s="355"/>
      <c r="BR80" s="355"/>
      <c r="BS80" s="355"/>
      <c r="BT80" s="355"/>
      <c r="BU80" s="355"/>
      <c r="BV80" s="355"/>
      <c r="BW80" s="355"/>
      <c r="BX80" s="355"/>
      <c r="BY80" s="355"/>
      <c r="BZ80" s="177"/>
      <c r="CA80" s="177"/>
      <c r="CB80" s="177"/>
      <c r="CC80" s="177"/>
      <c r="CD80" s="177"/>
      <c r="CO80" s="177"/>
      <c r="CP80" s="177"/>
      <c r="CQ80" s="177"/>
      <c r="CR80" s="177"/>
      <c r="CS80" s="177"/>
    </row>
    <row r="81" spans="1:97" s="118" customFormat="1" ht="0.75" hidden="1" customHeight="1">
      <c r="A81" s="308"/>
      <c r="B81" s="802"/>
      <c r="C81" s="799"/>
      <c r="D81" s="302"/>
      <c r="E81" s="337"/>
      <c r="F81" s="295"/>
      <c r="G81" s="295"/>
      <c r="H81" s="295"/>
      <c r="I81" s="295"/>
      <c r="J81" s="295"/>
      <c r="K81" s="296"/>
      <c r="L81" s="296"/>
      <c r="M81" s="296"/>
      <c r="N81" s="296"/>
      <c r="O81" s="296"/>
      <c r="P81" s="296"/>
      <c r="Q81" s="296"/>
      <c r="R81" s="296"/>
      <c r="S81" s="296"/>
      <c r="T81" s="289"/>
      <c r="U81" s="299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301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355"/>
      <c r="BQ81" s="355"/>
      <c r="BR81" s="355"/>
      <c r="BS81" s="355"/>
      <c r="BT81" s="355"/>
      <c r="BU81" s="355"/>
      <c r="BV81" s="355"/>
      <c r="BW81" s="355"/>
      <c r="BX81" s="355"/>
      <c r="BY81" s="355"/>
      <c r="BZ81" s="177"/>
      <c r="CA81" s="177"/>
      <c r="CB81" s="177"/>
      <c r="CC81" s="177"/>
      <c r="CD81" s="177"/>
      <c r="CO81" s="177"/>
      <c r="CP81" s="177"/>
      <c r="CQ81" s="177"/>
      <c r="CR81" s="177"/>
      <c r="CS81" s="177"/>
    </row>
    <row r="82" spans="1:97" s="118" customFormat="1" ht="0.75" hidden="1" customHeight="1">
      <c r="A82" s="308"/>
      <c r="B82" s="802"/>
      <c r="C82" s="799"/>
      <c r="D82" s="302"/>
      <c r="E82" s="337"/>
      <c r="F82" s="295"/>
      <c r="G82" s="295"/>
      <c r="H82" s="295"/>
      <c r="I82" s="295"/>
      <c r="J82" s="295"/>
      <c r="K82" s="296"/>
      <c r="L82" s="296"/>
      <c r="M82" s="296"/>
      <c r="N82" s="296"/>
      <c r="O82" s="296"/>
      <c r="P82" s="296"/>
      <c r="Q82" s="296"/>
      <c r="R82" s="296"/>
      <c r="S82" s="296"/>
      <c r="T82" s="289"/>
      <c r="U82" s="299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301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355"/>
      <c r="BQ82" s="355"/>
      <c r="BR82" s="355"/>
      <c r="BS82" s="355"/>
      <c r="BT82" s="355"/>
      <c r="BU82" s="355"/>
      <c r="BV82" s="355"/>
      <c r="BW82" s="355"/>
      <c r="BX82" s="355"/>
      <c r="BY82" s="355"/>
      <c r="BZ82" s="177"/>
      <c r="CA82" s="177"/>
      <c r="CB82" s="177"/>
      <c r="CC82" s="177"/>
      <c r="CD82" s="177"/>
      <c r="CO82" s="177"/>
      <c r="CP82" s="177"/>
      <c r="CQ82" s="177"/>
      <c r="CR82" s="177"/>
      <c r="CS82" s="177"/>
    </row>
    <row r="83" spans="1:97" s="118" customFormat="1" ht="0.75" hidden="1" customHeight="1">
      <c r="A83" s="308"/>
      <c r="B83" s="802"/>
      <c r="C83" s="799"/>
      <c r="D83" s="302"/>
      <c r="E83" s="337"/>
      <c r="F83" s="295"/>
      <c r="G83" s="295"/>
      <c r="H83" s="295"/>
      <c r="I83" s="295"/>
      <c r="J83" s="295"/>
      <c r="K83" s="296"/>
      <c r="L83" s="296"/>
      <c r="M83" s="296"/>
      <c r="N83" s="296"/>
      <c r="O83" s="296"/>
      <c r="P83" s="296"/>
      <c r="Q83" s="296"/>
      <c r="R83" s="296"/>
      <c r="S83" s="296"/>
      <c r="T83" s="289"/>
      <c r="U83" s="299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305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355"/>
      <c r="BQ83" s="355"/>
      <c r="BR83" s="355"/>
      <c r="BS83" s="355"/>
      <c r="BT83" s="355"/>
      <c r="BU83" s="355"/>
      <c r="BV83" s="355"/>
      <c r="BW83" s="355"/>
      <c r="BX83" s="355"/>
      <c r="BY83" s="355"/>
      <c r="BZ83" s="177"/>
      <c r="CA83" s="177"/>
      <c r="CB83" s="177"/>
      <c r="CC83" s="177"/>
      <c r="CD83" s="177"/>
      <c r="CO83" s="177"/>
      <c r="CP83" s="177"/>
      <c r="CQ83" s="177"/>
      <c r="CR83" s="177"/>
      <c r="CS83" s="177"/>
    </row>
    <row r="84" spans="1:97" s="118" customFormat="1" ht="0.75" hidden="1" customHeight="1">
      <c r="A84" s="308"/>
      <c r="B84" s="803"/>
      <c r="C84" s="800"/>
      <c r="D84" s="306"/>
      <c r="E84" s="337"/>
      <c r="F84" s="318"/>
      <c r="G84" s="318"/>
      <c r="H84" s="318"/>
      <c r="I84" s="318"/>
      <c r="J84" s="318"/>
      <c r="K84" s="276"/>
      <c r="L84" s="276"/>
      <c r="M84" s="276"/>
      <c r="N84" s="276"/>
      <c r="O84" s="276"/>
      <c r="P84" s="276"/>
      <c r="Q84" s="276"/>
      <c r="R84" s="276"/>
      <c r="S84" s="276"/>
      <c r="T84" s="257"/>
      <c r="U84" s="299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305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355"/>
      <c r="BQ84" s="355"/>
      <c r="BR84" s="355"/>
      <c r="BS84" s="355"/>
      <c r="BT84" s="355"/>
      <c r="BU84" s="355"/>
      <c r="BV84" s="355"/>
      <c r="BW84" s="355"/>
      <c r="BX84" s="355"/>
      <c r="BY84" s="355"/>
      <c r="BZ84" s="177"/>
      <c r="CA84" s="177"/>
      <c r="CB84" s="177"/>
      <c r="CC84" s="177"/>
      <c r="CD84" s="177"/>
      <c r="CO84" s="177"/>
      <c r="CP84" s="177"/>
      <c r="CQ84" s="177"/>
      <c r="CR84" s="177"/>
      <c r="CS84" s="177"/>
    </row>
    <row r="85" spans="1:97" s="118" customFormat="1" ht="0.75" hidden="1" customHeight="1">
      <c r="B85" s="320"/>
      <c r="C85" s="266"/>
      <c r="D85" s="307"/>
      <c r="E85" s="361"/>
      <c r="U85" s="299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299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355"/>
      <c r="BQ85" s="355"/>
      <c r="BR85" s="355"/>
      <c r="BS85" s="355"/>
      <c r="BT85" s="355"/>
      <c r="BU85" s="355"/>
      <c r="BV85" s="355"/>
      <c r="BW85" s="355"/>
      <c r="BX85" s="355"/>
      <c r="BY85" s="355"/>
      <c r="BZ85" s="177"/>
      <c r="CA85" s="177"/>
      <c r="CB85" s="177"/>
      <c r="CC85" s="177"/>
      <c r="CD85" s="177"/>
      <c r="CO85" s="177"/>
      <c r="CP85" s="177"/>
      <c r="CQ85" s="177"/>
      <c r="CR85" s="177"/>
      <c r="CS85" s="177"/>
    </row>
    <row r="86" spans="1:97" s="118" customFormat="1" ht="0.75" hidden="1" customHeight="1">
      <c r="B86" s="320"/>
      <c r="C86" s="266"/>
      <c r="D86" s="307"/>
      <c r="E86" s="361"/>
      <c r="U86" s="299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299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355"/>
      <c r="BQ86" s="355"/>
      <c r="BR86" s="355"/>
      <c r="BS86" s="355"/>
      <c r="BT86" s="355"/>
      <c r="BU86" s="355"/>
      <c r="BV86" s="355"/>
      <c r="BW86" s="355"/>
      <c r="BX86" s="355"/>
      <c r="BY86" s="355"/>
      <c r="BZ86" s="177"/>
      <c r="CA86" s="177"/>
      <c r="CB86" s="177"/>
      <c r="CC86" s="177"/>
      <c r="CD86" s="177"/>
      <c r="CO86" s="177"/>
      <c r="CP86" s="177"/>
      <c r="CQ86" s="177"/>
      <c r="CR86" s="177"/>
      <c r="CS86" s="177"/>
    </row>
    <row r="87" spans="1:97" s="118" customFormat="1" ht="0.75" hidden="1" customHeight="1">
      <c r="B87" s="320"/>
      <c r="C87" s="266"/>
      <c r="D87" s="307"/>
      <c r="E87" s="361"/>
      <c r="U87" s="299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299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355"/>
      <c r="BQ87" s="355"/>
      <c r="BR87" s="355"/>
      <c r="BS87" s="355"/>
      <c r="BT87" s="355"/>
      <c r="BU87" s="355"/>
      <c r="BV87" s="355"/>
      <c r="BW87" s="355"/>
      <c r="BX87" s="355"/>
      <c r="BY87" s="355"/>
      <c r="BZ87" s="177"/>
      <c r="CA87" s="177"/>
      <c r="CB87" s="177"/>
      <c r="CC87" s="177"/>
      <c r="CD87" s="177"/>
      <c r="CO87" s="177"/>
      <c r="CP87" s="177"/>
      <c r="CQ87" s="177"/>
      <c r="CR87" s="177"/>
      <c r="CS87" s="177"/>
    </row>
    <row r="88" spans="1:97" s="118" customFormat="1" ht="0.75" hidden="1" customHeight="1">
      <c r="B88" s="320"/>
      <c r="C88" s="266"/>
      <c r="D88" s="307"/>
      <c r="E88" s="361"/>
      <c r="U88" s="299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299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355"/>
      <c r="BQ88" s="355"/>
      <c r="BR88" s="355"/>
      <c r="BS88" s="355"/>
      <c r="BT88" s="355"/>
      <c r="BU88" s="355"/>
      <c r="BV88" s="355"/>
      <c r="BW88" s="355"/>
      <c r="BX88" s="355"/>
      <c r="BY88" s="355"/>
      <c r="BZ88" s="177"/>
      <c r="CA88" s="177"/>
      <c r="CB88" s="177"/>
      <c r="CC88" s="177"/>
      <c r="CD88" s="177"/>
      <c r="CO88" s="177"/>
      <c r="CP88" s="177"/>
      <c r="CQ88" s="177"/>
      <c r="CR88" s="177"/>
      <c r="CS88" s="177"/>
    </row>
    <row r="89" spans="1:97" s="118" customFormat="1" ht="0.75" hidden="1" customHeight="1">
      <c r="B89" s="320"/>
      <c r="C89" s="266"/>
      <c r="D89" s="307"/>
      <c r="E89" s="361"/>
      <c r="U89" s="299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299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355"/>
      <c r="BQ89" s="355"/>
      <c r="BR89" s="355"/>
      <c r="BS89" s="355"/>
      <c r="BT89" s="355"/>
      <c r="BU89" s="355"/>
      <c r="BV89" s="355"/>
      <c r="BW89" s="355"/>
      <c r="BX89" s="355"/>
      <c r="BY89" s="355"/>
      <c r="BZ89" s="177"/>
      <c r="CA89" s="177"/>
      <c r="CB89" s="177"/>
      <c r="CC89" s="177"/>
      <c r="CD89" s="177"/>
      <c r="CO89" s="177"/>
      <c r="CP89" s="177"/>
      <c r="CQ89" s="177"/>
      <c r="CR89" s="177"/>
      <c r="CS89" s="177"/>
    </row>
    <row r="90" spans="1:97" s="118" customFormat="1" ht="0.75" hidden="1" customHeight="1">
      <c r="B90" s="320"/>
      <c r="C90" s="266"/>
      <c r="D90" s="307"/>
      <c r="E90" s="361"/>
      <c r="U90" s="299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299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355"/>
      <c r="BQ90" s="355"/>
      <c r="BR90" s="355"/>
      <c r="BS90" s="355"/>
      <c r="BT90" s="355"/>
      <c r="BU90" s="355"/>
      <c r="BV90" s="355"/>
      <c r="BW90" s="355"/>
      <c r="BX90" s="355"/>
      <c r="BY90" s="355"/>
      <c r="BZ90" s="177"/>
      <c r="CA90" s="177"/>
      <c r="CB90" s="177"/>
      <c r="CC90" s="177"/>
      <c r="CD90" s="177"/>
      <c r="CO90" s="177"/>
      <c r="CP90" s="177"/>
      <c r="CQ90" s="177"/>
      <c r="CR90" s="177"/>
      <c r="CS90" s="177"/>
    </row>
    <row r="91" spans="1:97" s="118" customFormat="1" ht="0.75" hidden="1" customHeight="1">
      <c r="B91" s="320"/>
      <c r="C91" s="266"/>
      <c r="D91" s="307"/>
      <c r="E91" s="361"/>
      <c r="U91" s="299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299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355"/>
      <c r="BQ91" s="355"/>
      <c r="BR91" s="355"/>
      <c r="BS91" s="355"/>
      <c r="BT91" s="355"/>
      <c r="BU91" s="355"/>
      <c r="BV91" s="355"/>
      <c r="BW91" s="355"/>
      <c r="BX91" s="355"/>
      <c r="BY91" s="355"/>
      <c r="BZ91" s="177"/>
      <c r="CA91" s="177"/>
      <c r="CB91" s="177"/>
      <c r="CC91" s="177"/>
      <c r="CD91" s="177"/>
      <c r="CO91" s="177"/>
      <c r="CP91" s="177"/>
      <c r="CQ91" s="177"/>
      <c r="CR91" s="177"/>
      <c r="CS91" s="177"/>
    </row>
    <row r="92" spans="1:97" s="118" customFormat="1" ht="0.75" hidden="1" customHeight="1">
      <c r="B92" s="320"/>
      <c r="C92" s="266"/>
      <c r="D92" s="307"/>
      <c r="E92" s="361"/>
      <c r="U92" s="299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299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355"/>
      <c r="BQ92" s="355"/>
      <c r="BR92" s="355"/>
      <c r="BS92" s="355"/>
      <c r="BT92" s="355"/>
      <c r="BU92" s="355"/>
      <c r="BV92" s="355"/>
      <c r="BW92" s="355"/>
      <c r="BX92" s="355"/>
      <c r="BY92" s="355"/>
      <c r="BZ92" s="177"/>
      <c r="CA92" s="177"/>
      <c r="CB92" s="177"/>
      <c r="CC92" s="177"/>
      <c r="CD92" s="177"/>
      <c r="CO92" s="177"/>
      <c r="CP92" s="177"/>
      <c r="CQ92" s="177"/>
      <c r="CR92" s="177"/>
      <c r="CS92" s="177"/>
    </row>
    <row r="93" spans="1:97" s="118" customFormat="1" ht="0.75" hidden="1" customHeight="1">
      <c r="B93" s="320"/>
      <c r="C93" s="266"/>
      <c r="D93" s="307"/>
      <c r="E93" s="361"/>
      <c r="U93" s="299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299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355"/>
      <c r="BQ93" s="355"/>
      <c r="BR93" s="355"/>
      <c r="BS93" s="355"/>
      <c r="BT93" s="355"/>
      <c r="BU93" s="355"/>
      <c r="BV93" s="355"/>
      <c r="BW93" s="355"/>
      <c r="BX93" s="355"/>
      <c r="BY93" s="355"/>
      <c r="BZ93" s="177"/>
      <c r="CA93" s="177"/>
      <c r="CB93" s="177"/>
      <c r="CC93" s="177"/>
      <c r="CD93" s="177"/>
      <c r="CO93" s="177"/>
      <c r="CP93" s="177"/>
      <c r="CQ93" s="177"/>
      <c r="CR93" s="177"/>
      <c r="CS93" s="177"/>
    </row>
    <row r="94" spans="1:97" s="118" customFormat="1" ht="0.75" hidden="1" customHeight="1">
      <c r="B94" s="320"/>
      <c r="C94" s="266"/>
      <c r="D94" s="307"/>
      <c r="E94" s="361"/>
      <c r="U94" s="299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299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355"/>
      <c r="BQ94" s="355"/>
      <c r="BR94" s="355"/>
      <c r="BS94" s="355"/>
      <c r="BT94" s="355"/>
      <c r="BU94" s="355"/>
      <c r="BV94" s="355"/>
      <c r="BW94" s="355"/>
      <c r="BX94" s="355"/>
      <c r="BY94" s="355"/>
      <c r="BZ94" s="177"/>
      <c r="CA94" s="177"/>
      <c r="CB94" s="177"/>
      <c r="CC94" s="177"/>
      <c r="CD94" s="177"/>
      <c r="CO94" s="177"/>
      <c r="CP94" s="177"/>
      <c r="CQ94" s="177"/>
      <c r="CR94" s="177"/>
      <c r="CS94" s="177"/>
    </row>
    <row r="95" spans="1:97" s="118" customFormat="1" ht="0.75" hidden="1" customHeight="1">
      <c r="B95" s="320"/>
      <c r="C95" s="266"/>
      <c r="D95" s="307"/>
      <c r="E95" s="361"/>
      <c r="U95" s="299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299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355"/>
      <c r="BQ95" s="355"/>
      <c r="BR95" s="355"/>
      <c r="BS95" s="355"/>
      <c r="BT95" s="355"/>
      <c r="BU95" s="355"/>
      <c r="BV95" s="355"/>
      <c r="BW95" s="355"/>
      <c r="BX95" s="355"/>
      <c r="BY95" s="355"/>
      <c r="BZ95" s="177"/>
      <c r="CA95" s="177"/>
      <c r="CB95" s="177"/>
      <c r="CC95" s="177"/>
      <c r="CD95" s="177"/>
      <c r="CO95" s="177"/>
      <c r="CP95" s="177"/>
      <c r="CQ95" s="177"/>
      <c r="CR95" s="177"/>
      <c r="CS95" s="177"/>
    </row>
    <row r="96" spans="1:97" s="118" customFormat="1" ht="0.75" hidden="1" customHeight="1">
      <c r="B96" s="320"/>
      <c r="C96" s="266"/>
      <c r="D96" s="307"/>
      <c r="E96" s="361"/>
      <c r="U96" s="299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299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355"/>
      <c r="BQ96" s="355"/>
      <c r="BR96" s="355"/>
      <c r="BS96" s="355"/>
      <c r="BT96" s="355"/>
      <c r="BU96" s="355"/>
      <c r="BV96" s="355"/>
      <c r="BW96" s="355"/>
      <c r="BX96" s="355"/>
      <c r="BY96" s="355"/>
      <c r="BZ96" s="177"/>
      <c r="CA96" s="177"/>
      <c r="CB96" s="177"/>
      <c r="CC96" s="177"/>
      <c r="CD96" s="177"/>
      <c r="CO96" s="177"/>
      <c r="CP96" s="177"/>
      <c r="CQ96" s="177"/>
      <c r="CR96" s="177"/>
      <c r="CS96" s="177"/>
    </row>
    <row r="97" spans="2:97" s="118" customFormat="1" ht="0.75" hidden="1" customHeight="1">
      <c r="B97" s="320"/>
      <c r="C97" s="266"/>
      <c r="D97" s="307"/>
      <c r="E97" s="361"/>
      <c r="U97" s="299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299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355"/>
      <c r="BQ97" s="355"/>
      <c r="BR97" s="355"/>
      <c r="BS97" s="355"/>
      <c r="BT97" s="355"/>
      <c r="BU97" s="355"/>
      <c r="BV97" s="355"/>
      <c r="BW97" s="355"/>
      <c r="BX97" s="355"/>
      <c r="BY97" s="355"/>
      <c r="BZ97" s="177"/>
      <c r="CA97" s="177"/>
      <c r="CB97" s="177"/>
      <c r="CC97" s="177"/>
      <c r="CD97" s="177"/>
      <c r="CO97" s="177"/>
      <c r="CP97" s="177"/>
      <c r="CQ97" s="177"/>
      <c r="CR97" s="177"/>
      <c r="CS97" s="177"/>
    </row>
    <row r="98" spans="2:97" s="118" customFormat="1" ht="0.75" hidden="1" customHeight="1">
      <c r="B98" s="320"/>
      <c r="C98" s="266"/>
      <c r="D98" s="307"/>
      <c r="E98" s="361"/>
      <c r="U98" s="299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299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355"/>
      <c r="BQ98" s="355"/>
      <c r="BR98" s="355"/>
      <c r="BS98" s="355"/>
      <c r="BT98" s="355"/>
      <c r="BU98" s="355"/>
      <c r="BV98" s="355"/>
      <c r="BW98" s="355"/>
      <c r="BX98" s="355"/>
      <c r="BY98" s="355"/>
      <c r="BZ98" s="177"/>
      <c r="CA98" s="177"/>
      <c r="CB98" s="177"/>
      <c r="CC98" s="177"/>
      <c r="CD98" s="177"/>
      <c r="CO98" s="177"/>
      <c r="CP98" s="177"/>
      <c r="CQ98" s="177"/>
      <c r="CR98" s="177"/>
      <c r="CS98" s="177"/>
    </row>
    <row r="99" spans="2:97" s="118" customFormat="1" ht="0.75" hidden="1" customHeight="1">
      <c r="B99" s="320"/>
      <c r="C99" s="266"/>
      <c r="D99" s="307"/>
      <c r="E99" s="361"/>
      <c r="U99" s="299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299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355"/>
      <c r="BQ99" s="355"/>
      <c r="BR99" s="355"/>
      <c r="BS99" s="355"/>
      <c r="BT99" s="355"/>
      <c r="BU99" s="355"/>
      <c r="BV99" s="355"/>
      <c r="BW99" s="355"/>
      <c r="BX99" s="355"/>
      <c r="BY99" s="355"/>
      <c r="BZ99" s="177"/>
      <c r="CA99" s="177"/>
      <c r="CB99" s="177"/>
      <c r="CC99" s="177"/>
      <c r="CD99" s="177"/>
      <c r="CO99" s="177"/>
      <c r="CP99" s="177"/>
      <c r="CQ99" s="177"/>
      <c r="CR99" s="177"/>
      <c r="CS99" s="177"/>
    </row>
    <row r="100" spans="2:97" s="118" customFormat="1" ht="0.75" hidden="1" customHeight="1">
      <c r="B100" s="320"/>
      <c r="C100" s="266"/>
      <c r="D100" s="307"/>
      <c r="E100" s="361"/>
      <c r="U100" s="299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299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355"/>
      <c r="BQ100" s="355"/>
      <c r="BR100" s="355"/>
      <c r="BS100" s="355"/>
      <c r="BT100" s="355"/>
      <c r="BU100" s="355"/>
      <c r="BV100" s="355"/>
      <c r="BW100" s="355"/>
      <c r="BX100" s="355"/>
      <c r="BY100" s="355"/>
      <c r="BZ100" s="177"/>
      <c r="CA100" s="177"/>
      <c r="CB100" s="177"/>
      <c r="CC100" s="177"/>
      <c r="CD100" s="177"/>
      <c r="CO100" s="177"/>
      <c r="CP100" s="177"/>
      <c r="CQ100" s="177"/>
      <c r="CR100" s="177"/>
      <c r="CS100" s="177"/>
    </row>
    <row r="101" spans="2:97" s="118" customFormat="1" ht="0.75" hidden="1" customHeight="1">
      <c r="B101" s="320"/>
      <c r="C101" s="266"/>
      <c r="D101" s="307"/>
      <c r="E101" s="361"/>
      <c r="U101" s="299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299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78"/>
      <c r="BN101" s="178"/>
      <c r="BO101" s="178"/>
      <c r="BP101" s="355"/>
      <c r="BQ101" s="355"/>
      <c r="BR101" s="355"/>
      <c r="BS101" s="355"/>
      <c r="BT101" s="355"/>
      <c r="BU101" s="355"/>
      <c r="BV101" s="355"/>
      <c r="BW101" s="355"/>
      <c r="BX101" s="355"/>
      <c r="BY101" s="355"/>
      <c r="BZ101" s="177"/>
      <c r="CA101" s="177"/>
      <c r="CB101" s="177"/>
      <c r="CC101" s="177"/>
      <c r="CD101" s="177"/>
      <c r="CO101" s="177"/>
      <c r="CP101" s="177"/>
      <c r="CQ101" s="177"/>
      <c r="CR101" s="177"/>
      <c r="CS101" s="177"/>
    </row>
    <row r="102" spans="2:97" s="118" customFormat="1" ht="0.75" hidden="1" customHeight="1">
      <c r="B102" s="320"/>
      <c r="C102" s="266"/>
      <c r="D102" s="307"/>
      <c r="E102" s="361"/>
      <c r="U102" s="299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299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78"/>
      <c r="BN102" s="178"/>
      <c r="BO102" s="178"/>
      <c r="BP102" s="355"/>
      <c r="BQ102" s="355"/>
      <c r="BR102" s="355"/>
      <c r="BS102" s="355"/>
      <c r="BT102" s="355"/>
      <c r="BU102" s="355"/>
      <c r="BV102" s="355"/>
      <c r="BW102" s="355"/>
      <c r="BX102" s="355"/>
      <c r="BY102" s="355"/>
      <c r="BZ102" s="177"/>
      <c r="CA102" s="177"/>
      <c r="CB102" s="177"/>
      <c r="CC102" s="177"/>
      <c r="CD102" s="177"/>
      <c r="CO102" s="177"/>
      <c r="CP102" s="177"/>
      <c r="CQ102" s="177"/>
      <c r="CR102" s="177"/>
      <c r="CS102" s="177"/>
    </row>
    <row r="103" spans="2:97" s="118" customFormat="1" ht="0.75" hidden="1" customHeight="1">
      <c r="B103" s="320"/>
      <c r="C103" s="266"/>
      <c r="D103" s="307"/>
      <c r="E103" s="361"/>
      <c r="U103" s="299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78"/>
      <c r="AX103" s="178"/>
      <c r="AY103" s="178"/>
      <c r="AZ103" s="178"/>
      <c r="BA103" s="299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78"/>
      <c r="BN103" s="178"/>
      <c r="BO103" s="178"/>
      <c r="BP103" s="355"/>
      <c r="BQ103" s="355"/>
      <c r="BR103" s="355"/>
      <c r="BS103" s="355"/>
      <c r="BT103" s="355"/>
      <c r="BU103" s="355"/>
      <c r="BV103" s="355"/>
      <c r="BW103" s="355"/>
      <c r="BX103" s="355"/>
      <c r="BY103" s="355"/>
      <c r="BZ103" s="177"/>
      <c r="CA103" s="177"/>
      <c r="CB103" s="177"/>
      <c r="CC103" s="177"/>
      <c r="CD103" s="177"/>
      <c r="CO103" s="177"/>
      <c r="CP103" s="177"/>
      <c r="CQ103" s="177"/>
      <c r="CR103" s="177"/>
      <c r="CS103" s="177"/>
    </row>
    <row r="104" spans="2:97" s="118" customFormat="1" ht="0.75" hidden="1" customHeight="1">
      <c r="B104" s="320"/>
      <c r="C104" s="266"/>
      <c r="D104" s="307"/>
      <c r="E104" s="361"/>
      <c r="U104" s="299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299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78"/>
      <c r="BN104" s="178"/>
      <c r="BO104" s="178"/>
      <c r="BP104" s="355"/>
      <c r="BQ104" s="355"/>
      <c r="BR104" s="355"/>
      <c r="BS104" s="355"/>
      <c r="BT104" s="355"/>
      <c r="BU104" s="355"/>
      <c r="BV104" s="355"/>
      <c r="BW104" s="355"/>
      <c r="BX104" s="355"/>
      <c r="BY104" s="355"/>
      <c r="BZ104" s="177"/>
      <c r="CA104" s="177"/>
      <c r="CB104" s="177"/>
      <c r="CC104" s="177"/>
      <c r="CD104" s="177"/>
      <c r="CO104" s="177"/>
      <c r="CP104" s="177"/>
      <c r="CQ104" s="177"/>
      <c r="CR104" s="177"/>
      <c r="CS104" s="177"/>
    </row>
    <row r="105" spans="2:97" s="118" customFormat="1" ht="0.75" hidden="1" customHeight="1">
      <c r="B105" s="320"/>
      <c r="C105" s="266"/>
      <c r="D105" s="307"/>
      <c r="E105" s="361"/>
      <c r="U105" s="299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/>
      <c r="AS105" s="178"/>
      <c r="AT105" s="178"/>
      <c r="AU105" s="178"/>
      <c r="AV105" s="178"/>
      <c r="AW105" s="178"/>
      <c r="AX105" s="178"/>
      <c r="AY105" s="178"/>
      <c r="AZ105" s="178"/>
      <c r="BA105" s="299"/>
      <c r="BB105" s="178"/>
      <c r="BC105" s="178"/>
      <c r="BD105" s="178"/>
      <c r="BE105" s="178"/>
      <c r="BF105" s="178"/>
      <c r="BG105" s="178"/>
      <c r="BH105" s="178"/>
      <c r="BI105" s="178"/>
      <c r="BJ105" s="178"/>
      <c r="BK105" s="178"/>
      <c r="BL105" s="178"/>
      <c r="BM105" s="178"/>
      <c r="BN105" s="178"/>
      <c r="BO105" s="178"/>
      <c r="BP105" s="355"/>
      <c r="BQ105" s="355"/>
      <c r="BR105" s="355"/>
      <c r="BS105" s="355"/>
      <c r="BT105" s="355"/>
      <c r="BU105" s="355"/>
      <c r="BV105" s="355"/>
      <c r="BW105" s="355"/>
      <c r="BX105" s="355"/>
      <c r="BY105" s="355"/>
      <c r="BZ105" s="177"/>
      <c r="CA105" s="177"/>
      <c r="CB105" s="177"/>
      <c r="CC105" s="177"/>
      <c r="CD105" s="177"/>
      <c r="CO105" s="177"/>
      <c r="CP105" s="177"/>
      <c r="CQ105" s="177"/>
      <c r="CR105" s="177"/>
      <c r="CS105" s="177"/>
    </row>
    <row r="106" spans="2:97" s="118" customFormat="1" ht="0.75" hidden="1" customHeight="1">
      <c r="B106" s="320"/>
      <c r="C106" s="266"/>
      <c r="D106" s="307"/>
      <c r="E106" s="361"/>
      <c r="U106" s="299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  <c r="AF106" s="178"/>
      <c r="AG106" s="178"/>
      <c r="AH106" s="178"/>
      <c r="AI106" s="178"/>
      <c r="AJ106" s="178"/>
      <c r="AK106" s="178"/>
      <c r="AL106" s="178"/>
      <c r="AM106" s="178"/>
      <c r="AN106" s="178"/>
      <c r="AO106" s="178"/>
      <c r="AP106" s="178"/>
      <c r="AQ106" s="178"/>
      <c r="AR106" s="178"/>
      <c r="AS106" s="178"/>
      <c r="AT106" s="178"/>
      <c r="AU106" s="178"/>
      <c r="AV106" s="178"/>
      <c r="AW106" s="178"/>
      <c r="AX106" s="178"/>
      <c r="AY106" s="178"/>
      <c r="AZ106" s="178"/>
      <c r="BA106" s="299"/>
      <c r="BB106" s="178"/>
      <c r="BC106" s="178"/>
      <c r="BD106" s="178"/>
      <c r="BE106" s="178"/>
      <c r="BF106" s="178"/>
      <c r="BG106" s="178"/>
      <c r="BH106" s="178"/>
      <c r="BI106" s="178"/>
      <c r="BJ106" s="178"/>
      <c r="BK106" s="178"/>
      <c r="BL106" s="178"/>
      <c r="BM106" s="178"/>
      <c r="BN106" s="178"/>
      <c r="BO106" s="178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177"/>
      <c r="CA106" s="177"/>
      <c r="CB106" s="177"/>
      <c r="CC106" s="177"/>
      <c r="CD106" s="177"/>
      <c r="CO106" s="177"/>
      <c r="CP106" s="177"/>
      <c r="CQ106" s="177"/>
      <c r="CR106" s="177"/>
      <c r="CS106" s="177"/>
    </row>
    <row r="107" spans="2:97" s="118" customFormat="1" ht="0.75" hidden="1" customHeight="1">
      <c r="B107" s="320"/>
      <c r="C107" s="266"/>
      <c r="D107" s="307"/>
      <c r="E107" s="361"/>
      <c r="U107" s="299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  <c r="AM107" s="178"/>
      <c r="AN107" s="178"/>
      <c r="AO107" s="178"/>
      <c r="AP107" s="178"/>
      <c r="AQ107" s="178"/>
      <c r="AR107" s="178"/>
      <c r="AS107" s="178"/>
      <c r="AT107" s="178"/>
      <c r="AU107" s="178"/>
      <c r="AV107" s="178"/>
      <c r="AW107" s="178"/>
      <c r="AX107" s="178"/>
      <c r="AY107" s="178"/>
      <c r="AZ107" s="178"/>
      <c r="BA107" s="299"/>
      <c r="BB107" s="178"/>
      <c r="BC107" s="178"/>
      <c r="BD107" s="178"/>
      <c r="BE107" s="178"/>
      <c r="BF107" s="178"/>
      <c r="BG107" s="178"/>
      <c r="BH107" s="178"/>
      <c r="BI107" s="178"/>
      <c r="BJ107" s="178"/>
      <c r="BK107" s="178"/>
      <c r="BL107" s="178"/>
      <c r="BM107" s="178"/>
      <c r="BN107" s="178"/>
      <c r="BO107" s="178"/>
      <c r="BP107" s="355"/>
      <c r="BQ107" s="355"/>
      <c r="BR107" s="355"/>
      <c r="BS107" s="355"/>
      <c r="BT107" s="355"/>
      <c r="BU107" s="355"/>
      <c r="BV107" s="355"/>
      <c r="BW107" s="355"/>
      <c r="BX107" s="355"/>
      <c r="BY107" s="355"/>
      <c r="BZ107" s="177"/>
      <c r="CA107" s="177"/>
      <c r="CB107" s="177"/>
      <c r="CC107" s="177"/>
      <c r="CD107" s="177"/>
      <c r="CO107" s="177"/>
      <c r="CP107" s="177"/>
      <c r="CQ107" s="177"/>
      <c r="CR107" s="177"/>
      <c r="CS107" s="177"/>
    </row>
    <row r="108" spans="2:97" s="118" customFormat="1" ht="0.75" hidden="1" customHeight="1">
      <c r="B108" s="320"/>
      <c r="C108" s="266"/>
      <c r="D108" s="307"/>
      <c r="E108" s="361"/>
      <c r="U108" s="299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78"/>
      <c r="AX108" s="178"/>
      <c r="AY108" s="178"/>
      <c r="AZ108" s="178"/>
      <c r="BA108" s="299"/>
      <c r="BB108" s="178"/>
      <c r="BC108" s="178"/>
      <c r="BD108" s="178"/>
      <c r="BE108" s="178"/>
      <c r="BF108" s="178"/>
      <c r="BG108" s="178"/>
      <c r="BH108" s="178"/>
      <c r="BI108" s="178"/>
      <c r="BJ108" s="178"/>
      <c r="BK108" s="178"/>
      <c r="BL108" s="178"/>
      <c r="BM108" s="178"/>
      <c r="BN108" s="178"/>
      <c r="BO108" s="178"/>
      <c r="BP108" s="355"/>
      <c r="BQ108" s="355"/>
      <c r="BR108" s="355"/>
      <c r="BS108" s="355"/>
      <c r="BT108" s="355"/>
      <c r="BU108" s="355"/>
      <c r="BV108" s="355"/>
      <c r="BW108" s="355"/>
      <c r="BX108" s="355"/>
      <c r="BY108" s="355"/>
      <c r="BZ108" s="177"/>
      <c r="CA108" s="177"/>
      <c r="CB108" s="177"/>
      <c r="CC108" s="177"/>
      <c r="CD108" s="177"/>
      <c r="CO108" s="177"/>
      <c r="CP108" s="177"/>
      <c r="CQ108" s="177"/>
      <c r="CR108" s="177"/>
      <c r="CS108" s="177"/>
    </row>
    <row r="109" spans="2:97" s="118" customFormat="1" ht="0.75" hidden="1" customHeight="1">
      <c r="B109" s="320"/>
      <c r="C109" s="266"/>
      <c r="D109" s="307"/>
      <c r="E109" s="361"/>
      <c r="U109" s="299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  <c r="AM109" s="178"/>
      <c r="AN109" s="178"/>
      <c r="AO109" s="178"/>
      <c r="AP109" s="178"/>
      <c r="AQ109" s="178"/>
      <c r="AR109" s="178"/>
      <c r="AS109" s="178"/>
      <c r="AT109" s="178"/>
      <c r="AU109" s="178"/>
      <c r="AV109" s="178"/>
      <c r="AW109" s="178"/>
      <c r="AX109" s="178"/>
      <c r="AY109" s="178"/>
      <c r="AZ109" s="178"/>
      <c r="BA109" s="299"/>
      <c r="BB109" s="178"/>
      <c r="BC109" s="178"/>
      <c r="BD109" s="178"/>
      <c r="BE109" s="178"/>
      <c r="BF109" s="178"/>
      <c r="BG109" s="178"/>
      <c r="BH109" s="178"/>
      <c r="BI109" s="178"/>
      <c r="BJ109" s="178"/>
      <c r="BK109" s="178"/>
      <c r="BL109" s="178"/>
      <c r="BM109" s="178"/>
      <c r="BN109" s="178"/>
      <c r="BO109" s="178"/>
      <c r="BP109" s="355"/>
      <c r="BQ109" s="355"/>
      <c r="BR109" s="355"/>
      <c r="BS109" s="355"/>
      <c r="BT109" s="355"/>
      <c r="BU109" s="355"/>
      <c r="BV109" s="355"/>
      <c r="BW109" s="355"/>
      <c r="BX109" s="355"/>
      <c r="BY109" s="355"/>
      <c r="BZ109" s="177"/>
      <c r="CA109" s="177"/>
      <c r="CB109" s="177"/>
      <c r="CC109" s="177"/>
      <c r="CD109" s="177"/>
      <c r="CO109" s="177"/>
      <c r="CP109" s="177"/>
      <c r="CQ109" s="177"/>
      <c r="CR109" s="177"/>
      <c r="CS109" s="177"/>
    </row>
    <row r="110" spans="2:97" s="118" customFormat="1" ht="0.75" hidden="1" customHeight="1">
      <c r="B110" s="320"/>
      <c r="C110" s="266"/>
      <c r="D110" s="307"/>
      <c r="E110" s="361"/>
      <c r="U110" s="299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299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355"/>
      <c r="BQ110" s="355"/>
      <c r="BR110" s="355"/>
      <c r="BS110" s="355"/>
      <c r="BT110" s="355"/>
      <c r="BU110" s="355"/>
      <c r="BV110" s="355"/>
      <c r="BW110" s="355"/>
      <c r="BX110" s="355"/>
      <c r="BY110" s="355"/>
      <c r="BZ110" s="177"/>
      <c r="CA110" s="177"/>
      <c r="CB110" s="177"/>
      <c r="CC110" s="177"/>
      <c r="CD110" s="177"/>
      <c r="CO110" s="177"/>
      <c r="CP110" s="177"/>
      <c r="CQ110" s="177"/>
      <c r="CR110" s="177"/>
      <c r="CS110" s="177"/>
    </row>
    <row r="111" spans="2:97" s="118" customFormat="1" ht="0.75" hidden="1" customHeight="1">
      <c r="B111" s="320"/>
      <c r="C111" s="266"/>
      <c r="D111" s="307"/>
      <c r="E111" s="361"/>
      <c r="U111" s="299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299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355"/>
      <c r="BQ111" s="355"/>
      <c r="BR111" s="355"/>
      <c r="BS111" s="355"/>
      <c r="BT111" s="355"/>
      <c r="BU111" s="355"/>
      <c r="BV111" s="355"/>
      <c r="BW111" s="355"/>
      <c r="BX111" s="355"/>
      <c r="BY111" s="355"/>
      <c r="BZ111" s="177"/>
      <c r="CA111" s="177"/>
      <c r="CB111" s="177"/>
      <c r="CC111" s="177"/>
      <c r="CD111" s="177"/>
      <c r="CO111" s="177"/>
      <c r="CP111" s="177"/>
      <c r="CQ111" s="177"/>
      <c r="CR111" s="177"/>
      <c r="CS111" s="177"/>
    </row>
    <row r="112" spans="2:97" s="118" customFormat="1" ht="0.75" hidden="1" customHeight="1">
      <c r="B112" s="320"/>
      <c r="C112" s="266"/>
      <c r="D112" s="307"/>
      <c r="E112" s="361"/>
      <c r="U112" s="299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299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355"/>
      <c r="BQ112" s="355"/>
      <c r="BR112" s="355"/>
      <c r="BS112" s="355"/>
      <c r="BT112" s="355"/>
      <c r="BU112" s="355"/>
      <c r="BV112" s="355"/>
      <c r="BW112" s="355"/>
      <c r="BX112" s="355"/>
      <c r="BY112" s="355"/>
      <c r="BZ112" s="177"/>
      <c r="CA112" s="177"/>
      <c r="CB112" s="177"/>
      <c r="CC112" s="177"/>
      <c r="CD112" s="177"/>
      <c r="CO112" s="177"/>
      <c r="CP112" s="177"/>
      <c r="CQ112" s="177"/>
      <c r="CR112" s="177"/>
      <c r="CS112" s="177"/>
    </row>
    <row r="113" spans="2:118" s="118" customFormat="1" ht="0.75" hidden="1" customHeight="1">
      <c r="B113" s="320"/>
      <c r="C113" s="266"/>
      <c r="D113" s="307"/>
      <c r="E113" s="361"/>
      <c r="U113" s="299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  <c r="AT113" s="178"/>
      <c r="AU113" s="178"/>
      <c r="AV113" s="178"/>
      <c r="AW113" s="178"/>
      <c r="AX113" s="178"/>
      <c r="AY113" s="178"/>
      <c r="AZ113" s="178"/>
      <c r="BA113" s="299"/>
      <c r="BB113" s="178"/>
      <c r="BC113" s="178"/>
      <c r="BD113" s="178"/>
      <c r="BE113" s="178"/>
      <c r="BF113" s="178"/>
      <c r="BG113" s="178"/>
      <c r="BH113" s="178"/>
      <c r="BI113" s="178"/>
      <c r="BJ113" s="178"/>
      <c r="BK113" s="178"/>
      <c r="BL113" s="178"/>
      <c r="BM113" s="178"/>
      <c r="BN113" s="178"/>
      <c r="BO113" s="178"/>
      <c r="BP113" s="355"/>
      <c r="BQ113" s="355"/>
      <c r="BR113" s="355"/>
      <c r="BS113" s="355"/>
      <c r="BT113" s="355"/>
      <c r="BU113" s="355"/>
      <c r="BV113" s="355"/>
      <c r="BW113" s="355"/>
      <c r="BX113" s="355"/>
      <c r="BY113" s="355"/>
      <c r="BZ113" s="177"/>
      <c r="CA113" s="177"/>
      <c r="CB113" s="177"/>
      <c r="CC113" s="177"/>
      <c r="CD113" s="177"/>
      <c r="CO113" s="177"/>
      <c r="CP113" s="177"/>
      <c r="CQ113" s="177"/>
      <c r="CR113" s="177"/>
      <c r="CS113" s="177"/>
    </row>
    <row r="114" spans="2:118" s="118" customFormat="1" ht="0.75" hidden="1" customHeight="1">
      <c r="B114" s="320"/>
      <c r="C114" s="266"/>
      <c r="D114" s="307"/>
      <c r="E114" s="361"/>
      <c r="U114" s="299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299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355"/>
      <c r="BQ114" s="355"/>
      <c r="BR114" s="355"/>
      <c r="BS114" s="355"/>
      <c r="BT114" s="355"/>
      <c r="BU114" s="355"/>
      <c r="BV114" s="355"/>
      <c r="BW114" s="355"/>
      <c r="BX114" s="355"/>
      <c r="BY114" s="355"/>
      <c r="BZ114" s="177"/>
      <c r="CA114" s="177"/>
      <c r="CB114" s="177"/>
      <c r="CC114" s="177"/>
      <c r="CD114" s="177"/>
      <c r="CO114" s="177"/>
      <c r="CP114" s="177"/>
      <c r="CQ114" s="177"/>
      <c r="CR114" s="177"/>
      <c r="CS114" s="177"/>
    </row>
    <row r="115" spans="2:118" s="118" customFormat="1" ht="0.75" hidden="1" customHeight="1">
      <c r="B115" s="320"/>
      <c r="C115" s="266"/>
      <c r="D115" s="307"/>
      <c r="E115" s="361"/>
      <c r="U115" s="299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299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355"/>
      <c r="BQ115" s="355"/>
      <c r="BR115" s="355"/>
      <c r="BS115" s="355"/>
      <c r="BT115" s="355"/>
      <c r="BU115" s="355"/>
      <c r="BV115" s="355"/>
      <c r="BW115" s="355"/>
      <c r="BX115" s="355"/>
      <c r="BY115" s="355"/>
      <c r="BZ115" s="177"/>
      <c r="CA115" s="177"/>
      <c r="CB115" s="177"/>
      <c r="CC115" s="177"/>
      <c r="CD115" s="177"/>
      <c r="CO115" s="177"/>
      <c r="CP115" s="177"/>
      <c r="CQ115" s="177"/>
      <c r="CR115" s="177"/>
      <c r="CS115" s="177"/>
    </row>
    <row r="116" spans="2:118" s="118" customFormat="1" ht="12" hidden="1" customHeight="1">
      <c r="B116" s="320"/>
      <c r="C116" s="266"/>
      <c r="D116" s="307"/>
      <c r="E116" s="337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66"/>
      <c r="Q116" s="321"/>
      <c r="R116" s="321"/>
      <c r="S116" s="321"/>
      <c r="T116" s="321"/>
      <c r="U116" s="56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299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355"/>
      <c r="BQ116" s="355"/>
      <c r="BR116" s="355"/>
      <c r="BS116" s="355"/>
      <c r="BT116" s="355"/>
      <c r="BU116" s="355"/>
      <c r="BV116" s="355"/>
      <c r="BW116" s="355"/>
      <c r="BX116" s="355"/>
      <c r="BY116" s="355"/>
      <c r="BZ116" s="177"/>
      <c r="CA116" s="177"/>
      <c r="CB116" s="177"/>
      <c r="CC116" s="177"/>
      <c r="CD116" s="177"/>
      <c r="CO116" s="177"/>
      <c r="CP116" s="177"/>
      <c r="CQ116" s="177"/>
      <c r="CR116" s="177"/>
      <c r="CS116" s="177"/>
    </row>
    <row r="117" spans="2:118" ht="12" customHeight="1">
      <c r="B117" s="35"/>
      <c r="C117" s="9"/>
      <c r="D117" s="86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91"/>
      <c r="E118" s="38"/>
      <c r="F118" s="123" t="str">
        <f>"Баланс " &amp; TEMPLATE_SPHERE &amp; " (транспортировка)"</f>
        <v>Баланс утилизации ТБО (транспортировка)</v>
      </c>
      <c r="G118" s="124"/>
      <c r="H118" s="124"/>
      <c r="I118" s="124"/>
      <c r="J118" s="73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58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22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/>
      <c r="CA118"/>
      <c r="CB118"/>
      <c r="CC118"/>
      <c r="CD118"/>
      <c r="CO118"/>
      <c r="CP118"/>
      <c r="CQ118"/>
      <c r="CR118"/>
      <c r="CS118"/>
    </row>
    <row r="119" spans="2:118" s="59" customFormat="1" ht="12" customHeight="1">
      <c r="B119" s="60"/>
      <c r="D119" s="90"/>
      <c r="E119" s="61"/>
      <c r="F119" s="126" t="s">
        <v>150</v>
      </c>
      <c r="G119" s="127"/>
      <c r="H119" s="127"/>
      <c r="I119" s="127"/>
      <c r="J119" s="62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8"/>
      <c r="BA119" s="22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772" t="s">
        <v>105</v>
      </c>
      <c r="G120" s="772" t="s">
        <v>151</v>
      </c>
      <c r="H120" s="835" t="s">
        <v>604</v>
      </c>
      <c r="I120" s="835" t="s">
        <v>605</v>
      </c>
      <c r="J120" s="835" t="s">
        <v>941</v>
      </c>
      <c r="K120" s="835" t="s">
        <v>190</v>
      </c>
      <c r="L120" s="835" t="s">
        <v>191</v>
      </c>
      <c r="M120" s="846" t="s">
        <v>192</v>
      </c>
      <c r="N120" s="847"/>
      <c r="O120" s="847"/>
      <c r="P120" s="847"/>
      <c r="Q120" s="847"/>
      <c r="R120" s="847"/>
      <c r="S120" s="847"/>
      <c r="T120" s="848"/>
      <c r="U120" s="27"/>
      <c r="BA120" s="34"/>
    </row>
    <row r="121" spans="2:118" ht="12" customHeight="1">
      <c r="D121" s="87"/>
      <c r="E121" s="39"/>
      <c r="F121" s="772"/>
      <c r="G121" s="772"/>
      <c r="H121" s="835"/>
      <c r="I121" s="835"/>
      <c r="J121" s="835"/>
      <c r="K121" s="835"/>
      <c r="L121" s="835"/>
      <c r="M121" s="840" t="s">
        <v>161</v>
      </c>
      <c r="N121" s="814" t="s">
        <v>193</v>
      </c>
      <c r="O121" s="815"/>
      <c r="P121" s="818"/>
      <c r="Q121" s="835" t="s">
        <v>194</v>
      </c>
      <c r="R121" s="835" t="s">
        <v>162</v>
      </c>
      <c r="S121" s="840" t="s">
        <v>163</v>
      </c>
      <c r="T121" s="843" t="s">
        <v>164</v>
      </c>
      <c r="U121" s="27"/>
    </row>
    <row r="122" spans="2:118" ht="15" customHeight="1">
      <c r="D122" s="87"/>
      <c r="E122" s="39"/>
      <c r="F122" s="772"/>
      <c r="G122" s="772"/>
      <c r="H122" s="835"/>
      <c r="I122" s="835"/>
      <c r="J122" s="835"/>
      <c r="K122" s="835"/>
      <c r="L122" s="835"/>
      <c r="M122" s="841"/>
      <c r="N122" s="838" t="s">
        <v>161</v>
      </c>
      <c r="O122" s="838" t="s">
        <v>608</v>
      </c>
      <c r="P122" s="838" t="s">
        <v>609</v>
      </c>
      <c r="Q122" s="835"/>
      <c r="R122" s="835"/>
      <c r="S122" s="841"/>
      <c r="T122" s="844"/>
      <c r="U122" s="27"/>
    </row>
    <row r="123" spans="2:118" ht="42" customHeight="1">
      <c r="E123" s="39"/>
      <c r="F123" s="772"/>
      <c r="G123" s="772"/>
      <c r="H123" s="835"/>
      <c r="I123" s="835"/>
      <c r="J123" s="835"/>
      <c r="K123" s="835"/>
      <c r="L123" s="835"/>
      <c r="M123" s="842"/>
      <c r="N123" s="839"/>
      <c r="O123" s="839"/>
      <c r="P123" s="839"/>
      <c r="Q123" s="835"/>
      <c r="R123" s="835"/>
      <c r="S123" s="842"/>
      <c r="T123" s="845"/>
      <c r="U123" s="27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</row>
    <row r="124" spans="2:118" s="266" customFormat="1" ht="12" customHeight="1">
      <c r="B124" s="320"/>
      <c r="D124" s="307"/>
      <c r="E124" s="362"/>
      <c r="F124" s="326"/>
      <c r="G124" s="326" t="s">
        <v>171</v>
      </c>
      <c r="H124" s="380" t="s">
        <v>736</v>
      </c>
      <c r="I124" s="380" t="s">
        <v>1183</v>
      </c>
      <c r="J124" s="380" t="s">
        <v>102</v>
      </c>
      <c r="K124" s="326">
        <v>1</v>
      </c>
      <c r="L124" s="326">
        <v>2</v>
      </c>
      <c r="M124" s="327" t="s">
        <v>166</v>
      </c>
      <c r="N124" s="329" t="s">
        <v>172</v>
      </c>
      <c r="O124" s="329" t="s">
        <v>600</v>
      </c>
      <c r="P124" s="329" t="s">
        <v>610</v>
      </c>
      <c r="Q124" s="326" t="s">
        <v>173</v>
      </c>
      <c r="R124" s="326" t="s">
        <v>174</v>
      </c>
      <c r="S124" s="327" t="s">
        <v>175</v>
      </c>
      <c r="T124" s="327" t="s">
        <v>176</v>
      </c>
      <c r="U124" s="5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56"/>
      <c r="BB124" s="346"/>
      <c r="BC124" s="346"/>
      <c r="BD124" s="346"/>
      <c r="BE124" s="346"/>
      <c r="BF124" s="346"/>
      <c r="BG124" s="346"/>
      <c r="BH124" s="346"/>
      <c r="BI124" s="346"/>
      <c r="BJ124" s="346"/>
      <c r="BK124" s="346"/>
      <c r="BL124" s="346"/>
      <c r="BM124" s="346"/>
      <c r="BN124" s="346"/>
      <c r="BO124" s="346"/>
      <c r="BP124" s="363" t="s">
        <v>833</v>
      </c>
      <c r="BQ124" s="363" t="s">
        <v>830</v>
      </c>
      <c r="BR124" s="363" t="s">
        <v>831</v>
      </c>
      <c r="BS124" s="363" t="s">
        <v>832</v>
      </c>
      <c r="BT124" s="363" t="s">
        <v>840</v>
      </c>
      <c r="BU124" s="363" t="s">
        <v>834</v>
      </c>
      <c r="BV124" s="363" t="s">
        <v>835</v>
      </c>
      <c r="BW124" s="363" t="s">
        <v>836</v>
      </c>
      <c r="BX124" s="363" t="s">
        <v>837</v>
      </c>
      <c r="BY124" s="363" t="s">
        <v>841</v>
      </c>
      <c r="BZ124" s="331"/>
      <c r="CA124" s="331"/>
      <c r="CB124" s="331"/>
      <c r="CC124" s="331"/>
      <c r="CD124" s="331"/>
      <c r="CO124" s="331"/>
      <c r="CP124" s="331"/>
      <c r="CQ124" s="331"/>
      <c r="CR124" s="331"/>
      <c r="CS124" s="331"/>
    </row>
    <row r="125" spans="2:118" s="118" customFormat="1" ht="0.2" customHeight="1">
      <c r="B125" s="8"/>
      <c r="D125" s="307"/>
      <c r="E125" s="362"/>
      <c r="F125" s="334"/>
      <c r="G125" s="364"/>
      <c r="H125" s="336"/>
      <c r="I125" s="336"/>
      <c r="J125" s="336"/>
      <c r="K125" s="364"/>
      <c r="L125" s="364"/>
      <c r="M125" s="364"/>
      <c r="N125" s="365"/>
      <c r="O125" s="365"/>
      <c r="P125" s="365"/>
      <c r="Q125" s="364"/>
      <c r="R125" s="364"/>
      <c r="S125" s="364"/>
      <c r="T125" s="364"/>
      <c r="U125" s="56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299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346"/>
      <c r="BP125" s="366"/>
      <c r="BQ125" s="366"/>
      <c r="BR125" s="366"/>
      <c r="BS125" s="366"/>
      <c r="BT125" s="366"/>
      <c r="BU125" s="366"/>
      <c r="BV125" s="366"/>
      <c r="BW125" s="366"/>
      <c r="BX125" s="366"/>
      <c r="BY125" s="366"/>
      <c r="BZ125" s="177"/>
      <c r="CA125" s="177"/>
      <c r="CB125" s="177"/>
      <c r="CC125" s="177"/>
      <c r="CD125" s="177"/>
      <c r="CO125" s="177"/>
      <c r="CP125" s="177"/>
      <c r="CQ125" s="177"/>
      <c r="CR125" s="177"/>
      <c r="CS125" s="177"/>
    </row>
    <row r="126" spans="2:118" s="118" customFormat="1" ht="24" customHeight="1">
      <c r="B126" s="320"/>
      <c r="C126" s="266"/>
      <c r="D126" s="367" t="s">
        <v>113</v>
      </c>
      <c r="E126" s="368"/>
      <c r="F126" s="338" t="str">
        <f>IF(TEMPLATE_SPHERE_CODE="VSNA","0.1.P","0.1")</f>
        <v>0.1</v>
      </c>
      <c r="G126" s="812" t="s">
        <v>2425</v>
      </c>
      <c r="H126" s="336"/>
      <c r="I126" s="336"/>
      <c r="J126" s="336"/>
      <c r="K126" s="263">
        <f t="shared" ref="K126:T126" si="4">SUMIF($BA131:$BA132,$BA126,K131:K132)</f>
        <v>0</v>
      </c>
      <c r="L126" s="263">
        <f t="shared" si="4"/>
        <v>0</v>
      </c>
      <c r="M126" s="263">
        <f t="shared" si="4"/>
        <v>0</v>
      </c>
      <c r="N126" s="263">
        <f t="shared" si="4"/>
        <v>0</v>
      </c>
      <c r="O126" s="263">
        <f t="shared" si="4"/>
        <v>0</v>
      </c>
      <c r="P126" s="263">
        <f t="shared" si="4"/>
        <v>0</v>
      </c>
      <c r="Q126" s="263">
        <f t="shared" si="4"/>
        <v>0</v>
      </c>
      <c r="R126" s="263">
        <f t="shared" si="4"/>
        <v>0</v>
      </c>
      <c r="S126" s="263">
        <f t="shared" si="4"/>
        <v>0</v>
      </c>
      <c r="T126" s="263">
        <f t="shared" si="4"/>
        <v>0</v>
      </c>
      <c r="U126" s="56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298" t="s">
        <v>22</v>
      </c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355"/>
      <c r="BQ126" s="355"/>
      <c r="BR126" s="355"/>
      <c r="BS126" s="355"/>
      <c r="BT126" s="355"/>
      <c r="BU126" s="355"/>
      <c r="BV126" s="355"/>
      <c r="BW126" s="355"/>
      <c r="BX126" s="355"/>
      <c r="BY126" s="355"/>
      <c r="BZ126" s="177"/>
      <c r="CA126" s="177"/>
      <c r="CB126" s="177"/>
      <c r="CC126" s="177"/>
      <c r="CD126" s="177"/>
      <c r="CO126" s="177"/>
      <c r="CP126" s="177"/>
      <c r="CQ126" s="177"/>
      <c r="CR126" s="177"/>
      <c r="CS126" s="177"/>
    </row>
    <row r="127" spans="2:118" s="118" customFormat="1" ht="0.75" customHeight="1">
      <c r="B127" s="320"/>
      <c r="D127" s="369"/>
      <c r="E127" s="337"/>
      <c r="F127" s="339" t="str">
        <f>IF(TEMPLATE_SPHERE_CODE="VSNA","0.1.T","")</f>
        <v/>
      </c>
      <c r="G127" s="813"/>
      <c r="H127" s="336"/>
      <c r="I127" s="336"/>
      <c r="J127" s="336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56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301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355"/>
      <c r="BQ127" s="355"/>
      <c r="BR127" s="355"/>
      <c r="BS127" s="355"/>
      <c r="BT127" s="355"/>
      <c r="BU127" s="355"/>
      <c r="BV127" s="355"/>
      <c r="BW127" s="355"/>
      <c r="BX127" s="355"/>
      <c r="BY127" s="355"/>
      <c r="BZ127" s="177"/>
      <c r="CA127" s="177"/>
      <c r="CB127" s="177"/>
      <c r="CC127" s="177"/>
      <c r="CD127" s="177"/>
      <c r="CO127" s="177"/>
      <c r="CP127" s="177"/>
      <c r="CQ127" s="177"/>
      <c r="CR127" s="177"/>
      <c r="CS127" s="177"/>
    </row>
    <row r="128" spans="2:118" s="118" customFormat="1" ht="0.75" customHeight="1">
      <c r="B128" s="320"/>
      <c r="D128" s="369"/>
      <c r="E128" s="337"/>
      <c r="F128" s="340"/>
      <c r="G128" s="834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56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341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355"/>
      <c r="BQ128" s="355"/>
      <c r="BR128" s="355"/>
      <c r="BS128" s="355"/>
      <c r="BT128" s="355"/>
      <c r="BU128" s="355"/>
      <c r="BV128" s="355"/>
      <c r="BW128" s="355"/>
      <c r="BX128" s="355"/>
      <c r="BY128" s="355"/>
      <c r="BZ128" s="177"/>
      <c r="CA128" s="177"/>
      <c r="CB128" s="177"/>
      <c r="CC128" s="177"/>
      <c r="CD128" s="177"/>
      <c r="CO128" s="177"/>
      <c r="CP128" s="177"/>
      <c r="CQ128" s="177"/>
      <c r="CR128" s="177"/>
      <c r="CS128" s="177"/>
      <c r="DG128" s="177"/>
      <c r="DH128" s="177"/>
      <c r="DI128" s="177"/>
      <c r="DJ128" s="177"/>
      <c r="DK128" s="177"/>
      <c r="DL128" s="177"/>
      <c r="DM128" s="177"/>
      <c r="DN128" s="177"/>
    </row>
    <row r="129" spans="1:118" s="118" customFormat="1" ht="0.75" customHeight="1">
      <c r="B129" s="320"/>
      <c r="D129" s="369"/>
      <c r="E129" s="337"/>
      <c r="F129" s="342"/>
      <c r="G129" s="834"/>
      <c r="H129" s="336"/>
      <c r="I129" s="336"/>
      <c r="J129" s="336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56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301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370"/>
      <c r="BQ129" s="370"/>
      <c r="BR129" s="370"/>
      <c r="BS129" s="370"/>
      <c r="BT129" s="370"/>
      <c r="BU129" s="370"/>
      <c r="BV129" s="370"/>
      <c r="BW129" s="370"/>
      <c r="BX129" s="370"/>
      <c r="BY129" s="370"/>
      <c r="BZ129" s="177"/>
      <c r="CA129" s="177"/>
      <c r="CB129" s="177"/>
      <c r="CC129" s="177"/>
      <c r="CD129" s="177"/>
      <c r="CO129" s="177"/>
      <c r="CP129" s="177"/>
      <c r="CQ129" s="177"/>
      <c r="CR129" s="177"/>
      <c r="CS129" s="177"/>
      <c r="DG129" s="177"/>
      <c r="DH129" s="177"/>
      <c r="DI129" s="177"/>
      <c r="DJ129" s="177"/>
      <c r="DK129" s="177"/>
      <c r="DL129" s="177"/>
      <c r="DM129" s="177"/>
      <c r="DN129" s="177"/>
    </row>
    <row r="130" spans="1:118" s="118" customFormat="1" ht="0.75" customHeight="1">
      <c r="B130" s="320"/>
      <c r="D130" s="369"/>
      <c r="E130" s="337"/>
      <c r="F130" s="343"/>
      <c r="G130" s="335"/>
      <c r="H130" s="336"/>
      <c r="I130" s="336"/>
      <c r="J130" s="336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56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301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370"/>
      <c r="BQ130" s="370"/>
      <c r="BR130" s="370"/>
      <c r="BS130" s="370"/>
      <c r="BT130" s="370"/>
      <c r="BU130" s="370"/>
      <c r="BV130" s="370"/>
      <c r="BW130" s="370"/>
      <c r="BX130" s="370"/>
      <c r="BY130" s="370"/>
      <c r="BZ130" s="177"/>
      <c r="CA130" s="177"/>
      <c r="CB130" s="177"/>
      <c r="CC130" s="177"/>
      <c r="CD130" s="177"/>
      <c r="CO130" s="177"/>
      <c r="CP130" s="177"/>
      <c r="CQ130" s="177"/>
      <c r="CR130" s="177"/>
      <c r="CS130" s="177"/>
      <c r="DG130" s="177"/>
      <c r="DH130" s="177"/>
      <c r="DI130" s="177"/>
      <c r="DJ130" s="177"/>
      <c r="DK130" s="177"/>
      <c r="DL130" s="177"/>
      <c r="DM130" s="177"/>
      <c r="DN130" s="177"/>
    </row>
    <row r="131" spans="1:118" s="266" customFormat="1" ht="0.75" customHeight="1">
      <c r="B131" s="344">
        <v>0</v>
      </c>
      <c r="D131" s="307"/>
      <c r="E131" s="337"/>
      <c r="F131" s="345"/>
      <c r="G131" s="346"/>
      <c r="H131" s="333"/>
      <c r="I131" s="333"/>
      <c r="J131" s="333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5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56"/>
      <c r="BB131" s="346"/>
      <c r="BC131" s="346"/>
      <c r="BD131" s="346"/>
      <c r="BE131" s="346"/>
      <c r="BF131" s="346"/>
      <c r="BG131" s="346"/>
      <c r="BH131" s="346"/>
      <c r="BI131" s="346"/>
      <c r="BJ131" s="346"/>
      <c r="BK131" s="346"/>
      <c r="BL131" s="346"/>
      <c r="BM131" s="346"/>
      <c r="BN131" s="346"/>
      <c r="BO131" s="346"/>
      <c r="BP131" s="836" t="s">
        <v>2433</v>
      </c>
      <c r="BQ131" s="837"/>
      <c r="BR131" s="837"/>
      <c r="BS131" s="837"/>
      <c r="BT131" s="837"/>
      <c r="BU131" s="837"/>
      <c r="BV131" s="837"/>
      <c r="BW131" s="837"/>
      <c r="BX131" s="837"/>
      <c r="BY131" s="837"/>
      <c r="BZ131" s="331"/>
      <c r="CA131" s="331"/>
      <c r="CB131" s="331"/>
      <c r="CC131" s="331"/>
      <c r="CD131" s="331"/>
      <c r="CO131" s="331"/>
      <c r="CP131" s="331"/>
      <c r="CQ131" s="331"/>
      <c r="CR131" s="331"/>
      <c r="CS131" s="331"/>
      <c r="DG131" s="331"/>
      <c r="DH131" s="331"/>
      <c r="DI131" s="331"/>
      <c r="DJ131" s="331"/>
      <c r="DK131" s="331"/>
      <c r="DL131" s="331"/>
      <c r="DM131" s="331"/>
      <c r="DN131" s="331"/>
    </row>
    <row r="132" spans="1:118" s="118" customFormat="1" ht="0.75" customHeight="1">
      <c r="A132" s="266"/>
      <c r="B132" s="320"/>
      <c r="C132" s="266"/>
      <c r="D132" s="307"/>
      <c r="E132" s="337"/>
      <c r="F132" s="207"/>
      <c r="G132" s="351" t="s">
        <v>136</v>
      </c>
      <c r="H132" s="351"/>
      <c r="I132" s="351"/>
      <c r="J132" s="351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56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299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177"/>
      <c r="CA132" s="177"/>
      <c r="CB132" s="177"/>
      <c r="CC132" s="177"/>
      <c r="CD132" s="177"/>
      <c r="CO132" s="177"/>
      <c r="CP132" s="177"/>
      <c r="CQ132" s="177"/>
      <c r="CR132" s="177"/>
      <c r="CS132" s="177"/>
      <c r="DG132" s="177"/>
      <c r="DH132" s="177"/>
      <c r="DI132" s="177"/>
      <c r="DJ132" s="177"/>
      <c r="DK132" s="177"/>
      <c r="DL132" s="177"/>
      <c r="DM132" s="177"/>
      <c r="DN132" s="177"/>
    </row>
    <row r="133" spans="1:118" s="118" customFormat="1" ht="12" customHeight="1">
      <c r="A133" s="177"/>
      <c r="B133" s="177"/>
      <c r="C133" s="177"/>
      <c r="D133" s="371"/>
      <c r="E133" s="177"/>
      <c r="F133" s="372"/>
      <c r="G133" s="372"/>
      <c r="H133" s="372"/>
      <c r="I133" s="372"/>
      <c r="J133" s="372"/>
      <c r="K133" s="372"/>
      <c r="L133" s="372"/>
      <c r="M133" s="373"/>
      <c r="N133" s="372"/>
      <c r="O133" s="372"/>
      <c r="P133" s="372"/>
      <c r="Q133" s="372"/>
      <c r="R133" s="372"/>
      <c r="S133" s="372"/>
      <c r="T133" s="372"/>
      <c r="U133" s="56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/>
      <c r="AP133" s="178"/>
      <c r="AQ133" s="178"/>
      <c r="AR133" s="178"/>
      <c r="AS133" s="178"/>
      <c r="AT133" s="178"/>
      <c r="AU133" s="178"/>
      <c r="AV133" s="178"/>
      <c r="AW133" s="178"/>
      <c r="AX133" s="178"/>
      <c r="AY133" s="178"/>
      <c r="AZ133" s="178"/>
      <c r="BA133" s="299"/>
      <c r="BB133" s="178"/>
      <c r="BC133" s="178"/>
      <c r="BD133" s="178"/>
      <c r="BE133" s="178"/>
      <c r="BF133" s="178"/>
      <c r="BG133" s="178"/>
      <c r="BH133" s="178"/>
      <c r="BI133" s="178"/>
      <c r="BJ133" s="178"/>
      <c r="BK133" s="178"/>
      <c r="BL133" s="178"/>
      <c r="BM133" s="178"/>
      <c r="BN133" s="178"/>
      <c r="BO133" s="178"/>
      <c r="BP133" s="355"/>
      <c r="BQ133" s="355"/>
      <c r="BR133" s="355"/>
      <c r="BS133" s="355"/>
      <c r="BT133" s="355"/>
      <c r="BU133" s="355"/>
      <c r="BV133" s="355"/>
      <c r="BW133" s="355"/>
      <c r="BX133" s="355"/>
      <c r="BY133" s="355"/>
      <c r="BZ133" s="177"/>
      <c r="CA133" s="177"/>
      <c r="CB133" s="177"/>
      <c r="CC133" s="177"/>
      <c r="CD133" s="177"/>
      <c r="CO133" s="177"/>
      <c r="CP133" s="177"/>
      <c r="CQ133" s="177"/>
      <c r="CR133" s="177"/>
      <c r="CS133" s="177"/>
      <c r="DG133" s="177"/>
      <c r="DH133" s="177"/>
      <c r="DI133" s="177"/>
      <c r="DJ133" s="177"/>
      <c r="DK133" s="177"/>
      <c r="DL133" s="177"/>
      <c r="DM133" s="177"/>
      <c r="DN133" s="177"/>
    </row>
    <row r="134" spans="1:118" s="118" customFormat="1" ht="12" customHeight="1">
      <c r="A134" s="177"/>
      <c r="B134" s="177"/>
      <c r="C134" s="177"/>
      <c r="D134" s="371"/>
      <c r="E134" s="177"/>
      <c r="U134" s="299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299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355"/>
      <c r="BQ134" s="355"/>
      <c r="BR134" s="355"/>
      <c r="BS134" s="355"/>
      <c r="BT134" s="355"/>
      <c r="BU134" s="355"/>
      <c r="BV134" s="355"/>
      <c r="BW134" s="355"/>
      <c r="BX134" s="355"/>
      <c r="BY134" s="355"/>
      <c r="BZ134" s="177"/>
      <c r="CA134" s="177"/>
      <c r="CB134" s="177"/>
      <c r="CC134" s="177"/>
      <c r="CD134" s="177"/>
      <c r="CO134" s="177"/>
      <c r="CP134" s="177"/>
      <c r="CQ134" s="177"/>
      <c r="CR134" s="177"/>
      <c r="CS134" s="177"/>
      <c r="DG134" s="177"/>
      <c r="DH134" s="177"/>
      <c r="DI134" s="177"/>
      <c r="DJ134" s="177"/>
      <c r="DK134" s="177"/>
      <c r="DL134" s="177"/>
      <c r="DM134" s="177"/>
      <c r="DN134" s="177"/>
    </row>
    <row r="135" spans="1:118">
      <c r="A135"/>
      <c r="B135"/>
      <c r="C135"/>
      <c r="D135" s="87"/>
      <c r="E135"/>
      <c r="M135"/>
      <c r="N135"/>
      <c r="O135"/>
      <c r="P135"/>
      <c r="Q135"/>
      <c r="DG135"/>
      <c r="DH135"/>
      <c r="DI135"/>
      <c r="DJ135"/>
      <c r="DK135"/>
      <c r="DL135"/>
      <c r="DM135"/>
      <c r="DN135"/>
    </row>
    <row r="136" spans="1:118">
      <c r="M136"/>
      <c r="N136"/>
      <c r="O136"/>
      <c r="P136"/>
      <c r="Q136"/>
      <c r="DG136"/>
      <c r="DH136"/>
      <c r="DI136"/>
      <c r="DJ136"/>
      <c r="DK136"/>
      <c r="DL136"/>
      <c r="DM136"/>
      <c r="DN136"/>
    </row>
  </sheetData>
  <sheetProtection password="F421" sheet="1" objects="1" scenarios="1" formatColumns="0" formatRows="0"/>
  <mergeCells count="30">
    <mergeCell ref="B1:B28"/>
    <mergeCell ref="C3:C15"/>
    <mergeCell ref="C16:C28"/>
    <mergeCell ref="G1:G2"/>
    <mergeCell ref="F1:F2"/>
    <mergeCell ref="B57:B84"/>
    <mergeCell ref="C59:C71"/>
    <mergeCell ref="F120:F123"/>
    <mergeCell ref="N122:N123"/>
    <mergeCell ref="O122:O123"/>
    <mergeCell ref="G120:G123"/>
    <mergeCell ref="F57:F58"/>
    <mergeCell ref="L120:L123"/>
    <mergeCell ref="M120:T120"/>
    <mergeCell ref="C72:C84"/>
    <mergeCell ref="G57:G58"/>
    <mergeCell ref="K120:K123"/>
    <mergeCell ref="J120:J123"/>
    <mergeCell ref="H120:H123"/>
    <mergeCell ref="G128:G129"/>
    <mergeCell ref="G126:G127"/>
    <mergeCell ref="R121:R123"/>
    <mergeCell ref="BP131:BY131"/>
    <mergeCell ref="Q121:Q123"/>
    <mergeCell ref="P122:P123"/>
    <mergeCell ref="N121:P121"/>
    <mergeCell ref="M121:M123"/>
    <mergeCell ref="I120:I123"/>
    <mergeCell ref="T121:T123"/>
    <mergeCell ref="S121:S123"/>
  </mergeCells>
  <phoneticPr fontId="3" type="noConversion"/>
  <dataValidations disablePrompts="1" count="1">
    <dataValidation allowBlank="1" showInputMessage="1" showErrorMessage="1" sqref="Q121:R123 N122:P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EAT_CALC">
    <tabColor rgb="FF00B050"/>
    <outlinePr summaryBelow="0"/>
  </sheetPr>
  <dimension ref="A1:AU394"/>
  <sheetViews>
    <sheetView showGridLines="0" topLeftCell="AK9" zoomScale="90" zoomScaleNormal="90" workbookViewId="0">
      <pane xSplit="8" ySplit="27" topLeftCell="AS36" activePane="bottomRight" state="frozen"/>
      <selection activeCell="AK9" sqref="AK9"/>
      <selection pane="topRight" activeCell="AS9" sqref="AS9"/>
      <selection pane="bottomLeft" activeCell="AK36" sqref="AK36"/>
      <selection pane="bottomRight"/>
    </sheetView>
  </sheetViews>
  <sheetFormatPr defaultRowHeight="11.25"/>
  <cols>
    <col min="1" max="9" width="4.5703125" style="2" hidden="1" customWidth="1"/>
    <col min="10" max="10" width="4.5703125" hidden="1" customWidth="1"/>
    <col min="11" max="35" width="4.5703125" style="2" hidden="1" customWidth="1"/>
    <col min="36" max="36" width="2.7109375" style="2" hidden="1" customWidth="1"/>
    <col min="37" max="37" width="2.7109375" style="2" customWidth="1"/>
    <col min="38" max="38" width="2.7109375" style="20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8" width="2.5703125" style="2" customWidth="1"/>
    <col min="49" max="16384" width="9.140625" style="2"/>
  </cols>
  <sheetData>
    <row r="1" spans="1:47" ht="12" hidden="1" customHeight="1"/>
    <row r="2" spans="1:47" ht="12" hidden="1" customHeight="1"/>
    <row r="3" spans="1:47" ht="12" hidden="1" customHeight="1"/>
    <row r="4" spans="1:47" ht="12" hidden="1" customHeight="1"/>
    <row r="5" spans="1:47" ht="12" hidden="1" customHeight="1"/>
    <row r="6" spans="1:47" ht="12" hidden="1" customHeight="1">
      <c r="AP6" s="163">
        <v>12</v>
      </c>
      <c r="AQ6" s="163">
        <v>6</v>
      </c>
      <c r="AR6" s="163">
        <v>6</v>
      </c>
    </row>
    <row r="7" spans="1:47" ht="12" hidden="1" customHeight="1"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/>
      <c r="AQ11" s="147"/>
      <c r="AR11" s="147"/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ht="27" customHeight="1">
      <c r="A13" s="2" t="s">
        <v>636</v>
      </c>
      <c r="AK13" s="27"/>
      <c r="AL13" s="27"/>
      <c r="AM13" s="856" t="s">
        <v>2442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ht="27" hidden="1" customHeight="1">
      <c r="AK14" s="27"/>
      <c r="AL14" s="27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ht="12" hidden="1" customHeight="1"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0:47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0:47" ht="12" hidden="1" customHeight="1">
      <c r="AL18" s="44"/>
      <c r="AM18" s="150"/>
      <c r="AN18" s="71"/>
      <c r="AO18" s="71"/>
      <c r="AT18" s="2" t="s">
        <v>136</v>
      </c>
    </row>
    <row r="19" spans="10:47" ht="12" customHeight="1">
      <c r="AK19" s="27"/>
      <c r="AM19" s="772" t="s">
        <v>105</v>
      </c>
      <c r="AN19" s="859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0:47" ht="24" customHeight="1">
      <c r="AK20" s="27"/>
      <c r="AL20" s="79"/>
      <c r="AM20" s="772"/>
      <c r="AN20" s="860"/>
      <c r="AO20" s="785"/>
      <c r="AP20" s="854"/>
      <c r="AQ20" s="855"/>
      <c r="AR20" s="855"/>
      <c r="AS20" s="182"/>
      <c r="AT20" s="168"/>
      <c r="AU20" s="64"/>
    </row>
    <row r="21" spans="10:47" ht="11.25" customHeight="1">
      <c r="AK21" s="27"/>
      <c r="AL21" s="156"/>
      <c r="AM21" s="229"/>
      <c r="AN21" s="570" t="s">
        <v>198</v>
      </c>
      <c r="AO21" s="185"/>
      <c r="AP21" s="190"/>
      <c r="AQ21" s="190"/>
      <c r="AR21" s="190"/>
      <c r="AS21" s="199"/>
      <c r="AT21" s="203"/>
      <c r="AU21" s="64"/>
    </row>
    <row r="22" spans="10:47" ht="24" customHeight="1">
      <c r="AK22" s="27"/>
      <c r="AL22" s="156"/>
      <c r="AM22" s="229"/>
      <c r="AN22" s="571"/>
      <c r="AO22" s="201"/>
      <c r="AP22" s="190"/>
      <c r="AQ22" s="190"/>
      <c r="AR22" s="190"/>
      <c r="AS22" s="199"/>
      <c r="AT22" s="203"/>
      <c r="AU22" s="64"/>
    </row>
    <row r="23" spans="10:47" ht="0.75" hidden="1" customHeight="1">
      <c r="AL23" s="156"/>
      <c r="AM23" s="660"/>
      <c r="AN23" s="173"/>
      <c r="AO23" s="166"/>
      <c r="AP23" s="278"/>
      <c r="AQ23" s="278"/>
      <c r="AR23" s="278"/>
      <c r="AS23" s="203"/>
      <c r="AT23" s="203"/>
      <c r="AU23" s="118"/>
    </row>
    <row r="24" spans="10:47" ht="0.75" hidden="1" customHeight="1">
      <c r="AL24" s="156"/>
      <c r="AM24" s="248"/>
      <c r="AN24" s="173"/>
      <c r="AO24" s="166"/>
      <c r="AP24" s="278"/>
      <c r="AQ24" s="278"/>
      <c r="AR24" s="278"/>
      <c r="AS24" s="203"/>
      <c r="AT24" s="203"/>
      <c r="AU24" s="118"/>
    </row>
    <row r="25" spans="10:47" ht="0.75" hidden="1" customHeight="1">
      <c r="AL25" s="156"/>
      <c r="AM25" s="248"/>
      <c r="AN25" s="173"/>
      <c r="AO25" s="166"/>
      <c r="AP25" s="278"/>
      <c r="AQ25" s="278"/>
      <c r="AR25" s="278"/>
      <c r="AS25" s="203"/>
      <c r="AT25" s="203"/>
      <c r="AU25" s="118"/>
    </row>
    <row r="26" spans="10:47" ht="0.75" hidden="1" customHeight="1">
      <c r="AL26" s="156"/>
      <c r="AM26" s="248"/>
      <c r="AN26" s="173"/>
      <c r="AO26" s="166"/>
      <c r="AP26" s="278"/>
      <c r="AQ26" s="278"/>
      <c r="AR26" s="278"/>
      <c r="AS26" s="203"/>
      <c r="AT26" s="203"/>
      <c r="AU26" s="118"/>
    </row>
    <row r="27" spans="10:47" ht="0.75" hidden="1" customHeight="1">
      <c r="AL27" s="156"/>
      <c r="AM27" s="248"/>
      <c r="AN27" s="173"/>
      <c r="AO27" s="166"/>
      <c r="AP27" s="278"/>
      <c r="AQ27" s="278"/>
      <c r="AR27" s="278"/>
      <c r="AS27" s="203"/>
      <c r="AT27" s="203"/>
      <c r="AU27" s="118"/>
    </row>
    <row r="28" spans="10:47" ht="0.75" hidden="1" customHeight="1">
      <c r="AL28" s="156"/>
      <c r="AM28" s="248"/>
      <c r="AN28" s="173"/>
      <c r="AO28" s="166"/>
      <c r="AP28" s="278"/>
      <c r="AQ28" s="278"/>
      <c r="AR28" s="278"/>
      <c r="AS28" s="203"/>
      <c r="AT28" s="203"/>
      <c r="AU28" s="118"/>
    </row>
    <row r="29" spans="10:47" ht="0.75" hidden="1" customHeight="1">
      <c r="AL29" s="156"/>
      <c r="AM29" s="248"/>
      <c r="AN29" s="173"/>
      <c r="AO29" s="166"/>
      <c r="AP29" s="278"/>
      <c r="AQ29" s="278"/>
      <c r="AR29" s="278"/>
      <c r="AS29" s="203"/>
      <c r="AT29" s="203"/>
      <c r="AU29" s="118"/>
    </row>
    <row r="30" spans="10:47" ht="0.75" hidden="1" customHeight="1">
      <c r="AL30" s="156"/>
      <c r="AM30" s="248"/>
      <c r="AN30" s="173"/>
      <c r="AO30" s="166"/>
      <c r="AP30" s="278"/>
      <c r="AQ30" s="278"/>
      <c r="AR30" s="278"/>
      <c r="AS30" s="203"/>
      <c r="AT30" s="203"/>
      <c r="AU30" s="118"/>
    </row>
    <row r="31" spans="10:47" ht="0.75" hidden="1" customHeight="1">
      <c r="AL31" s="156"/>
      <c r="AM31" s="248"/>
      <c r="AN31" s="173"/>
      <c r="AO31" s="166"/>
      <c r="AP31" s="278"/>
      <c r="AQ31" s="278"/>
      <c r="AR31" s="278"/>
      <c r="AS31" s="203"/>
      <c r="AT31" s="203"/>
      <c r="AU31" s="118"/>
    </row>
    <row r="32" spans="10:47" ht="0.75" hidden="1" customHeight="1">
      <c r="AL32" s="156"/>
      <c r="AM32" s="248"/>
      <c r="AN32" s="173"/>
      <c r="AO32" s="166"/>
      <c r="AP32" s="278"/>
      <c r="AQ32" s="278"/>
      <c r="AR32" s="278"/>
      <c r="AS32" s="203"/>
      <c r="AT32" s="203"/>
      <c r="AU32" s="118"/>
    </row>
    <row r="33" spans="1:47" ht="0.75" hidden="1" customHeight="1">
      <c r="AL33" s="156"/>
      <c r="AM33" s="248"/>
      <c r="AN33" s="173"/>
      <c r="AO33" s="166"/>
      <c r="AP33" s="278"/>
      <c r="AQ33" s="278"/>
      <c r="AR33" s="278"/>
      <c r="AS33" s="203"/>
      <c r="AT33" s="203"/>
      <c r="AU33" s="118"/>
    </row>
    <row r="34" spans="1:47" ht="0.75" hidden="1" customHeight="1">
      <c r="AL34" s="156"/>
      <c r="AM34" s="248"/>
      <c r="AN34" s="173"/>
      <c r="AO34" s="166"/>
      <c r="AP34" s="278"/>
      <c r="AQ34" s="278"/>
      <c r="AR34" s="278"/>
      <c r="AS34" s="203"/>
      <c r="AT34" s="203"/>
      <c r="AU34" s="118"/>
    </row>
    <row r="35" spans="1:47" ht="0.75" hidden="1" customHeight="1">
      <c r="AL35" s="156"/>
      <c r="AM35" s="474"/>
      <c r="AN35" s="173"/>
      <c r="AO35" s="166"/>
      <c r="AP35" s="278"/>
      <c r="AQ35" s="278"/>
      <c r="AR35" s="278"/>
      <c r="AS35" s="203"/>
      <c r="AT35" s="203"/>
      <c r="AU35" s="118"/>
    </row>
    <row r="36" spans="1:47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6"/>
      <c r="AM36" s="538" t="s">
        <v>167</v>
      </c>
      <c r="AN36" s="547" t="s">
        <v>853</v>
      </c>
      <c r="AO36" s="171" t="s">
        <v>196</v>
      </c>
      <c r="AP36" s="263">
        <f t="shared" ref="AP36:AR55" si="0">SUMIF($AS$9:$AT$9,AP$9,$AS36:$AT36)</f>
        <v>0</v>
      </c>
      <c r="AQ36" s="263">
        <f t="shared" si="0"/>
        <v>0</v>
      </c>
      <c r="AR36" s="263">
        <f t="shared" si="0"/>
        <v>0</v>
      </c>
      <c r="AS36" s="203"/>
      <c r="AT36" s="203"/>
      <c r="AU36" s="347"/>
    </row>
    <row r="37" spans="1:47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6"/>
      <c r="AM37" s="539" t="s">
        <v>1508</v>
      </c>
      <c r="AN37" s="483" t="s">
        <v>1427</v>
      </c>
      <c r="AO37" s="198" t="s">
        <v>196</v>
      </c>
      <c r="AP37" s="263">
        <f t="shared" si="0"/>
        <v>0</v>
      </c>
      <c r="AQ37" s="263">
        <f t="shared" si="0"/>
        <v>0</v>
      </c>
      <c r="AR37" s="263">
        <f t="shared" si="0"/>
        <v>0</v>
      </c>
      <c r="AS37" s="203"/>
      <c r="AT37" s="203"/>
      <c r="AU37" s="347"/>
    </row>
    <row r="38" spans="1:47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6"/>
      <c r="AM38" s="539" t="s">
        <v>1509</v>
      </c>
      <c r="AN38" s="487" t="s">
        <v>818</v>
      </c>
      <c r="AO38" s="198" t="s">
        <v>196</v>
      </c>
      <c r="AP38" s="263">
        <f t="shared" si="0"/>
        <v>0</v>
      </c>
      <c r="AQ38" s="263">
        <f t="shared" si="0"/>
        <v>0</v>
      </c>
      <c r="AR38" s="263">
        <f t="shared" si="0"/>
        <v>0</v>
      </c>
      <c r="AS38" s="203"/>
      <c r="AT38" s="203"/>
      <c r="AU38" s="347"/>
    </row>
    <row r="39" spans="1:47" ht="12" customHeight="1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6"/>
      <c r="AM39" s="539" t="s">
        <v>1510</v>
      </c>
      <c r="AN39" s="487" t="s">
        <v>820</v>
      </c>
      <c r="AO39" s="198" t="s">
        <v>196</v>
      </c>
      <c r="AP39" s="263">
        <f t="shared" si="0"/>
        <v>0</v>
      </c>
      <c r="AQ39" s="263">
        <f t="shared" si="0"/>
        <v>0</v>
      </c>
      <c r="AR39" s="263">
        <f t="shared" si="0"/>
        <v>0</v>
      </c>
      <c r="AS39" s="203"/>
      <c r="AT39" s="203"/>
      <c r="AU39" s="347"/>
    </row>
    <row r="40" spans="1:47" ht="12" customHeight="1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6"/>
      <c r="AM40" s="539" t="s">
        <v>1511</v>
      </c>
      <c r="AN40" s="487" t="s">
        <v>821</v>
      </c>
      <c r="AO40" s="198" t="s">
        <v>196</v>
      </c>
      <c r="AP40" s="263">
        <f t="shared" si="0"/>
        <v>0</v>
      </c>
      <c r="AQ40" s="263">
        <f t="shared" si="0"/>
        <v>0</v>
      </c>
      <c r="AR40" s="263">
        <f t="shared" si="0"/>
        <v>0</v>
      </c>
      <c r="AS40" s="203"/>
      <c r="AT40" s="203"/>
      <c r="AU40" s="347"/>
    </row>
    <row r="41" spans="1:47" ht="12" customHeight="1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6"/>
      <c r="AM41" s="539" t="s">
        <v>1512</v>
      </c>
      <c r="AN41" s="488" t="s">
        <v>1428</v>
      </c>
      <c r="AO41" s="198" t="s">
        <v>196</v>
      </c>
      <c r="AP41" s="263">
        <f t="shared" si="0"/>
        <v>0</v>
      </c>
      <c r="AQ41" s="263">
        <f t="shared" si="0"/>
        <v>0</v>
      </c>
      <c r="AR41" s="263">
        <f t="shared" si="0"/>
        <v>0</v>
      </c>
      <c r="AS41" s="203"/>
      <c r="AT41" s="203"/>
      <c r="AU41" s="347"/>
    </row>
    <row r="42" spans="1:47" ht="12" customHeight="1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6"/>
      <c r="AM42" s="539" t="s">
        <v>1513</v>
      </c>
      <c r="AN42" s="488" t="s">
        <v>1429</v>
      </c>
      <c r="AO42" s="198" t="s">
        <v>196</v>
      </c>
      <c r="AP42" s="263">
        <f t="shared" si="0"/>
        <v>0</v>
      </c>
      <c r="AQ42" s="263">
        <f t="shared" si="0"/>
        <v>0</v>
      </c>
      <c r="AR42" s="263">
        <f t="shared" si="0"/>
        <v>0</v>
      </c>
      <c r="AS42" s="203"/>
      <c r="AT42" s="203"/>
      <c r="AU42" s="347"/>
    </row>
    <row r="43" spans="1:47" ht="12" customHeight="1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6"/>
      <c r="AM43" s="539" t="s">
        <v>1514</v>
      </c>
      <c r="AN43" s="488" t="s">
        <v>1430</v>
      </c>
      <c r="AO43" s="198" t="s">
        <v>196</v>
      </c>
      <c r="AP43" s="263">
        <f t="shared" si="0"/>
        <v>0</v>
      </c>
      <c r="AQ43" s="263">
        <f t="shared" si="0"/>
        <v>0</v>
      </c>
      <c r="AR43" s="263">
        <f t="shared" si="0"/>
        <v>0</v>
      </c>
      <c r="AS43" s="203"/>
      <c r="AT43" s="203"/>
      <c r="AU43" s="347"/>
    </row>
    <row r="44" spans="1:47" ht="12" customHeight="1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6"/>
      <c r="AM44" s="539" t="s">
        <v>1515</v>
      </c>
      <c r="AN44" s="488" t="s">
        <v>1431</v>
      </c>
      <c r="AO44" s="198" t="s">
        <v>196</v>
      </c>
      <c r="AP44" s="263">
        <f t="shared" si="0"/>
        <v>0</v>
      </c>
      <c r="AQ44" s="263">
        <f t="shared" si="0"/>
        <v>0</v>
      </c>
      <c r="AR44" s="263">
        <f t="shared" si="0"/>
        <v>0</v>
      </c>
      <c r="AS44" s="203"/>
      <c r="AT44" s="203"/>
      <c r="AU44" s="347"/>
    </row>
    <row r="45" spans="1:47" ht="12" customHeight="1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6"/>
      <c r="AM45" s="539" t="s">
        <v>1516</v>
      </c>
      <c r="AN45" s="489" t="s">
        <v>783</v>
      </c>
      <c r="AO45" s="198" t="s">
        <v>196</v>
      </c>
      <c r="AP45" s="263">
        <f t="shared" si="0"/>
        <v>0</v>
      </c>
      <c r="AQ45" s="263">
        <f t="shared" si="0"/>
        <v>0</v>
      </c>
      <c r="AR45" s="263">
        <f t="shared" si="0"/>
        <v>0</v>
      </c>
      <c r="AS45" s="203"/>
      <c r="AT45" s="203"/>
      <c r="AU45" s="347"/>
    </row>
    <row r="46" spans="1:47" ht="12" customHeight="1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6"/>
      <c r="AM46" s="539" t="s">
        <v>1517</v>
      </c>
      <c r="AN46" s="490" t="s">
        <v>823</v>
      </c>
      <c r="AO46" s="198" t="s">
        <v>196</v>
      </c>
      <c r="AP46" s="263">
        <f t="shared" si="0"/>
        <v>0</v>
      </c>
      <c r="AQ46" s="263">
        <f t="shared" si="0"/>
        <v>0</v>
      </c>
      <c r="AR46" s="263">
        <f t="shared" si="0"/>
        <v>0</v>
      </c>
      <c r="AS46" s="203"/>
      <c r="AT46" s="203"/>
      <c r="AU46" s="347"/>
    </row>
    <row r="47" spans="1:47" ht="12" customHeight="1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6"/>
      <c r="AM47" s="539" t="s">
        <v>1518</v>
      </c>
      <c r="AN47" s="484" t="s">
        <v>827</v>
      </c>
      <c r="AO47" s="198" t="s">
        <v>196</v>
      </c>
      <c r="AP47" s="263">
        <f t="shared" si="0"/>
        <v>0</v>
      </c>
      <c r="AQ47" s="263">
        <f t="shared" si="0"/>
        <v>0</v>
      </c>
      <c r="AR47" s="263">
        <f t="shared" si="0"/>
        <v>0</v>
      </c>
      <c r="AS47" s="203"/>
      <c r="AT47" s="203"/>
      <c r="AU47" s="347"/>
    </row>
    <row r="48" spans="1:47" ht="12" customHeight="1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6"/>
      <c r="AM48" s="539" t="s">
        <v>1519</v>
      </c>
      <c r="AN48" s="491" t="s">
        <v>1432</v>
      </c>
      <c r="AO48" s="198" t="s">
        <v>196</v>
      </c>
      <c r="AP48" s="263">
        <f t="shared" si="0"/>
        <v>0</v>
      </c>
      <c r="AQ48" s="263">
        <f t="shared" si="0"/>
        <v>0</v>
      </c>
      <c r="AR48" s="263">
        <f t="shared" si="0"/>
        <v>0</v>
      </c>
      <c r="AS48" s="203"/>
      <c r="AT48" s="203"/>
      <c r="AU48" s="347"/>
    </row>
    <row r="49" spans="1:47" ht="12" customHeight="1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6"/>
      <c r="AM49" s="539" t="s">
        <v>1520</v>
      </c>
      <c r="AN49" s="491" t="s">
        <v>1433</v>
      </c>
      <c r="AO49" s="198" t="s">
        <v>196</v>
      </c>
      <c r="AP49" s="263">
        <f t="shared" si="0"/>
        <v>0</v>
      </c>
      <c r="AQ49" s="263">
        <f t="shared" si="0"/>
        <v>0</v>
      </c>
      <c r="AR49" s="263">
        <f t="shared" si="0"/>
        <v>0</v>
      </c>
      <c r="AS49" s="203"/>
      <c r="AT49" s="203"/>
      <c r="AU49" s="347"/>
    </row>
    <row r="50" spans="1:47" ht="12" customHeight="1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6"/>
      <c r="AM50" s="539" t="s">
        <v>1521</v>
      </c>
      <c r="AN50" s="491" t="s">
        <v>1434</v>
      </c>
      <c r="AO50" s="198" t="s">
        <v>196</v>
      </c>
      <c r="AP50" s="263">
        <f t="shared" si="0"/>
        <v>0</v>
      </c>
      <c r="AQ50" s="263">
        <f t="shared" si="0"/>
        <v>0</v>
      </c>
      <c r="AR50" s="263">
        <f t="shared" si="0"/>
        <v>0</v>
      </c>
      <c r="AS50" s="203"/>
      <c r="AT50" s="203"/>
      <c r="AU50" s="347"/>
    </row>
    <row r="51" spans="1:47" ht="12" customHeight="1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6"/>
      <c r="AM51" s="539" t="s">
        <v>1522</v>
      </c>
      <c r="AN51" s="491" t="s">
        <v>1435</v>
      </c>
      <c r="AO51" s="198" t="s">
        <v>196</v>
      </c>
      <c r="AP51" s="263">
        <f t="shared" si="0"/>
        <v>0</v>
      </c>
      <c r="AQ51" s="263">
        <f t="shared" si="0"/>
        <v>0</v>
      </c>
      <c r="AR51" s="263">
        <f t="shared" si="0"/>
        <v>0</v>
      </c>
      <c r="AS51" s="203"/>
      <c r="AT51" s="203"/>
      <c r="AU51" s="347"/>
    </row>
    <row r="52" spans="1:47" ht="12" customHeight="1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6"/>
      <c r="AM52" s="539" t="s">
        <v>1523</v>
      </c>
      <c r="AN52" s="485" t="s">
        <v>825</v>
      </c>
      <c r="AO52" s="198" t="s">
        <v>196</v>
      </c>
      <c r="AP52" s="263">
        <f t="shared" si="0"/>
        <v>0</v>
      </c>
      <c r="AQ52" s="263">
        <f t="shared" si="0"/>
        <v>0</v>
      </c>
      <c r="AR52" s="263">
        <f t="shared" si="0"/>
        <v>0</v>
      </c>
      <c r="AS52" s="203"/>
      <c r="AT52" s="203"/>
      <c r="AU52" s="347"/>
    </row>
    <row r="53" spans="1:47" ht="12" customHeight="1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6"/>
      <c r="AM53" s="539" t="s">
        <v>2159</v>
      </c>
      <c r="AN53" s="492" t="s">
        <v>1436</v>
      </c>
      <c r="AO53" s="198" t="s">
        <v>196</v>
      </c>
      <c r="AP53" s="263">
        <f t="shared" si="0"/>
        <v>0</v>
      </c>
      <c r="AQ53" s="263">
        <f t="shared" si="0"/>
        <v>0</v>
      </c>
      <c r="AR53" s="263">
        <f t="shared" si="0"/>
        <v>0</v>
      </c>
      <c r="AS53" s="203"/>
      <c r="AT53" s="203"/>
      <c r="AU53" s="347"/>
    </row>
    <row r="54" spans="1:47" ht="12" customHeight="1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6"/>
      <c r="AM54" s="539" t="s">
        <v>2140</v>
      </c>
      <c r="AN54" s="492" t="s">
        <v>1437</v>
      </c>
      <c r="AO54" s="198" t="s">
        <v>196</v>
      </c>
      <c r="AP54" s="263">
        <f t="shared" si="0"/>
        <v>0</v>
      </c>
      <c r="AQ54" s="263">
        <f t="shared" si="0"/>
        <v>0</v>
      </c>
      <c r="AR54" s="263">
        <f t="shared" si="0"/>
        <v>0</v>
      </c>
      <c r="AS54" s="203"/>
      <c r="AT54" s="203"/>
      <c r="AU54" s="347"/>
    </row>
    <row r="55" spans="1:47" ht="12" customHeight="1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6"/>
      <c r="AM55" s="539" t="s">
        <v>2122</v>
      </c>
      <c r="AN55" s="492" t="s">
        <v>1438</v>
      </c>
      <c r="AO55" s="198" t="s">
        <v>196</v>
      </c>
      <c r="AP55" s="263">
        <f t="shared" si="0"/>
        <v>0</v>
      </c>
      <c r="AQ55" s="263">
        <f t="shared" si="0"/>
        <v>0</v>
      </c>
      <c r="AR55" s="263">
        <f t="shared" si="0"/>
        <v>0</v>
      </c>
      <c r="AS55" s="203"/>
      <c r="AT55" s="203"/>
      <c r="AU55" s="347"/>
    </row>
    <row r="56" spans="1:47" ht="12" customHeight="1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6"/>
      <c r="AM56" s="539" t="s">
        <v>1524</v>
      </c>
      <c r="AN56" s="492" t="s">
        <v>1439</v>
      </c>
      <c r="AO56" s="198" t="s">
        <v>196</v>
      </c>
      <c r="AP56" s="263">
        <f t="shared" ref="AP56:AR79" si="1">SUMIF($AS$9:$AT$9,AP$9,$AS56:$AT56)</f>
        <v>0</v>
      </c>
      <c r="AQ56" s="263">
        <f t="shared" si="1"/>
        <v>0</v>
      </c>
      <c r="AR56" s="263">
        <f t="shared" si="1"/>
        <v>0</v>
      </c>
      <c r="AS56" s="203"/>
      <c r="AT56" s="203"/>
      <c r="AU56" s="347"/>
    </row>
    <row r="57" spans="1:47" ht="12" customHeight="1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6"/>
      <c r="AM57" s="539" t="s">
        <v>1525</v>
      </c>
      <c r="AN57" s="492" t="s">
        <v>1440</v>
      </c>
      <c r="AO57" s="198" t="s">
        <v>196</v>
      </c>
      <c r="AP57" s="263">
        <f t="shared" si="1"/>
        <v>0</v>
      </c>
      <c r="AQ57" s="263">
        <f t="shared" si="1"/>
        <v>0</v>
      </c>
      <c r="AR57" s="263">
        <f t="shared" si="1"/>
        <v>0</v>
      </c>
      <c r="AS57" s="203"/>
      <c r="AT57" s="203"/>
      <c r="AU57" s="347"/>
    </row>
    <row r="58" spans="1:47" ht="12" customHeight="1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6"/>
      <c r="AM58" s="539" t="s">
        <v>1526</v>
      </c>
      <c r="AN58" s="492" t="s">
        <v>1441</v>
      </c>
      <c r="AO58" s="198" t="s">
        <v>196</v>
      </c>
      <c r="AP58" s="263">
        <f t="shared" si="1"/>
        <v>0</v>
      </c>
      <c r="AQ58" s="263">
        <f t="shared" si="1"/>
        <v>0</v>
      </c>
      <c r="AR58" s="263">
        <f t="shared" si="1"/>
        <v>0</v>
      </c>
      <c r="AS58" s="203"/>
      <c r="AT58" s="203"/>
      <c r="AU58" s="347"/>
    </row>
    <row r="59" spans="1:47" ht="12" customHeight="1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6"/>
      <c r="AM59" s="539" t="s">
        <v>1527</v>
      </c>
      <c r="AN59" s="493" t="s">
        <v>826</v>
      </c>
      <c r="AO59" s="198" t="s">
        <v>196</v>
      </c>
      <c r="AP59" s="263">
        <f t="shared" si="1"/>
        <v>0</v>
      </c>
      <c r="AQ59" s="263">
        <f t="shared" si="1"/>
        <v>0</v>
      </c>
      <c r="AR59" s="263">
        <f t="shared" si="1"/>
        <v>0</v>
      </c>
      <c r="AS59" s="203"/>
      <c r="AT59" s="203"/>
      <c r="AU59" s="347"/>
    </row>
    <row r="60" spans="1:47" ht="12" customHeight="1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6"/>
      <c r="AM60" s="539" t="s">
        <v>1528</v>
      </c>
      <c r="AN60" s="486" t="s">
        <v>817</v>
      </c>
      <c r="AO60" s="198" t="s">
        <v>196</v>
      </c>
      <c r="AP60" s="263">
        <f t="shared" si="1"/>
        <v>0</v>
      </c>
      <c r="AQ60" s="263">
        <f t="shared" si="1"/>
        <v>0</v>
      </c>
      <c r="AR60" s="263">
        <f t="shared" si="1"/>
        <v>0</v>
      </c>
      <c r="AS60" s="203"/>
      <c r="AT60" s="203"/>
      <c r="AU60" s="347"/>
    </row>
    <row r="61" spans="1:47" ht="12" customHeight="1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6"/>
      <c r="AM61" s="539" t="s">
        <v>1529</v>
      </c>
      <c r="AN61" s="494" t="s">
        <v>1442</v>
      </c>
      <c r="AO61" s="198" t="s">
        <v>196</v>
      </c>
      <c r="AP61" s="263">
        <f t="shared" si="1"/>
        <v>0</v>
      </c>
      <c r="AQ61" s="263">
        <f t="shared" si="1"/>
        <v>0</v>
      </c>
      <c r="AR61" s="263">
        <f t="shared" si="1"/>
        <v>0</v>
      </c>
      <c r="AS61" s="203"/>
      <c r="AT61" s="203"/>
      <c r="AU61" s="347"/>
    </row>
    <row r="62" spans="1:47" ht="12" customHeight="1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6"/>
      <c r="AM62" s="539" t="s">
        <v>1530</v>
      </c>
      <c r="AN62" s="494" t="s">
        <v>1443</v>
      </c>
      <c r="AO62" s="198" t="s">
        <v>196</v>
      </c>
      <c r="AP62" s="263">
        <f t="shared" si="1"/>
        <v>0</v>
      </c>
      <c r="AQ62" s="263">
        <f t="shared" si="1"/>
        <v>0</v>
      </c>
      <c r="AR62" s="263">
        <f t="shared" si="1"/>
        <v>0</v>
      </c>
      <c r="AS62" s="203"/>
      <c r="AT62" s="203"/>
      <c r="AU62" s="347"/>
    </row>
    <row r="63" spans="1:47" ht="12" customHeight="1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6"/>
      <c r="AM63" s="539" t="s">
        <v>1531</v>
      </c>
      <c r="AN63" s="494" t="s">
        <v>1444</v>
      </c>
      <c r="AO63" s="198" t="s">
        <v>196</v>
      </c>
      <c r="AP63" s="263">
        <f t="shared" si="1"/>
        <v>0</v>
      </c>
      <c r="AQ63" s="263">
        <f t="shared" si="1"/>
        <v>0</v>
      </c>
      <c r="AR63" s="263">
        <f t="shared" si="1"/>
        <v>0</v>
      </c>
      <c r="AS63" s="203"/>
      <c r="AT63" s="203"/>
      <c r="AU63" s="347"/>
    </row>
    <row r="64" spans="1:47" ht="12" customHeight="1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6"/>
      <c r="AM64" s="539" t="s">
        <v>1532</v>
      </c>
      <c r="AN64" s="494" t="s">
        <v>1445</v>
      </c>
      <c r="AO64" s="198" t="s">
        <v>196</v>
      </c>
      <c r="AP64" s="263">
        <f t="shared" si="1"/>
        <v>0</v>
      </c>
      <c r="AQ64" s="263">
        <f t="shared" si="1"/>
        <v>0</v>
      </c>
      <c r="AR64" s="263">
        <f t="shared" si="1"/>
        <v>0</v>
      </c>
      <c r="AS64" s="203"/>
      <c r="AT64" s="203"/>
      <c r="AU64" s="347"/>
    </row>
    <row r="65" spans="1:47" ht="12" customHeight="1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6"/>
      <c r="AM65" s="539" t="s">
        <v>1533</v>
      </c>
      <c r="AN65" s="494" t="s">
        <v>1446</v>
      </c>
      <c r="AO65" s="198" t="s">
        <v>196</v>
      </c>
      <c r="AP65" s="263">
        <f t="shared" si="1"/>
        <v>0</v>
      </c>
      <c r="AQ65" s="263">
        <f t="shared" si="1"/>
        <v>0</v>
      </c>
      <c r="AR65" s="263">
        <f t="shared" si="1"/>
        <v>0</v>
      </c>
      <c r="AS65" s="203"/>
      <c r="AT65" s="203"/>
      <c r="AU65" s="347"/>
    </row>
    <row r="66" spans="1:47" ht="12" customHeight="1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6"/>
      <c r="AM66" s="539" t="s">
        <v>1534</v>
      </c>
      <c r="AN66" s="494" t="s">
        <v>1447</v>
      </c>
      <c r="AO66" s="198" t="s">
        <v>196</v>
      </c>
      <c r="AP66" s="263">
        <f t="shared" si="1"/>
        <v>0</v>
      </c>
      <c r="AQ66" s="263">
        <f t="shared" si="1"/>
        <v>0</v>
      </c>
      <c r="AR66" s="263">
        <f t="shared" si="1"/>
        <v>0</v>
      </c>
      <c r="AS66" s="203"/>
      <c r="AT66" s="203"/>
      <c r="AU66" s="347"/>
    </row>
    <row r="67" spans="1:47" ht="12" customHeight="1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6"/>
      <c r="AM67" s="539" t="s">
        <v>1535</v>
      </c>
      <c r="AN67" s="494" t="s">
        <v>1448</v>
      </c>
      <c r="AO67" s="198" t="s">
        <v>196</v>
      </c>
      <c r="AP67" s="263">
        <f t="shared" si="1"/>
        <v>0</v>
      </c>
      <c r="AQ67" s="263">
        <f t="shared" si="1"/>
        <v>0</v>
      </c>
      <c r="AR67" s="263">
        <f t="shared" si="1"/>
        <v>0</v>
      </c>
      <c r="AS67" s="203"/>
      <c r="AT67" s="203"/>
      <c r="AU67" s="347"/>
    </row>
    <row r="68" spans="1:47" ht="12" customHeight="1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6"/>
      <c r="AM68" s="539" t="s">
        <v>1536</v>
      </c>
      <c r="AN68" s="494" t="s">
        <v>1449</v>
      </c>
      <c r="AO68" s="198" t="s">
        <v>196</v>
      </c>
      <c r="AP68" s="263">
        <f t="shared" si="1"/>
        <v>0</v>
      </c>
      <c r="AQ68" s="263">
        <f t="shared" si="1"/>
        <v>0</v>
      </c>
      <c r="AR68" s="263">
        <f t="shared" si="1"/>
        <v>0</v>
      </c>
      <c r="AS68" s="203"/>
      <c r="AT68" s="203"/>
      <c r="AU68" s="347"/>
    </row>
    <row r="69" spans="1:47" ht="12" customHeight="1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6"/>
      <c r="AM69" s="539" t="s">
        <v>1537</v>
      </c>
      <c r="AN69" s="502" t="s">
        <v>1450</v>
      </c>
      <c r="AO69" s="198" t="s">
        <v>196</v>
      </c>
      <c r="AP69" s="263">
        <f t="shared" si="1"/>
        <v>0</v>
      </c>
      <c r="AQ69" s="263">
        <f t="shared" si="1"/>
        <v>0</v>
      </c>
      <c r="AR69" s="263">
        <f t="shared" si="1"/>
        <v>0</v>
      </c>
      <c r="AS69" s="203"/>
      <c r="AT69" s="203"/>
      <c r="AU69" s="347"/>
    </row>
    <row r="70" spans="1:47" ht="12" customHeight="1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6"/>
      <c r="AM70" s="539" t="s">
        <v>1538</v>
      </c>
      <c r="AN70" s="504" t="s">
        <v>1496</v>
      </c>
      <c r="AO70" s="198" t="s">
        <v>196</v>
      </c>
      <c r="AP70" s="263">
        <f t="shared" si="1"/>
        <v>0</v>
      </c>
      <c r="AQ70" s="263">
        <f t="shared" si="1"/>
        <v>0</v>
      </c>
      <c r="AR70" s="263">
        <f t="shared" si="1"/>
        <v>0</v>
      </c>
      <c r="AS70" s="203"/>
      <c r="AT70" s="203"/>
      <c r="AU70" s="347"/>
    </row>
    <row r="71" spans="1:47" ht="12" customHeight="1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6"/>
      <c r="AM71" s="539" t="s">
        <v>1539</v>
      </c>
      <c r="AN71" s="504" t="s">
        <v>1497</v>
      </c>
      <c r="AO71" s="198" t="s">
        <v>196</v>
      </c>
      <c r="AP71" s="263">
        <f t="shared" si="1"/>
        <v>0</v>
      </c>
      <c r="AQ71" s="263">
        <f t="shared" si="1"/>
        <v>0</v>
      </c>
      <c r="AR71" s="263">
        <f t="shared" si="1"/>
        <v>0</v>
      </c>
      <c r="AS71" s="203"/>
      <c r="AT71" s="203"/>
      <c r="AU71" s="347"/>
    </row>
    <row r="72" spans="1:47" ht="12" customHeight="1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6"/>
      <c r="AM72" s="539" t="s">
        <v>1540</v>
      </c>
      <c r="AN72" s="503" t="s">
        <v>1451</v>
      </c>
      <c r="AO72" s="198" t="s">
        <v>196</v>
      </c>
      <c r="AP72" s="263">
        <f t="shared" si="1"/>
        <v>0</v>
      </c>
      <c r="AQ72" s="263">
        <f t="shared" si="1"/>
        <v>0</v>
      </c>
      <c r="AR72" s="263">
        <f t="shared" si="1"/>
        <v>0</v>
      </c>
      <c r="AS72" s="203"/>
      <c r="AT72" s="203"/>
      <c r="AU72" s="347"/>
    </row>
    <row r="73" spans="1:47" ht="12" customHeight="1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6"/>
      <c r="AM73" s="539" t="s">
        <v>1541</v>
      </c>
      <c r="AN73" s="496" t="s">
        <v>828</v>
      </c>
      <c r="AO73" s="198" t="s">
        <v>196</v>
      </c>
      <c r="AP73" s="263">
        <f t="shared" si="1"/>
        <v>0</v>
      </c>
      <c r="AQ73" s="263">
        <f t="shared" si="1"/>
        <v>0</v>
      </c>
      <c r="AR73" s="263">
        <f t="shared" si="1"/>
        <v>0</v>
      </c>
      <c r="AS73" s="203"/>
      <c r="AT73" s="203"/>
      <c r="AU73" s="347"/>
    </row>
    <row r="74" spans="1:47" ht="12" customHeight="1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6"/>
      <c r="AM74" s="539" t="s">
        <v>1542</v>
      </c>
      <c r="AN74" s="497" t="s">
        <v>854</v>
      </c>
      <c r="AO74" s="198" t="s">
        <v>196</v>
      </c>
      <c r="AP74" s="263">
        <f t="shared" si="1"/>
        <v>0</v>
      </c>
      <c r="AQ74" s="263">
        <f t="shared" si="1"/>
        <v>0</v>
      </c>
      <c r="AR74" s="263">
        <f t="shared" si="1"/>
        <v>0</v>
      </c>
      <c r="AS74" s="203"/>
      <c r="AT74" s="203"/>
      <c r="AU74" s="347"/>
    </row>
    <row r="75" spans="1:47" ht="12" customHeight="1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6"/>
      <c r="AM75" s="539" t="s">
        <v>1543</v>
      </c>
      <c r="AN75" s="498" t="s">
        <v>333</v>
      </c>
      <c r="AO75" s="198" t="s">
        <v>196</v>
      </c>
      <c r="AP75" s="263">
        <f t="shared" si="1"/>
        <v>0</v>
      </c>
      <c r="AQ75" s="263">
        <f t="shared" si="1"/>
        <v>0</v>
      </c>
      <c r="AR75" s="263">
        <f t="shared" si="1"/>
        <v>0</v>
      </c>
      <c r="AS75" s="203"/>
      <c r="AT75" s="203"/>
      <c r="AU75" s="347"/>
    </row>
    <row r="76" spans="1:47" ht="12" customHeight="1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6"/>
      <c r="AM76" s="539" t="s">
        <v>1544</v>
      </c>
      <c r="AN76" s="499" t="s">
        <v>334</v>
      </c>
      <c r="AO76" s="198" t="s">
        <v>196</v>
      </c>
      <c r="AP76" s="263">
        <f t="shared" si="1"/>
        <v>0</v>
      </c>
      <c r="AQ76" s="263">
        <f t="shared" si="1"/>
        <v>0</v>
      </c>
      <c r="AR76" s="263">
        <f t="shared" si="1"/>
        <v>0</v>
      </c>
      <c r="AS76" s="203"/>
      <c r="AT76" s="203"/>
      <c r="AU76" s="347"/>
    </row>
    <row r="77" spans="1:47" ht="12" customHeight="1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6"/>
      <c r="AM77" s="539" t="s">
        <v>1545</v>
      </c>
      <c r="AN77" s="500" t="s">
        <v>335</v>
      </c>
      <c r="AO77" s="198" t="s">
        <v>196</v>
      </c>
      <c r="AP77" s="263">
        <f t="shared" si="1"/>
        <v>0</v>
      </c>
      <c r="AQ77" s="263">
        <f t="shared" si="1"/>
        <v>0</v>
      </c>
      <c r="AR77" s="263">
        <f t="shared" si="1"/>
        <v>0</v>
      </c>
      <c r="AS77" s="203"/>
      <c r="AT77" s="203"/>
      <c r="AU77" s="347"/>
    </row>
    <row r="78" spans="1:47" ht="12" customHeight="1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6"/>
      <c r="AM78" s="539" t="s">
        <v>1546</v>
      </c>
      <c r="AN78" s="489" t="s">
        <v>336</v>
      </c>
      <c r="AO78" s="198" t="s">
        <v>196</v>
      </c>
      <c r="AP78" s="263">
        <f t="shared" si="1"/>
        <v>0</v>
      </c>
      <c r="AQ78" s="263">
        <f t="shared" si="1"/>
        <v>0</v>
      </c>
      <c r="AR78" s="263">
        <f t="shared" si="1"/>
        <v>0</v>
      </c>
      <c r="AS78" s="203"/>
      <c r="AT78" s="203"/>
      <c r="AU78" s="347"/>
    </row>
    <row r="79" spans="1:47" ht="12" customHeight="1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6"/>
      <c r="AM79" s="539" t="s">
        <v>1547</v>
      </c>
      <c r="AN79" s="501" t="s">
        <v>339</v>
      </c>
      <c r="AO79" s="198" t="s">
        <v>196</v>
      </c>
      <c r="AP79" s="263">
        <f t="shared" si="1"/>
        <v>0</v>
      </c>
      <c r="AQ79" s="263">
        <f t="shared" si="1"/>
        <v>0</v>
      </c>
      <c r="AR79" s="263">
        <f t="shared" si="1"/>
        <v>0</v>
      </c>
      <c r="AS79" s="203"/>
      <c r="AT79" s="203"/>
      <c r="AU79" s="347"/>
    </row>
    <row r="80" spans="1:47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6"/>
      <c r="AM80" s="548"/>
      <c r="AN80" s="549"/>
      <c r="AO80" s="174"/>
      <c r="AP80" s="257"/>
      <c r="AQ80" s="257"/>
      <c r="AR80" s="257"/>
      <c r="AS80" s="203"/>
      <c r="AT80" s="203"/>
      <c r="AU80" s="347"/>
    </row>
    <row r="81" spans="1:47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6"/>
      <c r="AM81" s="548"/>
      <c r="AN81" s="549"/>
      <c r="AO81" s="174"/>
      <c r="AP81" s="257"/>
      <c r="AQ81" s="257"/>
      <c r="AR81" s="257"/>
      <c r="AS81" s="203"/>
      <c r="AT81" s="203"/>
      <c r="AU81" s="347"/>
    </row>
    <row r="82" spans="1:47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6"/>
      <c r="AM82" s="548"/>
      <c r="AN82" s="549"/>
      <c r="AO82" s="174"/>
      <c r="AP82" s="257"/>
      <c r="AQ82" s="257"/>
      <c r="AR82" s="257"/>
      <c r="AS82" s="203"/>
      <c r="AT82" s="203"/>
      <c r="AU82" s="347"/>
    </row>
    <row r="83" spans="1:47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6"/>
      <c r="AM83" s="548"/>
      <c r="AN83" s="549"/>
      <c r="AO83" s="174"/>
      <c r="AP83" s="257"/>
      <c r="AQ83" s="257"/>
      <c r="AR83" s="257"/>
      <c r="AS83" s="203"/>
      <c r="AT83" s="203"/>
      <c r="AU83" s="347"/>
    </row>
    <row r="84" spans="1:47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6"/>
      <c r="AM84" s="548"/>
      <c r="AN84" s="549"/>
      <c r="AO84" s="174"/>
      <c r="AP84" s="257"/>
      <c r="AQ84" s="257"/>
      <c r="AR84" s="257"/>
      <c r="AS84" s="203"/>
      <c r="AT84" s="203"/>
      <c r="AU84" s="347"/>
    </row>
    <row r="85" spans="1:47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6"/>
      <c r="AM85" s="548"/>
      <c r="AN85" s="549"/>
      <c r="AO85" s="174"/>
      <c r="AP85" s="257"/>
      <c r="AQ85" s="257"/>
      <c r="AR85" s="257"/>
      <c r="AS85" s="203"/>
      <c r="AT85" s="203"/>
      <c r="AU85" s="347"/>
    </row>
    <row r="86" spans="1:47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6"/>
      <c r="AM86" s="548"/>
      <c r="AN86" s="549"/>
      <c r="AO86" s="174"/>
      <c r="AP86" s="257"/>
      <c r="AQ86" s="257"/>
      <c r="AR86" s="257"/>
      <c r="AS86" s="203"/>
      <c r="AT86" s="203"/>
      <c r="AU86" s="347"/>
    </row>
    <row r="87" spans="1:47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6"/>
      <c r="AM87" s="548"/>
      <c r="AN87" s="549"/>
      <c r="AO87" s="174"/>
      <c r="AP87" s="257"/>
      <c r="AQ87" s="257"/>
      <c r="AR87" s="257"/>
      <c r="AS87" s="203"/>
      <c r="AT87" s="203"/>
      <c r="AU87" s="347"/>
    </row>
    <row r="88" spans="1:47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6"/>
      <c r="AM88" s="548"/>
      <c r="AN88" s="549"/>
      <c r="AO88" s="174"/>
      <c r="AP88" s="257"/>
      <c r="AQ88" s="257"/>
      <c r="AR88" s="257"/>
      <c r="AS88" s="203"/>
      <c r="AT88" s="203"/>
      <c r="AU88" s="347"/>
    </row>
    <row r="89" spans="1:47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6"/>
      <c r="AM89" s="548"/>
      <c r="AN89" s="549"/>
      <c r="AO89" s="174"/>
      <c r="AP89" s="257"/>
      <c r="AQ89" s="257"/>
      <c r="AR89" s="257"/>
      <c r="AS89" s="203"/>
      <c r="AT89" s="203"/>
      <c r="AU89" s="347"/>
    </row>
    <row r="90" spans="1:47" ht="12" customHeight="1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6"/>
      <c r="AM90" s="538" t="s">
        <v>181</v>
      </c>
      <c r="AN90" s="547" t="s">
        <v>340</v>
      </c>
      <c r="AO90" s="171" t="s">
        <v>196</v>
      </c>
      <c r="AP90" s="263">
        <f t="shared" ref="AP90:AR95" si="2">SUMIF($AS$9:$AT$9,AP$9,$AS90:$AT90)</f>
        <v>0</v>
      </c>
      <c r="AQ90" s="263">
        <f t="shared" si="2"/>
        <v>0</v>
      </c>
      <c r="AR90" s="263">
        <f t="shared" si="2"/>
        <v>0</v>
      </c>
      <c r="AS90" s="203"/>
      <c r="AT90" s="203"/>
      <c r="AU90" s="347"/>
    </row>
    <row r="91" spans="1:47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6"/>
      <c r="AM91" s="538" t="s">
        <v>182</v>
      </c>
      <c r="AN91" s="550" t="s">
        <v>341</v>
      </c>
      <c r="AO91" s="171" t="s">
        <v>196</v>
      </c>
      <c r="AP91" s="263">
        <f t="shared" si="2"/>
        <v>0</v>
      </c>
      <c r="AQ91" s="263">
        <f t="shared" si="2"/>
        <v>0</v>
      </c>
      <c r="AR91" s="263">
        <f t="shared" si="2"/>
        <v>0</v>
      </c>
      <c r="AS91" s="203"/>
      <c r="AT91" s="203"/>
      <c r="AU91" s="347"/>
    </row>
    <row r="92" spans="1:47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6"/>
      <c r="AM92" s="538" t="s">
        <v>342</v>
      </c>
      <c r="AN92" s="551" t="s">
        <v>343</v>
      </c>
      <c r="AO92" s="171" t="s">
        <v>196</v>
      </c>
      <c r="AP92" s="263">
        <f t="shared" si="2"/>
        <v>0</v>
      </c>
      <c r="AQ92" s="263">
        <f t="shared" si="2"/>
        <v>0</v>
      </c>
      <c r="AR92" s="263">
        <f t="shared" si="2"/>
        <v>0</v>
      </c>
      <c r="AS92" s="203"/>
      <c r="AT92" s="203"/>
      <c r="AU92" s="347"/>
    </row>
    <row r="93" spans="1:47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6"/>
      <c r="AM93" s="552" t="str">
        <f>AM92 &amp; ".1"</f>
        <v>5.1.1.1</v>
      </c>
      <c r="AN93" s="518" t="s">
        <v>299</v>
      </c>
      <c r="AO93" s="171" t="s">
        <v>196</v>
      </c>
      <c r="AP93" s="263">
        <f t="shared" si="2"/>
        <v>0</v>
      </c>
      <c r="AQ93" s="263">
        <f t="shared" si="2"/>
        <v>0</v>
      </c>
      <c r="AR93" s="263">
        <f t="shared" si="2"/>
        <v>0</v>
      </c>
      <c r="AS93" s="203"/>
      <c r="AT93" s="203"/>
      <c r="AU93" s="347"/>
    </row>
    <row r="94" spans="1:47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6"/>
      <c r="AM94" s="552" t="str">
        <f>AM92 &amp; ".1.1"</f>
        <v>5.1.1.1.1</v>
      </c>
      <c r="AN94" s="517" t="s">
        <v>843</v>
      </c>
      <c r="AO94" s="171" t="s">
        <v>196</v>
      </c>
      <c r="AP94" s="263">
        <f t="shared" si="2"/>
        <v>0</v>
      </c>
      <c r="AQ94" s="263">
        <f t="shared" si="2"/>
        <v>0</v>
      </c>
      <c r="AR94" s="263">
        <f t="shared" si="2"/>
        <v>0</v>
      </c>
      <c r="AS94" s="203"/>
      <c r="AT94" s="203"/>
      <c r="AU94" s="347"/>
    </row>
    <row r="95" spans="1:47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6"/>
      <c r="AM95" s="552" t="str">
        <f>AM92 &amp; ".1.1.0.1"</f>
        <v>5.1.1.1.1.0.1</v>
      </c>
      <c r="AN95" s="519" t="s">
        <v>290</v>
      </c>
      <c r="AO95" s="171" t="s">
        <v>291</v>
      </c>
      <c r="AP95" s="263">
        <f t="shared" si="2"/>
        <v>0</v>
      </c>
      <c r="AQ95" s="263">
        <f t="shared" si="2"/>
        <v>0</v>
      </c>
      <c r="AR95" s="263">
        <f t="shared" si="2"/>
        <v>0</v>
      </c>
      <c r="AS95" s="203"/>
      <c r="AT95" s="203"/>
      <c r="AU95" s="347"/>
    </row>
    <row r="96" spans="1:47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6"/>
      <c r="AM96" s="552" t="str">
        <f>AM92 &amp; ".1.1.0.2"</f>
        <v>5.1.1.1.1.0.2</v>
      </c>
      <c r="AN96" s="519" t="s">
        <v>292</v>
      </c>
      <c r="AO96" s="171" t="s">
        <v>293</v>
      </c>
      <c r="AP96" s="275">
        <f>IF(AP95=0,0,AP94/AP95)</f>
        <v>0</v>
      </c>
      <c r="AQ96" s="275">
        <f>IF(AQ95=0,0,AQ94/AQ95)</f>
        <v>0</v>
      </c>
      <c r="AR96" s="275">
        <f>IF(AR95=0,0,AR94/AR95)</f>
        <v>0</v>
      </c>
      <c r="AS96" s="203"/>
      <c r="AT96" s="203"/>
      <c r="AU96" s="347"/>
    </row>
    <row r="97" spans="1:47" ht="0.2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6"/>
      <c r="AM97" s="553"/>
      <c r="AN97" s="520"/>
      <c r="AO97" s="174"/>
      <c r="AP97" s="257"/>
      <c r="AQ97" s="257"/>
      <c r="AR97" s="257"/>
      <c r="AS97" s="203"/>
      <c r="AT97" s="203"/>
      <c r="AU97" s="347"/>
    </row>
    <row r="98" spans="1:47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6"/>
      <c r="AM98" s="552" t="str">
        <f>AM92 &amp; ".1.2"</f>
        <v>5.1.1.1.2</v>
      </c>
      <c r="AN98" s="517" t="s">
        <v>844</v>
      </c>
      <c r="AO98" s="171" t="s">
        <v>196</v>
      </c>
      <c r="AP98" s="263">
        <f t="shared" ref="AP98:AR99" si="3">SUMIF($AS$9:$AT$9,AP$9,$AS98:$AT98)</f>
        <v>0</v>
      </c>
      <c r="AQ98" s="263">
        <f t="shared" si="3"/>
        <v>0</v>
      </c>
      <c r="AR98" s="263">
        <f t="shared" si="3"/>
        <v>0</v>
      </c>
      <c r="AS98" s="203"/>
      <c r="AT98" s="203"/>
      <c r="AU98" s="347"/>
    </row>
    <row r="99" spans="1:47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6"/>
      <c r="AM99" s="552" t="str">
        <f>AM92 &amp; ".1.2.0.1"</f>
        <v>5.1.1.1.2.0.1</v>
      </c>
      <c r="AN99" s="519" t="s">
        <v>290</v>
      </c>
      <c r="AO99" s="171" t="s">
        <v>291</v>
      </c>
      <c r="AP99" s="263">
        <f t="shared" si="3"/>
        <v>0</v>
      </c>
      <c r="AQ99" s="263">
        <f t="shared" si="3"/>
        <v>0</v>
      </c>
      <c r="AR99" s="263">
        <f t="shared" si="3"/>
        <v>0</v>
      </c>
      <c r="AS99" s="203"/>
      <c r="AT99" s="203"/>
      <c r="AU99" s="347"/>
    </row>
    <row r="100" spans="1:47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6"/>
      <c r="AM100" s="552" t="str">
        <f>AM92 &amp; ".1.2.0.2"</f>
        <v>5.1.1.1.2.0.2</v>
      </c>
      <c r="AN100" s="519" t="s">
        <v>292</v>
      </c>
      <c r="AO100" s="171" t="s">
        <v>293</v>
      </c>
      <c r="AP100" s="275">
        <f>IF(AP99=0,0,AP98/AP99)</f>
        <v>0</v>
      </c>
      <c r="AQ100" s="275">
        <f>IF(AQ99=0,0,AQ98/AQ99)</f>
        <v>0</v>
      </c>
      <c r="AR100" s="275">
        <f>IF(AR99=0,0,AR98/AR99)</f>
        <v>0</v>
      </c>
      <c r="AS100" s="203"/>
      <c r="AT100" s="203"/>
      <c r="AU100" s="347"/>
    </row>
    <row r="101" spans="1:47" ht="0.2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6"/>
      <c r="AM101" s="553"/>
      <c r="AN101" s="520"/>
      <c r="AO101" s="174"/>
      <c r="AP101" s="257"/>
      <c r="AQ101" s="257"/>
      <c r="AR101" s="257"/>
      <c r="AS101" s="203"/>
      <c r="AT101" s="203"/>
      <c r="AU101" s="347"/>
    </row>
    <row r="102" spans="1:47" ht="0.2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6"/>
      <c r="AM102" s="553"/>
      <c r="AN102" s="520"/>
      <c r="AO102" s="174"/>
      <c r="AP102" s="257"/>
      <c r="AQ102" s="257"/>
      <c r="AR102" s="257"/>
      <c r="AS102" s="203"/>
      <c r="AT102" s="203"/>
      <c r="AU102" s="347"/>
    </row>
    <row r="103" spans="1:47" ht="0.2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6"/>
      <c r="AM103" s="553"/>
      <c r="AN103" s="520"/>
      <c r="AO103" s="174"/>
      <c r="AP103" s="257"/>
      <c r="AQ103" s="257"/>
      <c r="AR103" s="257"/>
      <c r="AS103" s="203"/>
      <c r="AT103" s="203"/>
      <c r="AU103" s="347"/>
    </row>
    <row r="104" spans="1:47" ht="0.2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6"/>
      <c r="AM104" s="553"/>
      <c r="AN104" s="520"/>
      <c r="AO104" s="174"/>
      <c r="AP104" s="257"/>
      <c r="AQ104" s="257"/>
      <c r="AR104" s="257"/>
      <c r="AS104" s="203"/>
      <c r="AT104" s="203"/>
      <c r="AU104" s="347"/>
    </row>
    <row r="105" spans="1:47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6"/>
      <c r="AM105" s="552" t="str">
        <f>AM92 &amp; ".2"</f>
        <v>5.1.1.2</v>
      </c>
      <c r="AN105" s="518" t="s">
        <v>283</v>
      </c>
      <c r="AO105" s="171" t="s">
        <v>196</v>
      </c>
      <c r="AP105" s="263">
        <f t="shared" ref="AP105:AR107" si="4">SUMIF($AS$9:$AT$9,AP$9,$AS105:$AT105)</f>
        <v>0</v>
      </c>
      <c r="AQ105" s="263">
        <f t="shared" si="4"/>
        <v>0</v>
      </c>
      <c r="AR105" s="263">
        <f t="shared" si="4"/>
        <v>0</v>
      </c>
      <c r="AS105" s="203"/>
      <c r="AT105" s="203"/>
      <c r="AU105" s="347"/>
    </row>
    <row r="106" spans="1:47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6"/>
      <c r="AM106" s="552" t="str">
        <f>AM92 &amp; ".2.1"</f>
        <v>5.1.1.2.1</v>
      </c>
      <c r="AN106" s="517" t="s">
        <v>843</v>
      </c>
      <c r="AO106" s="171" t="s">
        <v>196</v>
      </c>
      <c r="AP106" s="263">
        <f t="shared" si="4"/>
        <v>0</v>
      </c>
      <c r="AQ106" s="263">
        <f t="shared" si="4"/>
        <v>0</v>
      </c>
      <c r="AR106" s="263">
        <f t="shared" si="4"/>
        <v>0</v>
      </c>
      <c r="AS106" s="203"/>
      <c r="AT106" s="203"/>
      <c r="AU106" s="347"/>
    </row>
    <row r="107" spans="1:47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6"/>
      <c r="AM107" s="552" t="str">
        <f>AM92 &amp; ".2.2"</f>
        <v>5.1.1.2.2</v>
      </c>
      <c r="AN107" s="517" t="s">
        <v>844</v>
      </c>
      <c r="AO107" s="171" t="s">
        <v>196</v>
      </c>
      <c r="AP107" s="263">
        <f t="shared" si="4"/>
        <v>0</v>
      </c>
      <c r="AQ107" s="263">
        <f t="shared" si="4"/>
        <v>0</v>
      </c>
      <c r="AR107" s="263">
        <f t="shared" si="4"/>
        <v>0</v>
      </c>
      <c r="AS107" s="203"/>
      <c r="AT107" s="203"/>
      <c r="AU107" s="347"/>
    </row>
    <row r="108" spans="1:47" ht="0.2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6"/>
      <c r="AM108" s="553"/>
      <c r="AN108" s="520"/>
      <c r="AO108" s="174"/>
      <c r="AP108" s="257"/>
      <c r="AQ108" s="257"/>
      <c r="AR108" s="257"/>
      <c r="AS108" s="203"/>
      <c r="AT108" s="203"/>
      <c r="AU108" s="347"/>
    </row>
    <row r="109" spans="1:47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6"/>
      <c r="AM109" s="552" t="str">
        <f>AM92 &amp; ".3"</f>
        <v>5.1.1.3</v>
      </c>
      <c r="AN109" s="518" t="s">
        <v>300</v>
      </c>
      <c r="AO109" s="171" t="s">
        <v>196</v>
      </c>
      <c r="AP109" s="263">
        <f t="shared" ref="AP109:AR111" si="5">SUMIF($AS$9:$AT$9,AP$9,$AS109:$AT109)</f>
        <v>0</v>
      </c>
      <c r="AQ109" s="263">
        <f t="shared" si="5"/>
        <v>0</v>
      </c>
      <c r="AR109" s="263">
        <f t="shared" si="5"/>
        <v>0</v>
      </c>
      <c r="AS109" s="203"/>
      <c r="AT109" s="203"/>
      <c r="AU109" s="347"/>
    </row>
    <row r="110" spans="1:47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6"/>
      <c r="AM110" s="552" t="str">
        <f>AM92 &amp; ".3.1"</f>
        <v>5.1.1.3.1</v>
      </c>
      <c r="AN110" s="517" t="s">
        <v>843</v>
      </c>
      <c r="AO110" s="171" t="s">
        <v>196</v>
      </c>
      <c r="AP110" s="263">
        <f t="shared" si="5"/>
        <v>0</v>
      </c>
      <c r="AQ110" s="263">
        <f t="shared" si="5"/>
        <v>0</v>
      </c>
      <c r="AR110" s="263">
        <f t="shared" si="5"/>
        <v>0</v>
      </c>
      <c r="AS110" s="203"/>
      <c r="AT110" s="203"/>
      <c r="AU110" s="347"/>
    </row>
    <row r="111" spans="1:47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6"/>
      <c r="AM111" s="552" t="str">
        <f>AM92 &amp; ".1.3.0.1"</f>
        <v>5.1.1.1.3.0.1</v>
      </c>
      <c r="AN111" s="519" t="s">
        <v>290</v>
      </c>
      <c r="AO111" s="171" t="s">
        <v>291</v>
      </c>
      <c r="AP111" s="263">
        <f t="shared" si="5"/>
        <v>0</v>
      </c>
      <c r="AQ111" s="263">
        <f t="shared" si="5"/>
        <v>0</v>
      </c>
      <c r="AR111" s="263">
        <f t="shared" si="5"/>
        <v>0</v>
      </c>
      <c r="AS111" s="203"/>
      <c r="AT111" s="203"/>
      <c r="AU111" s="347"/>
    </row>
    <row r="112" spans="1:47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6"/>
      <c r="AM112" s="552" t="str">
        <f>AM92 &amp; ".1.3.0.2"</f>
        <v>5.1.1.1.3.0.2</v>
      </c>
      <c r="AN112" s="519" t="s">
        <v>292</v>
      </c>
      <c r="AO112" s="171" t="s">
        <v>293</v>
      </c>
      <c r="AP112" s="275">
        <f>IF(AP111=0,0,AP110/AP111)</f>
        <v>0</v>
      </c>
      <c r="AQ112" s="275">
        <f>IF(AQ111=0,0,AQ110/AQ111)</f>
        <v>0</v>
      </c>
      <c r="AR112" s="275">
        <f>IF(AR111=0,0,AR110/AR111)</f>
        <v>0</v>
      </c>
      <c r="AS112" s="203"/>
      <c r="AT112" s="203"/>
      <c r="AU112" s="347"/>
    </row>
    <row r="113" spans="1:47" ht="0.2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6"/>
      <c r="AM113" s="553"/>
      <c r="AN113" s="520"/>
      <c r="AO113" s="174"/>
      <c r="AP113" s="257"/>
      <c r="AQ113" s="257"/>
      <c r="AR113" s="257"/>
      <c r="AS113" s="203"/>
      <c r="AT113" s="203"/>
      <c r="AU113" s="347"/>
    </row>
    <row r="114" spans="1:47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6"/>
      <c r="AM114" s="552" t="str">
        <f>AM92 &amp; ".3.2"</f>
        <v>5.1.1.3.2</v>
      </c>
      <c r="AN114" s="517" t="s">
        <v>844</v>
      </c>
      <c r="AO114" s="171" t="s">
        <v>196</v>
      </c>
      <c r="AP114" s="263">
        <f t="shared" ref="AP114:AR115" si="6">SUMIF($AS$9:$AT$9,AP$9,$AS114:$AT114)</f>
        <v>0</v>
      </c>
      <c r="AQ114" s="263">
        <f t="shared" si="6"/>
        <v>0</v>
      </c>
      <c r="AR114" s="263">
        <f t="shared" si="6"/>
        <v>0</v>
      </c>
      <c r="AS114" s="203"/>
      <c r="AT114" s="203"/>
      <c r="AU114" s="347"/>
    </row>
    <row r="115" spans="1:47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6"/>
      <c r="AM115" s="552" t="str">
        <f>AM92 &amp; ".3.2.0.1"</f>
        <v>5.1.1.3.2.0.1</v>
      </c>
      <c r="AN115" s="519" t="s">
        <v>290</v>
      </c>
      <c r="AO115" s="171" t="s">
        <v>291</v>
      </c>
      <c r="AP115" s="263">
        <f t="shared" si="6"/>
        <v>0</v>
      </c>
      <c r="AQ115" s="263">
        <f t="shared" si="6"/>
        <v>0</v>
      </c>
      <c r="AR115" s="263">
        <f t="shared" si="6"/>
        <v>0</v>
      </c>
      <c r="AS115" s="203"/>
      <c r="AT115" s="203"/>
      <c r="AU115" s="347"/>
    </row>
    <row r="116" spans="1:47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6"/>
      <c r="AM116" s="552" t="str">
        <f>AM92 &amp; ".3.2.0.2"</f>
        <v>5.1.1.3.2.0.2</v>
      </c>
      <c r="AN116" s="519" t="s">
        <v>292</v>
      </c>
      <c r="AO116" s="171" t="s">
        <v>293</v>
      </c>
      <c r="AP116" s="275">
        <f>IF(AP115=0,0,AP114/AP115)</f>
        <v>0</v>
      </c>
      <c r="AQ116" s="275">
        <f>IF(AQ115=0,0,AQ114/AQ115)</f>
        <v>0</v>
      </c>
      <c r="AR116" s="275">
        <f>IF(AR115=0,0,AR114/AR115)</f>
        <v>0</v>
      </c>
      <c r="AS116" s="203"/>
      <c r="AT116" s="203"/>
      <c r="AU116" s="347"/>
    </row>
    <row r="117" spans="1:47" ht="0.2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6"/>
      <c r="AM117" s="553"/>
      <c r="AN117" s="520"/>
      <c r="AO117" s="174"/>
      <c r="AP117" s="257"/>
      <c r="AQ117" s="257"/>
      <c r="AR117" s="257"/>
      <c r="AS117" s="203"/>
      <c r="AT117" s="203"/>
      <c r="AU117" s="347"/>
    </row>
    <row r="118" spans="1:47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6"/>
      <c r="AM118" s="552" t="str">
        <f>AM92 &amp; ".3.3"</f>
        <v>5.1.1.3.3</v>
      </c>
      <c r="AN118" s="517" t="s">
        <v>842</v>
      </c>
      <c r="AO118" s="171" t="s">
        <v>196</v>
      </c>
      <c r="AP118" s="263">
        <f t="shared" ref="AP118:AR119" si="7">SUMIF($AS$9:$AT$9,AP$9,$AS118:$AT118)</f>
        <v>0</v>
      </c>
      <c r="AQ118" s="263">
        <f t="shared" si="7"/>
        <v>0</v>
      </c>
      <c r="AR118" s="263">
        <f t="shared" si="7"/>
        <v>0</v>
      </c>
      <c r="AS118" s="203"/>
      <c r="AT118" s="203"/>
      <c r="AU118" s="347"/>
    </row>
    <row r="119" spans="1:47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6"/>
      <c r="AM119" s="552" t="str">
        <f>AM92 &amp; ".3.3.0.1"</f>
        <v>5.1.1.3.3.0.1</v>
      </c>
      <c r="AN119" s="519" t="s">
        <v>290</v>
      </c>
      <c r="AO119" s="171" t="s">
        <v>291</v>
      </c>
      <c r="AP119" s="263">
        <f t="shared" si="7"/>
        <v>0</v>
      </c>
      <c r="AQ119" s="263">
        <f t="shared" si="7"/>
        <v>0</v>
      </c>
      <c r="AR119" s="263">
        <f t="shared" si="7"/>
        <v>0</v>
      </c>
      <c r="AS119" s="203"/>
      <c r="AT119" s="203"/>
      <c r="AU119" s="347"/>
    </row>
    <row r="120" spans="1:47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6"/>
      <c r="AM120" s="552" t="str">
        <f>AM92 &amp; ".3.3.0.2"</f>
        <v>5.1.1.3.3.0.2</v>
      </c>
      <c r="AN120" s="519" t="s">
        <v>292</v>
      </c>
      <c r="AO120" s="171" t="s">
        <v>293</v>
      </c>
      <c r="AP120" s="275">
        <f>IF(AP119=0,0,AP118/AP119)</f>
        <v>0</v>
      </c>
      <c r="AQ120" s="275">
        <f>IF(AQ119=0,0,AQ118/AQ119)</f>
        <v>0</v>
      </c>
      <c r="AR120" s="275">
        <f>IF(AR119=0,0,AR118/AR119)</f>
        <v>0</v>
      </c>
      <c r="AS120" s="203"/>
      <c r="AT120" s="203"/>
      <c r="AU120" s="347"/>
    </row>
    <row r="121" spans="1:47" ht="0.2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6"/>
      <c r="AM121" s="553"/>
      <c r="AN121" s="520"/>
      <c r="AO121" s="174"/>
      <c r="AP121" s="257"/>
      <c r="AQ121" s="257"/>
      <c r="AR121" s="257"/>
      <c r="AS121" s="203"/>
      <c r="AT121" s="203"/>
      <c r="AU121" s="347"/>
    </row>
    <row r="122" spans="1:47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6"/>
      <c r="AM122" s="552" t="str">
        <f>AM92 &amp; ".4"</f>
        <v>5.1.1.4</v>
      </c>
      <c r="AN122" s="518" t="s">
        <v>284</v>
      </c>
      <c r="AO122" s="171" t="s">
        <v>196</v>
      </c>
      <c r="AP122" s="263">
        <f t="shared" ref="AP122:AR130" si="8">SUMIF($AS$9:$AT$9,AP$9,$AS122:$AT122)</f>
        <v>0</v>
      </c>
      <c r="AQ122" s="263">
        <f t="shared" si="8"/>
        <v>0</v>
      </c>
      <c r="AR122" s="263">
        <f t="shared" si="8"/>
        <v>0</v>
      </c>
      <c r="AS122" s="203"/>
      <c r="AT122" s="203"/>
      <c r="AU122" s="347"/>
    </row>
    <row r="123" spans="1:47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6"/>
      <c r="AM123" s="552" t="str">
        <f>AM92 &amp; ".4.1"</f>
        <v>5.1.1.4.1</v>
      </c>
      <c r="AN123" s="517" t="s">
        <v>843</v>
      </c>
      <c r="AO123" s="171" t="s">
        <v>196</v>
      </c>
      <c r="AP123" s="263">
        <f t="shared" si="8"/>
        <v>0</v>
      </c>
      <c r="AQ123" s="263">
        <f t="shared" si="8"/>
        <v>0</v>
      </c>
      <c r="AR123" s="263">
        <f t="shared" si="8"/>
        <v>0</v>
      </c>
      <c r="AS123" s="203"/>
      <c r="AT123" s="203"/>
      <c r="AU123" s="347"/>
    </row>
    <row r="124" spans="1:47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6"/>
      <c r="AM124" s="552" t="str">
        <f>AM92 &amp; ".4.2"</f>
        <v>5.1.1.4.2</v>
      </c>
      <c r="AN124" s="517" t="s">
        <v>844</v>
      </c>
      <c r="AO124" s="171" t="s">
        <v>196</v>
      </c>
      <c r="AP124" s="263">
        <f t="shared" si="8"/>
        <v>0</v>
      </c>
      <c r="AQ124" s="263">
        <f t="shared" si="8"/>
        <v>0</v>
      </c>
      <c r="AR124" s="263">
        <f t="shared" si="8"/>
        <v>0</v>
      </c>
      <c r="AS124" s="203"/>
      <c r="AT124" s="203"/>
      <c r="AU124" s="347"/>
    </row>
    <row r="125" spans="1:47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6"/>
      <c r="AM125" s="552" t="str">
        <f>AM92 &amp; ".4.3"</f>
        <v>5.1.1.4.3</v>
      </c>
      <c r="AN125" s="517" t="s">
        <v>842</v>
      </c>
      <c r="AO125" s="171" t="s">
        <v>196</v>
      </c>
      <c r="AP125" s="263">
        <f t="shared" si="8"/>
        <v>0</v>
      </c>
      <c r="AQ125" s="263">
        <f t="shared" si="8"/>
        <v>0</v>
      </c>
      <c r="AR125" s="263">
        <f t="shared" si="8"/>
        <v>0</v>
      </c>
      <c r="AS125" s="203"/>
      <c r="AT125" s="203"/>
      <c r="AU125" s="347"/>
    </row>
    <row r="126" spans="1:47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6"/>
      <c r="AM126" s="538" t="s">
        <v>344</v>
      </c>
      <c r="AN126" s="551" t="s">
        <v>345</v>
      </c>
      <c r="AO126" s="171" t="s">
        <v>196</v>
      </c>
      <c r="AP126" s="263">
        <f t="shared" si="8"/>
        <v>0</v>
      </c>
      <c r="AQ126" s="263">
        <f t="shared" si="8"/>
        <v>0</v>
      </c>
      <c r="AR126" s="263">
        <f t="shared" si="8"/>
        <v>0</v>
      </c>
      <c r="AS126" s="203"/>
      <c r="AT126" s="203"/>
      <c r="AU126" s="347"/>
    </row>
    <row r="127" spans="1:47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6"/>
      <c r="AM127" s="538" t="s">
        <v>347</v>
      </c>
      <c r="AN127" s="551" t="s">
        <v>348</v>
      </c>
      <c r="AO127" s="171" t="s">
        <v>196</v>
      </c>
      <c r="AP127" s="263">
        <f t="shared" si="8"/>
        <v>0</v>
      </c>
      <c r="AQ127" s="263">
        <f t="shared" si="8"/>
        <v>0</v>
      </c>
      <c r="AR127" s="263">
        <f t="shared" si="8"/>
        <v>0</v>
      </c>
      <c r="AS127" s="203"/>
      <c r="AT127" s="203"/>
      <c r="AU127" s="347"/>
    </row>
    <row r="128" spans="1:47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6"/>
      <c r="AM128" s="554" t="s">
        <v>349</v>
      </c>
      <c r="AN128" s="521" t="s">
        <v>765</v>
      </c>
      <c r="AO128" s="171" t="s">
        <v>289</v>
      </c>
      <c r="AP128" s="263">
        <f t="shared" si="8"/>
        <v>0</v>
      </c>
      <c r="AQ128" s="263">
        <f t="shared" si="8"/>
        <v>0</v>
      </c>
      <c r="AR128" s="263">
        <f t="shared" si="8"/>
        <v>0</v>
      </c>
      <c r="AS128" s="203"/>
      <c r="AT128" s="203"/>
      <c r="AU128" s="347"/>
    </row>
    <row r="129" spans="1:47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6"/>
      <c r="AM129" s="554" t="s">
        <v>350</v>
      </c>
      <c r="AN129" s="521" t="s">
        <v>767</v>
      </c>
      <c r="AO129" s="171" t="s">
        <v>768</v>
      </c>
      <c r="AP129" s="263">
        <f t="shared" si="8"/>
        <v>0</v>
      </c>
      <c r="AQ129" s="263">
        <f t="shared" si="8"/>
        <v>0</v>
      </c>
      <c r="AR129" s="263">
        <f t="shared" si="8"/>
        <v>0</v>
      </c>
      <c r="AS129" s="203"/>
      <c r="AT129" s="203"/>
      <c r="AU129" s="347"/>
    </row>
    <row r="130" spans="1:47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6"/>
      <c r="AM130" s="554" t="s">
        <v>351</v>
      </c>
      <c r="AN130" s="521" t="s">
        <v>352</v>
      </c>
      <c r="AO130" s="171" t="s">
        <v>196</v>
      </c>
      <c r="AP130" s="263">
        <f t="shared" si="8"/>
        <v>0</v>
      </c>
      <c r="AQ130" s="263">
        <f t="shared" si="8"/>
        <v>0</v>
      </c>
      <c r="AR130" s="263">
        <f t="shared" si="8"/>
        <v>0</v>
      </c>
      <c r="AS130" s="203"/>
      <c r="AT130" s="203"/>
      <c r="AU130" s="347"/>
    </row>
    <row r="131" spans="1:47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6"/>
      <c r="AM131" s="554" t="s">
        <v>353</v>
      </c>
      <c r="AN131" s="522" t="s">
        <v>769</v>
      </c>
      <c r="AO131" s="171" t="s">
        <v>331</v>
      </c>
      <c r="AP131" s="263">
        <f>IF(AP132=0,0,AP130/AP132)</f>
        <v>0</v>
      </c>
      <c r="AQ131" s="263">
        <f>IF(AQ132=0,0,AQ130/AQ132)</f>
        <v>0</v>
      </c>
      <c r="AR131" s="263">
        <f>IF(AR132=0,0,AR130/AR132)</f>
        <v>0</v>
      </c>
      <c r="AS131" s="203"/>
      <c r="AT131" s="203"/>
      <c r="AU131" s="347"/>
    </row>
    <row r="132" spans="1:47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6"/>
      <c r="AM132" s="554" t="s">
        <v>354</v>
      </c>
      <c r="AN132" s="522" t="s">
        <v>765</v>
      </c>
      <c r="AO132" s="171" t="s">
        <v>289</v>
      </c>
      <c r="AP132" s="263">
        <f t="shared" ref="AP132:AR133" si="9">SUMIF($AS$9:$AT$9,AP$9,$AS132:$AT132)</f>
        <v>0</v>
      </c>
      <c r="AQ132" s="263">
        <f t="shared" si="9"/>
        <v>0</v>
      </c>
      <c r="AR132" s="263">
        <f t="shared" si="9"/>
        <v>0</v>
      </c>
      <c r="AS132" s="203"/>
      <c r="AT132" s="203"/>
      <c r="AU132" s="347"/>
    </row>
    <row r="133" spans="1:47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6"/>
      <c r="AM133" s="554" t="s">
        <v>355</v>
      </c>
      <c r="AN133" s="521" t="s">
        <v>356</v>
      </c>
      <c r="AO133" s="171" t="s">
        <v>196</v>
      </c>
      <c r="AP133" s="263">
        <f t="shared" si="9"/>
        <v>0</v>
      </c>
      <c r="AQ133" s="263">
        <f t="shared" si="9"/>
        <v>0</v>
      </c>
      <c r="AR133" s="263">
        <f t="shared" si="9"/>
        <v>0</v>
      </c>
      <c r="AS133" s="203"/>
      <c r="AT133" s="203"/>
      <c r="AU133" s="347"/>
    </row>
    <row r="134" spans="1:47">
      <c r="AK134" s="27"/>
      <c r="AL134" s="156"/>
      <c r="AM134" s="554" t="s">
        <v>357</v>
      </c>
      <c r="AN134" s="522" t="s">
        <v>770</v>
      </c>
      <c r="AO134" s="171" t="s">
        <v>332</v>
      </c>
      <c r="AP134" s="263">
        <f>IF(AP135=0,0,AP133/AP135)</f>
        <v>0</v>
      </c>
      <c r="AQ134" s="263">
        <f>IF(AQ135=0,0,AQ133/AQ135)</f>
        <v>0</v>
      </c>
      <c r="AR134" s="263">
        <f>IF(AR135=0,0,AR133/AR135)</f>
        <v>0</v>
      </c>
      <c r="AS134" s="203"/>
      <c r="AT134" s="203"/>
      <c r="AU134" s="347"/>
    </row>
    <row r="135" spans="1:47">
      <c r="AK135" s="27"/>
      <c r="AL135" s="156"/>
      <c r="AM135" s="554" t="s">
        <v>358</v>
      </c>
      <c r="AN135" s="522" t="s">
        <v>771</v>
      </c>
      <c r="AO135" s="171" t="s">
        <v>768</v>
      </c>
      <c r="AP135" s="263">
        <f t="shared" ref="AP135:AR136" si="10">SUMIF($AS$9:$AT$9,AP$9,$AS135:$AT135)</f>
        <v>0</v>
      </c>
      <c r="AQ135" s="263">
        <f t="shared" si="10"/>
        <v>0</v>
      </c>
      <c r="AR135" s="263">
        <f t="shared" si="10"/>
        <v>0</v>
      </c>
      <c r="AS135" s="203"/>
      <c r="AT135" s="203"/>
      <c r="AU135" s="347"/>
    </row>
    <row r="136" spans="1:47">
      <c r="AK136" s="27"/>
      <c r="AL136" s="156"/>
      <c r="AM136" s="554" t="s">
        <v>359</v>
      </c>
      <c r="AN136" s="521" t="s">
        <v>360</v>
      </c>
      <c r="AO136" s="171" t="s">
        <v>196</v>
      </c>
      <c r="AP136" s="263">
        <f t="shared" si="10"/>
        <v>0</v>
      </c>
      <c r="AQ136" s="263">
        <f t="shared" si="10"/>
        <v>0</v>
      </c>
      <c r="AR136" s="263">
        <f t="shared" si="10"/>
        <v>0</v>
      </c>
      <c r="AS136" s="203"/>
      <c r="AT136" s="203"/>
      <c r="AU136" s="347"/>
    </row>
    <row r="137" spans="1:47">
      <c r="AK137" s="27"/>
      <c r="AL137" s="156"/>
      <c r="AM137" s="554" t="s">
        <v>361</v>
      </c>
      <c r="AN137" s="522" t="s">
        <v>769</v>
      </c>
      <c r="AO137" s="171" t="s">
        <v>331</v>
      </c>
      <c r="AP137" s="263">
        <f>IF(AP138=0,0,AP136/AP138)</f>
        <v>0</v>
      </c>
      <c r="AQ137" s="263">
        <f>IF(AQ138=0,0,AQ136/AQ138)</f>
        <v>0</v>
      </c>
      <c r="AR137" s="263">
        <f>IF(AR138=0,0,AR136/AR138)</f>
        <v>0</v>
      </c>
      <c r="AS137" s="203"/>
      <c r="AT137" s="203"/>
      <c r="AU137" s="347"/>
    </row>
    <row r="138" spans="1:47">
      <c r="AK138" s="27"/>
      <c r="AL138" s="156"/>
      <c r="AM138" s="554" t="s">
        <v>362</v>
      </c>
      <c r="AN138" s="522" t="s">
        <v>765</v>
      </c>
      <c r="AO138" s="171" t="s">
        <v>289</v>
      </c>
      <c r="AP138" s="263">
        <f t="shared" ref="AP138:AR139" si="11">SUMIF($AS$9:$AT$9,AP$9,$AS138:$AT138)</f>
        <v>0</v>
      </c>
      <c r="AQ138" s="263">
        <f t="shared" si="11"/>
        <v>0</v>
      </c>
      <c r="AR138" s="263">
        <f t="shared" si="11"/>
        <v>0</v>
      </c>
      <c r="AS138" s="203"/>
      <c r="AT138" s="203"/>
      <c r="AU138" s="347"/>
    </row>
    <row r="139" spans="1:47">
      <c r="AK139" s="27"/>
      <c r="AL139" s="156"/>
      <c r="AM139" s="554" t="s">
        <v>363</v>
      </c>
      <c r="AN139" s="521" t="s">
        <v>364</v>
      </c>
      <c r="AO139" s="171" t="s">
        <v>196</v>
      </c>
      <c r="AP139" s="263">
        <f t="shared" si="11"/>
        <v>0</v>
      </c>
      <c r="AQ139" s="263">
        <f t="shared" si="11"/>
        <v>0</v>
      </c>
      <c r="AR139" s="263">
        <f t="shared" si="11"/>
        <v>0</v>
      </c>
      <c r="AS139" s="203"/>
      <c r="AT139" s="203"/>
      <c r="AU139" s="347"/>
    </row>
    <row r="140" spans="1:47">
      <c r="AK140" s="27"/>
      <c r="AL140" s="156"/>
      <c r="AM140" s="554" t="s">
        <v>365</v>
      </c>
      <c r="AN140" s="522" t="s">
        <v>770</v>
      </c>
      <c r="AO140" s="171" t="s">
        <v>332</v>
      </c>
      <c r="AP140" s="263">
        <f>IF(AP141=0,0,AP139/AP141)</f>
        <v>0</v>
      </c>
      <c r="AQ140" s="263">
        <f>IF(AQ141=0,0,AQ139/AQ141)</f>
        <v>0</v>
      </c>
      <c r="AR140" s="263">
        <f>IF(AR141=0,0,AR139/AR141)</f>
        <v>0</v>
      </c>
      <c r="AS140" s="203"/>
      <c r="AT140" s="203"/>
      <c r="AU140" s="347"/>
    </row>
    <row r="141" spans="1:47">
      <c r="AK141" s="27"/>
      <c r="AL141" s="156"/>
      <c r="AM141" s="554" t="s">
        <v>366</v>
      </c>
      <c r="AN141" s="522" t="s">
        <v>771</v>
      </c>
      <c r="AO141" s="171" t="s">
        <v>768</v>
      </c>
      <c r="AP141" s="263">
        <f t="shared" ref="AP141:AR142" si="12">SUMIF($AS$9:$AT$9,AP$9,$AS141:$AT141)</f>
        <v>0</v>
      </c>
      <c r="AQ141" s="263">
        <f t="shared" si="12"/>
        <v>0</v>
      </c>
      <c r="AR141" s="263">
        <f t="shared" si="12"/>
        <v>0</v>
      </c>
      <c r="AS141" s="203"/>
      <c r="AT141" s="203"/>
      <c r="AU141" s="347"/>
    </row>
    <row r="142" spans="1:47">
      <c r="AK142" s="27"/>
      <c r="AL142" s="156"/>
      <c r="AM142" s="554" t="s">
        <v>367</v>
      </c>
      <c r="AN142" s="521" t="s">
        <v>368</v>
      </c>
      <c r="AO142" s="171" t="s">
        <v>196</v>
      </c>
      <c r="AP142" s="263">
        <f t="shared" si="12"/>
        <v>0</v>
      </c>
      <c r="AQ142" s="263">
        <f t="shared" si="12"/>
        <v>0</v>
      </c>
      <c r="AR142" s="263">
        <f t="shared" si="12"/>
        <v>0</v>
      </c>
      <c r="AS142" s="203"/>
      <c r="AT142" s="203"/>
      <c r="AU142" s="347"/>
    </row>
    <row r="143" spans="1:47">
      <c r="AK143" s="27"/>
      <c r="AL143" s="156"/>
      <c r="AM143" s="554" t="s">
        <v>369</v>
      </c>
      <c r="AN143" s="522" t="s">
        <v>769</v>
      </c>
      <c r="AO143" s="171" t="s">
        <v>331</v>
      </c>
      <c r="AP143" s="263">
        <f>IF(AP144=0,0,AP142/AP144)</f>
        <v>0</v>
      </c>
      <c r="AQ143" s="263">
        <f>IF(AQ144=0,0,AQ142/AQ144)</f>
        <v>0</v>
      </c>
      <c r="AR143" s="263">
        <f>IF(AR144=0,0,AR142/AR144)</f>
        <v>0</v>
      </c>
      <c r="AS143" s="203"/>
      <c r="AT143" s="203"/>
      <c r="AU143" s="347"/>
    </row>
    <row r="144" spans="1:47">
      <c r="AK144" s="27"/>
      <c r="AL144" s="156"/>
      <c r="AM144" s="554" t="s">
        <v>370</v>
      </c>
      <c r="AN144" s="522" t="s">
        <v>765</v>
      </c>
      <c r="AO144" s="171" t="s">
        <v>289</v>
      </c>
      <c r="AP144" s="263">
        <f t="shared" ref="AP144:AR145" si="13">SUMIF($AS$9:$AT$9,AP$9,$AS144:$AT144)</f>
        <v>0</v>
      </c>
      <c r="AQ144" s="263">
        <f t="shared" si="13"/>
        <v>0</v>
      </c>
      <c r="AR144" s="263">
        <f t="shared" si="13"/>
        <v>0</v>
      </c>
      <c r="AS144" s="203"/>
      <c r="AT144" s="203"/>
      <c r="AU144" s="347"/>
    </row>
    <row r="145" spans="1:47">
      <c r="AK145" s="27"/>
      <c r="AL145" s="156"/>
      <c r="AM145" s="554" t="s">
        <v>371</v>
      </c>
      <c r="AN145" s="521" t="s">
        <v>372</v>
      </c>
      <c r="AO145" s="171" t="s">
        <v>196</v>
      </c>
      <c r="AP145" s="263">
        <f t="shared" si="13"/>
        <v>0</v>
      </c>
      <c r="AQ145" s="263">
        <f t="shared" si="13"/>
        <v>0</v>
      </c>
      <c r="AR145" s="263">
        <f t="shared" si="13"/>
        <v>0</v>
      </c>
      <c r="AS145" s="203"/>
      <c r="AT145" s="203"/>
      <c r="AU145" s="347"/>
    </row>
    <row r="146" spans="1:47">
      <c r="AK146" s="9"/>
      <c r="AL146" s="156"/>
      <c r="AM146" s="554" t="s">
        <v>373</v>
      </c>
      <c r="AN146" s="522" t="s">
        <v>770</v>
      </c>
      <c r="AO146" s="171" t="s">
        <v>332</v>
      </c>
      <c r="AP146" s="263">
        <f>IF(AP147=0,0,AP145/AP147)</f>
        <v>0</v>
      </c>
      <c r="AQ146" s="263">
        <f>IF(AQ147=0,0,AQ145/AQ147)</f>
        <v>0</v>
      </c>
      <c r="AR146" s="263">
        <f>IF(AR147=0,0,AR145/AR147)</f>
        <v>0</v>
      </c>
      <c r="AS146" s="203"/>
      <c r="AT146" s="203"/>
      <c r="AU146" s="347"/>
    </row>
    <row r="147" spans="1:47">
      <c r="AK147" s="9"/>
      <c r="AL147" s="156"/>
      <c r="AM147" s="554" t="s">
        <v>374</v>
      </c>
      <c r="AN147" s="522" t="s">
        <v>771</v>
      </c>
      <c r="AO147" s="171" t="s">
        <v>768</v>
      </c>
      <c r="AP147" s="263">
        <f t="shared" ref="AP147:AR148" si="14">SUMIF($AS$9:$AT$9,AP$9,$AS147:$AT147)</f>
        <v>0</v>
      </c>
      <c r="AQ147" s="263">
        <f t="shared" si="14"/>
        <v>0</v>
      </c>
      <c r="AR147" s="263">
        <f t="shared" si="14"/>
        <v>0</v>
      </c>
      <c r="AS147" s="203"/>
      <c r="AT147" s="203"/>
      <c r="AU147" s="347"/>
    </row>
    <row r="148" spans="1:47">
      <c r="AK148" s="9"/>
      <c r="AL148" s="156"/>
      <c r="AM148" s="554" t="s">
        <v>375</v>
      </c>
      <c r="AN148" s="521" t="s">
        <v>376</v>
      </c>
      <c r="AO148" s="171" t="s">
        <v>196</v>
      </c>
      <c r="AP148" s="263">
        <f t="shared" si="14"/>
        <v>0</v>
      </c>
      <c r="AQ148" s="263">
        <f t="shared" si="14"/>
        <v>0</v>
      </c>
      <c r="AR148" s="263">
        <f t="shared" si="14"/>
        <v>0</v>
      </c>
      <c r="AS148" s="203"/>
      <c r="AT148" s="203"/>
      <c r="AU148" s="347"/>
    </row>
    <row r="149" spans="1:47">
      <c r="AK149" s="9"/>
      <c r="AL149" s="156"/>
      <c r="AM149" s="554" t="s">
        <v>377</v>
      </c>
      <c r="AN149" s="522" t="s">
        <v>769</v>
      </c>
      <c r="AO149" s="171" t="s">
        <v>331</v>
      </c>
      <c r="AP149" s="263">
        <f>IF(AP150=0,0,AP148/AP150)</f>
        <v>0</v>
      </c>
      <c r="AQ149" s="263">
        <f>IF(AQ150=0,0,AQ148/AQ150)</f>
        <v>0</v>
      </c>
      <c r="AR149" s="263">
        <f>IF(AR150=0,0,AR148/AR150)</f>
        <v>0</v>
      </c>
      <c r="AS149" s="203"/>
      <c r="AT149" s="203"/>
      <c r="AU149" s="347"/>
    </row>
    <row r="150" spans="1:47">
      <c r="AK150" s="9"/>
      <c r="AL150" s="156"/>
      <c r="AM150" s="554" t="s">
        <v>378</v>
      </c>
      <c r="AN150" s="522" t="s">
        <v>765</v>
      </c>
      <c r="AO150" s="171" t="s">
        <v>289</v>
      </c>
      <c r="AP150" s="263">
        <f t="shared" ref="AP150:AR151" si="15">SUMIF($AS$9:$AT$9,AP$9,$AS150:$AT150)</f>
        <v>0</v>
      </c>
      <c r="AQ150" s="263">
        <f t="shared" si="15"/>
        <v>0</v>
      </c>
      <c r="AR150" s="263">
        <f t="shared" si="15"/>
        <v>0</v>
      </c>
      <c r="AS150" s="203"/>
      <c r="AT150" s="203"/>
      <c r="AU150" s="347"/>
    </row>
    <row r="151" spans="1:47">
      <c r="AK151" s="9"/>
      <c r="AL151" s="156"/>
      <c r="AM151" s="554" t="s">
        <v>379</v>
      </c>
      <c r="AN151" s="521" t="s">
        <v>380</v>
      </c>
      <c r="AO151" s="171" t="s">
        <v>196</v>
      </c>
      <c r="AP151" s="263">
        <f t="shared" si="15"/>
        <v>0</v>
      </c>
      <c r="AQ151" s="263">
        <f t="shared" si="15"/>
        <v>0</v>
      </c>
      <c r="AR151" s="263">
        <f t="shared" si="15"/>
        <v>0</v>
      </c>
      <c r="AS151" s="203"/>
      <c r="AT151" s="203"/>
      <c r="AU151" s="347"/>
    </row>
    <row r="152" spans="1:47">
      <c r="AK152" s="9"/>
      <c r="AL152" s="156"/>
      <c r="AM152" s="554" t="s">
        <v>381</v>
      </c>
      <c r="AN152" s="522" t="s">
        <v>770</v>
      </c>
      <c r="AO152" s="171" t="s">
        <v>332</v>
      </c>
      <c r="AP152" s="263">
        <f>IF(AP153=0,0,AP151/AP153)</f>
        <v>0</v>
      </c>
      <c r="AQ152" s="263">
        <f>IF(AQ153=0,0,AQ151/AQ153)</f>
        <v>0</v>
      </c>
      <c r="AR152" s="263">
        <f>IF(AR153=0,0,AR151/AR153)</f>
        <v>0</v>
      </c>
      <c r="AS152" s="203"/>
      <c r="AT152" s="203"/>
      <c r="AU152" s="347"/>
    </row>
    <row r="153" spans="1:47">
      <c r="AK153" s="9"/>
      <c r="AL153" s="156"/>
      <c r="AM153" s="554" t="s">
        <v>382</v>
      </c>
      <c r="AN153" s="522" t="s">
        <v>771</v>
      </c>
      <c r="AO153" s="171" t="s">
        <v>768</v>
      </c>
      <c r="AP153" s="263">
        <f t="shared" ref="AP153:AR158" si="16">SUMIF($AS$9:$AT$9,AP$9,$AS153:$AT153)</f>
        <v>0</v>
      </c>
      <c r="AQ153" s="263">
        <f t="shared" si="16"/>
        <v>0</v>
      </c>
      <c r="AR153" s="263">
        <f t="shared" si="16"/>
        <v>0</v>
      </c>
      <c r="AS153" s="203"/>
      <c r="AT153" s="203"/>
      <c r="AU153" s="347"/>
    </row>
    <row r="154" spans="1:47">
      <c r="AK154" s="27"/>
      <c r="AL154" s="156"/>
      <c r="AM154" s="538" t="s">
        <v>183</v>
      </c>
      <c r="AN154" s="550" t="s">
        <v>383</v>
      </c>
      <c r="AO154" s="171" t="s">
        <v>196</v>
      </c>
      <c r="AP154" s="263">
        <f t="shared" si="16"/>
        <v>0</v>
      </c>
      <c r="AQ154" s="263">
        <f t="shared" si="16"/>
        <v>0</v>
      </c>
      <c r="AR154" s="263">
        <f t="shared" si="16"/>
        <v>0</v>
      </c>
      <c r="AS154" s="203"/>
      <c r="AT154" s="203"/>
      <c r="AU154" s="347"/>
    </row>
    <row r="155" spans="1:47">
      <c r="AK155" s="27"/>
      <c r="AL155" s="156"/>
      <c r="AM155" s="538" t="s">
        <v>184</v>
      </c>
      <c r="AN155" s="551" t="s">
        <v>384</v>
      </c>
      <c r="AO155" s="171" t="s">
        <v>196</v>
      </c>
      <c r="AP155" s="263">
        <f t="shared" si="16"/>
        <v>0</v>
      </c>
      <c r="AQ155" s="263">
        <f t="shared" si="16"/>
        <v>0</v>
      </c>
      <c r="AR155" s="263">
        <f t="shared" si="16"/>
        <v>0</v>
      </c>
      <c r="AS155" s="203"/>
      <c r="AT155" s="203"/>
      <c r="AU155" s="347"/>
    </row>
    <row r="156" spans="1:47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6"/>
      <c r="AM156" s="552" t="str">
        <f>AM155 &amp; ".1"</f>
        <v>5.2.1.1</v>
      </c>
      <c r="AN156" s="518" t="s">
        <v>299</v>
      </c>
      <c r="AO156" s="171" t="s">
        <v>196</v>
      </c>
      <c r="AP156" s="263">
        <f t="shared" si="16"/>
        <v>0</v>
      </c>
      <c r="AQ156" s="263">
        <f t="shared" si="16"/>
        <v>0</v>
      </c>
      <c r="AR156" s="263">
        <f t="shared" si="16"/>
        <v>0</v>
      </c>
      <c r="AS156" s="203"/>
      <c r="AT156" s="203"/>
      <c r="AU156" s="347"/>
    </row>
    <row r="157" spans="1:47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6"/>
      <c r="AM157" s="552" t="str">
        <f>AM155 &amp; ".1.1"</f>
        <v>5.2.1.1.1</v>
      </c>
      <c r="AN157" s="517" t="s">
        <v>843</v>
      </c>
      <c r="AO157" s="171" t="s">
        <v>196</v>
      </c>
      <c r="AP157" s="263">
        <f t="shared" si="16"/>
        <v>0</v>
      </c>
      <c r="AQ157" s="263">
        <f t="shared" si="16"/>
        <v>0</v>
      </c>
      <c r="AR157" s="263">
        <f t="shared" si="16"/>
        <v>0</v>
      </c>
      <c r="AS157" s="203"/>
      <c r="AT157" s="203"/>
      <c r="AU157" s="347"/>
    </row>
    <row r="158" spans="1:47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6"/>
      <c r="AM158" s="552" t="str">
        <f>AM155 &amp; ".1.1.0.1"</f>
        <v>5.2.1.1.1.0.1</v>
      </c>
      <c r="AN158" s="519" t="s">
        <v>290</v>
      </c>
      <c r="AO158" s="171" t="s">
        <v>291</v>
      </c>
      <c r="AP158" s="263">
        <f t="shared" si="16"/>
        <v>0</v>
      </c>
      <c r="AQ158" s="263">
        <f t="shared" si="16"/>
        <v>0</v>
      </c>
      <c r="AR158" s="263">
        <f t="shared" si="16"/>
        <v>0</v>
      </c>
      <c r="AS158" s="203"/>
      <c r="AT158" s="203"/>
      <c r="AU158" s="347"/>
    </row>
    <row r="159" spans="1:47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6"/>
      <c r="AM159" s="552" t="str">
        <f>AM155 &amp; ".1.1.0.2"</f>
        <v>5.2.1.1.1.0.2</v>
      </c>
      <c r="AN159" s="519" t="s">
        <v>292</v>
      </c>
      <c r="AO159" s="171" t="s">
        <v>293</v>
      </c>
      <c r="AP159" s="275">
        <f>IF(AP158=0,0,AP157/AP158)</f>
        <v>0</v>
      </c>
      <c r="AQ159" s="275">
        <f>IF(AQ158=0,0,AQ157/AQ158)</f>
        <v>0</v>
      </c>
      <c r="AR159" s="275">
        <f>IF(AR158=0,0,AR157/AR158)</f>
        <v>0</v>
      </c>
      <c r="AS159" s="203"/>
      <c r="AT159" s="203"/>
      <c r="AU159" s="347"/>
    </row>
    <row r="160" spans="1:47" ht="0.2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6"/>
      <c r="AM160" s="553"/>
      <c r="AN160" s="520"/>
      <c r="AO160" s="174"/>
      <c r="AP160" s="257"/>
      <c r="AQ160" s="257"/>
      <c r="AR160" s="257"/>
      <c r="AS160" s="203"/>
      <c r="AT160" s="203"/>
      <c r="AU160" s="347"/>
    </row>
    <row r="161" spans="1:47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6"/>
      <c r="AM161" s="552" t="str">
        <f>AM155 &amp; ".1.2"</f>
        <v>5.2.1.1.2</v>
      </c>
      <c r="AN161" s="517" t="s">
        <v>844</v>
      </c>
      <c r="AO161" s="171" t="s">
        <v>196</v>
      </c>
      <c r="AP161" s="263">
        <f t="shared" ref="AP161:AR162" si="17">SUMIF($AS$9:$AT$9,AP$9,$AS161:$AT161)</f>
        <v>0</v>
      </c>
      <c r="AQ161" s="263">
        <f t="shared" si="17"/>
        <v>0</v>
      </c>
      <c r="AR161" s="263">
        <f t="shared" si="17"/>
        <v>0</v>
      </c>
      <c r="AS161" s="203"/>
      <c r="AT161" s="203"/>
      <c r="AU161" s="347"/>
    </row>
    <row r="162" spans="1:47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6"/>
      <c r="AM162" s="552" t="str">
        <f>AM155 &amp; ".1.2.0.1"</f>
        <v>5.2.1.1.2.0.1</v>
      </c>
      <c r="AN162" s="519" t="s">
        <v>290</v>
      </c>
      <c r="AO162" s="171" t="s">
        <v>291</v>
      </c>
      <c r="AP162" s="263">
        <f t="shared" si="17"/>
        <v>0</v>
      </c>
      <c r="AQ162" s="263">
        <f t="shared" si="17"/>
        <v>0</v>
      </c>
      <c r="AR162" s="263">
        <f t="shared" si="17"/>
        <v>0</v>
      </c>
      <c r="AS162" s="203"/>
      <c r="AT162" s="203"/>
      <c r="AU162" s="347"/>
    </row>
    <row r="163" spans="1:47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6"/>
      <c r="AM163" s="552" t="str">
        <f>AM155 &amp; ".1.2.0.2"</f>
        <v>5.2.1.1.2.0.2</v>
      </c>
      <c r="AN163" s="519" t="s">
        <v>292</v>
      </c>
      <c r="AO163" s="171" t="s">
        <v>293</v>
      </c>
      <c r="AP163" s="275">
        <f>IF(AP162=0,0,AP161/AP162)</f>
        <v>0</v>
      </c>
      <c r="AQ163" s="275">
        <f>IF(AQ162=0,0,AQ161/AQ162)</f>
        <v>0</v>
      </c>
      <c r="AR163" s="275">
        <f>IF(AR162=0,0,AR161/AR162)</f>
        <v>0</v>
      </c>
      <c r="AS163" s="203"/>
      <c r="AT163" s="203"/>
      <c r="AU163" s="347"/>
    </row>
    <row r="164" spans="1:47" ht="0.2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6"/>
      <c r="AM164" s="553"/>
      <c r="AN164" s="520"/>
      <c r="AO164" s="174"/>
      <c r="AP164" s="257"/>
      <c r="AQ164" s="257"/>
      <c r="AR164" s="257"/>
      <c r="AS164" s="203"/>
      <c r="AT164" s="203"/>
      <c r="AU164" s="347"/>
    </row>
    <row r="165" spans="1:47" ht="0.2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6"/>
      <c r="AM165" s="553"/>
      <c r="AN165" s="520"/>
      <c r="AO165" s="174"/>
      <c r="AP165" s="257"/>
      <c r="AQ165" s="257"/>
      <c r="AR165" s="257"/>
      <c r="AS165" s="203"/>
      <c r="AT165" s="203"/>
      <c r="AU165" s="347"/>
    </row>
    <row r="166" spans="1:47" ht="0.2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6"/>
      <c r="AM166" s="553"/>
      <c r="AN166" s="520"/>
      <c r="AO166" s="174"/>
      <c r="AP166" s="257"/>
      <c r="AQ166" s="257"/>
      <c r="AR166" s="257"/>
      <c r="AS166" s="203"/>
      <c r="AT166" s="203"/>
      <c r="AU166" s="347"/>
    </row>
    <row r="167" spans="1:47" ht="0.2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6"/>
      <c r="AM167" s="553"/>
      <c r="AN167" s="520"/>
      <c r="AO167" s="174"/>
      <c r="AP167" s="257"/>
      <c r="AQ167" s="257"/>
      <c r="AR167" s="257"/>
      <c r="AS167" s="203"/>
      <c r="AT167" s="203"/>
      <c r="AU167" s="347"/>
    </row>
    <row r="168" spans="1:47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6"/>
      <c r="AM168" s="552" t="str">
        <f>AM155 &amp; ".2"</f>
        <v>5.2.1.2</v>
      </c>
      <c r="AN168" s="518" t="s">
        <v>283</v>
      </c>
      <c r="AO168" s="171" t="s">
        <v>196</v>
      </c>
      <c r="AP168" s="263">
        <f t="shared" ref="AP168:AR170" si="18">SUMIF($AS$9:$AT$9,AP$9,$AS168:$AT168)</f>
        <v>0</v>
      </c>
      <c r="AQ168" s="263">
        <f t="shared" si="18"/>
        <v>0</v>
      </c>
      <c r="AR168" s="263">
        <f t="shared" si="18"/>
        <v>0</v>
      </c>
      <c r="AS168" s="203"/>
      <c r="AT168" s="203"/>
      <c r="AU168" s="347"/>
    </row>
    <row r="169" spans="1:47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6"/>
      <c r="AM169" s="552" t="str">
        <f>AM155 &amp; ".2.1"</f>
        <v>5.2.1.2.1</v>
      </c>
      <c r="AN169" s="517" t="s">
        <v>843</v>
      </c>
      <c r="AO169" s="171" t="s">
        <v>196</v>
      </c>
      <c r="AP169" s="263">
        <f t="shared" si="18"/>
        <v>0</v>
      </c>
      <c r="AQ169" s="263">
        <f t="shared" si="18"/>
        <v>0</v>
      </c>
      <c r="AR169" s="263">
        <f t="shared" si="18"/>
        <v>0</v>
      </c>
      <c r="AS169" s="203"/>
      <c r="AT169" s="203"/>
      <c r="AU169" s="347"/>
    </row>
    <row r="170" spans="1:47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6"/>
      <c r="AM170" s="552" t="str">
        <f>AM155 &amp; ".2.2"</f>
        <v>5.2.1.2.2</v>
      </c>
      <c r="AN170" s="517" t="s">
        <v>844</v>
      </c>
      <c r="AO170" s="171" t="s">
        <v>196</v>
      </c>
      <c r="AP170" s="263">
        <f t="shared" si="18"/>
        <v>0</v>
      </c>
      <c r="AQ170" s="263">
        <f t="shared" si="18"/>
        <v>0</v>
      </c>
      <c r="AR170" s="263">
        <f t="shared" si="18"/>
        <v>0</v>
      </c>
      <c r="AS170" s="203"/>
      <c r="AT170" s="203"/>
      <c r="AU170" s="347"/>
    </row>
    <row r="171" spans="1:47" ht="0.2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6"/>
      <c r="AM171" s="553"/>
      <c r="AN171" s="520"/>
      <c r="AO171" s="174"/>
      <c r="AP171" s="257"/>
      <c r="AQ171" s="257"/>
      <c r="AR171" s="257"/>
      <c r="AS171" s="203"/>
      <c r="AT171" s="203"/>
      <c r="AU171" s="347"/>
    </row>
    <row r="172" spans="1:47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6"/>
      <c r="AM172" s="552" t="str">
        <f>AM155 &amp; ".3"</f>
        <v>5.2.1.3</v>
      </c>
      <c r="AN172" s="518" t="s">
        <v>300</v>
      </c>
      <c r="AO172" s="171" t="s">
        <v>196</v>
      </c>
      <c r="AP172" s="263">
        <f t="shared" ref="AP172:AR174" si="19">SUMIF($AS$9:$AT$9,AP$9,$AS172:$AT172)</f>
        <v>0</v>
      </c>
      <c r="AQ172" s="263">
        <f t="shared" si="19"/>
        <v>0</v>
      </c>
      <c r="AR172" s="263">
        <f t="shared" si="19"/>
        <v>0</v>
      </c>
      <c r="AS172" s="203"/>
      <c r="AT172" s="203"/>
      <c r="AU172" s="347"/>
    </row>
    <row r="173" spans="1:47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6"/>
      <c r="AM173" s="552" t="str">
        <f>AM155 &amp; ".3.1"</f>
        <v>5.2.1.3.1</v>
      </c>
      <c r="AN173" s="517" t="s">
        <v>843</v>
      </c>
      <c r="AO173" s="171" t="s">
        <v>196</v>
      </c>
      <c r="AP173" s="263">
        <f t="shared" si="19"/>
        <v>0</v>
      </c>
      <c r="AQ173" s="263">
        <f t="shared" si="19"/>
        <v>0</v>
      </c>
      <c r="AR173" s="263">
        <f t="shared" si="19"/>
        <v>0</v>
      </c>
      <c r="AS173" s="203"/>
      <c r="AT173" s="203"/>
      <c r="AU173" s="347"/>
    </row>
    <row r="174" spans="1:47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6"/>
      <c r="AM174" s="552" t="str">
        <f>AM155 &amp; ".1.3.0.1"</f>
        <v>5.2.1.1.3.0.1</v>
      </c>
      <c r="AN174" s="519" t="s">
        <v>290</v>
      </c>
      <c r="AO174" s="171" t="s">
        <v>291</v>
      </c>
      <c r="AP174" s="263">
        <f t="shared" si="19"/>
        <v>0</v>
      </c>
      <c r="AQ174" s="263">
        <f t="shared" si="19"/>
        <v>0</v>
      </c>
      <c r="AR174" s="263">
        <f t="shared" si="19"/>
        <v>0</v>
      </c>
      <c r="AS174" s="203"/>
      <c r="AT174" s="203"/>
      <c r="AU174" s="347"/>
    </row>
    <row r="175" spans="1:47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6"/>
      <c r="AM175" s="552" t="str">
        <f>AM155 &amp; ".1.3.0.2"</f>
        <v>5.2.1.1.3.0.2</v>
      </c>
      <c r="AN175" s="519" t="s">
        <v>292</v>
      </c>
      <c r="AO175" s="171" t="s">
        <v>293</v>
      </c>
      <c r="AP175" s="275">
        <f>IF(AP174=0,0,AP173/AP174)</f>
        <v>0</v>
      </c>
      <c r="AQ175" s="275">
        <f>IF(AQ174=0,0,AQ173/AQ174)</f>
        <v>0</v>
      </c>
      <c r="AR175" s="275">
        <f>IF(AR174=0,0,AR173/AR174)</f>
        <v>0</v>
      </c>
      <c r="AS175" s="203"/>
      <c r="AT175" s="203"/>
      <c r="AU175" s="347"/>
    </row>
    <row r="176" spans="1:47" ht="0.2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6"/>
      <c r="AM176" s="553"/>
      <c r="AN176" s="520"/>
      <c r="AO176" s="174"/>
      <c r="AP176" s="257"/>
      <c r="AQ176" s="257"/>
      <c r="AR176" s="257"/>
      <c r="AS176" s="203"/>
      <c r="AT176" s="203"/>
      <c r="AU176" s="347"/>
    </row>
    <row r="177" spans="1:47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6"/>
      <c r="AM177" s="552" t="str">
        <f>AM155 &amp; ".3.2"</f>
        <v>5.2.1.3.2</v>
      </c>
      <c r="AN177" s="517" t="s">
        <v>844</v>
      </c>
      <c r="AO177" s="171" t="s">
        <v>196</v>
      </c>
      <c r="AP177" s="263">
        <f t="shared" ref="AP177:AR178" si="20">SUMIF($AS$9:$AT$9,AP$9,$AS177:$AT177)</f>
        <v>0</v>
      </c>
      <c r="AQ177" s="263">
        <f t="shared" si="20"/>
        <v>0</v>
      </c>
      <c r="AR177" s="263">
        <f t="shared" si="20"/>
        <v>0</v>
      </c>
      <c r="AS177" s="203"/>
      <c r="AT177" s="203"/>
      <c r="AU177" s="347"/>
    </row>
    <row r="178" spans="1:47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6"/>
      <c r="AM178" s="552" t="str">
        <f>AM155 &amp; ".3.2.0.1"</f>
        <v>5.2.1.3.2.0.1</v>
      </c>
      <c r="AN178" s="519" t="s">
        <v>290</v>
      </c>
      <c r="AO178" s="171" t="s">
        <v>291</v>
      </c>
      <c r="AP178" s="263">
        <f t="shared" si="20"/>
        <v>0</v>
      </c>
      <c r="AQ178" s="263">
        <f t="shared" si="20"/>
        <v>0</v>
      </c>
      <c r="AR178" s="263">
        <f t="shared" si="20"/>
        <v>0</v>
      </c>
      <c r="AS178" s="203"/>
      <c r="AT178" s="203"/>
      <c r="AU178" s="347"/>
    </row>
    <row r="179" spans="1:47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6"/>
      <c r="AM179" s="552" t="str">
        <f>AM155 &amp; ".3.2.0.2"</f>
        <v>5.2.1.3.2.0.2</v>
      </c>
      <c r="AN179" s="519" t="s">
        <v>292</v>
      </c>
      <c r="AO179" s="171" t="s">
        <v>293</v>
      </c>
      <c r="AP179" s="275">
        <f>IF(AP178=0,0,AP177/AP178)</f>
        <v>0</v>
      </c>
      <c r="AQ179" s="275">
        <f>IF(AQ178=0,0,AQ177/AQ178)</f>
        <v>0</v>
      </c>
      <c r="AR179" s="275">
        <f>IF(AR178=0,0,AR177/AR178)</f>
        <v>0</v>
      </c>
      <c r="AS179" s="203"/>
      <c r="AT179" s="203"/>
      <c r="AU179" s="347"/>
    </row>
    <row r="180" spans="1:47" ht="0.2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6"/>
      <c r="AM180" s="553"/>
      <c r="AN180" s="520"/>
      <c r="AO180" s="174"/>
      <c r="AP180" s="257"/>
      <c r="AQ180" s="257"/>
      <c r="AR180" s="257"/>
      <c r="AS180" s="203"/>
      <c r="AT180" s="203"/>
      <c r="AU180" s="347"/>
    </row>
    <row r="181" spans="1:47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6"/>
      <c r="AM181" s="552" t="str">
        <f>AM155 &amp; ".3.3"</f>
        <v>5.2.1.3.3</v>
      </c>
      <c r="AN181" s="517" t="s">
        <v>842</v>
      </c>
      <c r="AO181" s="171" t="s">
        <v>196</v>
      </c>
      <c r="AP181" s="263">
        <f t="shared" ref="AP181:AR182" si="21">SUMIF($AS$9:$AT$9,AP$9,$AS181:$AT181)</f>
        <v>0</v>
      </c>
      <c r="AQ181" s="263">
        <f t="shared" si="21"/>
        <v>0</v>
      </c>
      <c r="AR181" s="263">
        <f t="shared" si="21"/>
        <v>0</v>
      </c>
      <c r="AS181" s="203"/>
      <c r="AT181" s="203"/>
      <c r="AU181" s="347"/>
    </row>
    <row r="182" spans="1:47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6"/>
      <c r="AM182" s="552" t="str">
        <f>AM155 &amp; ".3.3.0.1"</f>
        <v>5.2.1.3.3.0.1</v>
      </c>
      <c r="AN182" s="519" t="s">
        <v>290</v>
      </c>
      <c r="AO182" s="171" t="s">
        <v>291</v>
      </c>
      <c r="AP182" s="263">
        <f t="shared" si="21"/>
        <v>0</v>
      </c>
      <c r="AQ182" s="263">
        <f t="shared" si="21"/>
        <v>0</v>
      </c>
      <c r="AR182" s="263">
        <f t="shared" si="21"/>
        <v>0</v>
      </c>
      <c r="AS182" s="203"/>
      <c r="AT182" s="203"/>
      <c r="AU182" s="347"/>
    </row>
    <row r="183" spans="1:47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6"/>
      <c r="AM183" s="552" t="str">
        <f>AM155 &amp; ".3.3.0.2"</f>
        <v>5.2.1.3.3.0.2</v>
      </c>
      <c r="AN183" s="519" t="s">
        <v>292</v>
      </c>
      <c r="AO183" s="171" t="s">
        <v>293</v>
      </c>
      <c r="AP183" s="275">
        <f>IF(AP182=0,0,AP181/AP182)</f>
        <v>0</v>
      </c>
      <c r="AQ183" s="275">
        <f>IF(AQ182=0,0,AQ181/AQ182)</f>
        <v>0</v>
      </c>
      <c r="AR183" s="275">
        <f>IF(AR182=0,0,AR181/AR182)</f>
        <v>0</v>
      </c>
      <c r="AS183" s="203"/>
      <c r="AT183" s="203"/>
      <c r="AU183" s="347"/>
    </row>
    <row r="184" spans="1:47" ht="0.2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6"/>
      <c r="AM184" s="553"/>
      <c r="AN184" s="520"/>
      <c r="AO184" s="174"/>
      <c r="AP184" s="257"/>
      <c r="AQ184" s="257"/>
      <c r="AR184" s="257"/>
      <c r="AS184" s="203"/>
      <c r="AT184" s="203"/>
      <c r="AU184" s="347"/>
    </row>
    <row r="185" spans="1:47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6"/>
      <c r="AM185" s="552" t="str">
        <f>AM155 &amp; ".4"</f>
        <v>5.2.1.4</v>
      </c>
      <c r="AN185" s="518" t="s">
        <v>284</v>
      </c>
      <c r="AO185" s="171" t="s">
        <v>196</v>
      </c>
      <c r="AP185" s="263">
        <f t="shared" ref="AP185:AR192" si="22">SUMIF($AS$9:$AT$9,AP$9,$AS185:$AT185)</f>
        <v>0</v>
      </c>
      <c r="AQ185" s="263">
        <f t="shared" si="22"/>
        <v>0</v>
      </c>
      <c r="AR185" s="263">
        <f t="shared" si="22"/>
        <v>0</v>
      </c>
      <c r="AS185" s="203"/>
      <c r="AT185" s="203"/>
      <c r="AU185" s="347"/>
    </row>
    <row r="186" spans="1:47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6"/>
      <c r="AM186" s="552" t="str">
        <f>AM155 &amp; ".4.1"</f>
        <v>5.2.1.4.1</v>
      </c>
      <c r="AN186" s="517" t="s">
        <v>843</v>
      </c>
      <c r="AO186" s="171" t="s">
        <v>196</v>
      </c>
      <c r="AP186" s="263">
        <f t="shared" si="22"/>
        <v>0</v>
      </c>
      <c r="AQ186" s="263">
        <f t="shared" si="22"/>
        <v>0</v>
      </c>
      <c r="AR186" s="263">
        <f t="shared" si="22"/>
        <v>0</v>
      </c>
      <c r="AS186" s="203"/>
      <c r="AT186" s="203"/>
      <c r="AU186" s="347"/>
    </row>
    <row r="187" spans="1:47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6"/>
      <c r="AM187" s="552" t="str">
        <f>AM155 &amp; ".4.2"</f>
        <v>5.2.1.4.2</v>
      </c>
      <c r="AN187" s="517" t="s">
        <v>844</v>
      </c>
      <c r="AO187" s="171" t="s">
        <v>196</v>
      </c>
      <c r="AP187" s="263">
        <f t="shared" si="22"/>
        <v>0</v>
      </c>
      <c r="AQ187" s="263">
        <f t="shared" si="22"/>
        <v>0</v>
      </c>
      <c r="AR187" s="263">
        <f t="shared" si="22"/>
        <v>0</v>
      </c>
      <c r="AS187" s="203"/>
      <c r="AT187" s="203"/>
      <c r="AU187" s="347"/>
    </row>
    <row r="188" spans="1:47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6"/>
      <c r="AM188" s="552" t="str">
        <f>AM155 &amp; ".4.3"</f>
        <v>5.2.1.4.3</v>
      </c>
      <c r="AN188" s="517" t="s">
        <v>842</v>
      </c>
      <c r="AO188" s="171" t="s">
        <v>196</v>
      </c>
      <c r="AP188" s="263">
        <f t="shared" si="22"/>
        <v>0</v>
      </c>
      <c r="AQ188" s="263">
        <f t="shared" si="22"/>
        <v>0</v>
      </c>
      <c r="AR188" s="263">
        <f t="shared" si="22"/>
        <v>0</v>
      </c>
      <c r="AS188" s="203"/>
      <c r="AT188" s="203"/>
      <c r="AU188" s="347"/>
    </row>
    <row r="189" spans="1:47">
      <c r="AK189" s="27"/>
      <c r="AL189" s="156"/>
      <c r="AM189" s="538" t="s">
        <v>185</v>
      </c>
      <c r="AN189" s="551" t="s">
        <v>385</v>
      </c>
      <c r="AO189" s="171" t="s">
        <v>196</v>
      </c>
      <c r="AP189" s="263">
        <f t="shared" si="22"/>
        <v>0</v>
      </c>
      <c r="AQ189" s="263">
        <f t="shared" si="22"/>
        <v>0</v>
      </c>
      <c r="AR189" s="263">
        <f t="shared" si="22"/>
        <v>0</v>
      </c>
      <c r="AS189" s="203"/>
      <c r="AT189" s="203"/>
      <c r="AU189" s="347"/>
    </row>
    <row r="190" spans="1:47">
      <c r="AK190" s="27"/>
      <c r="AL190" s="156"/>
      <c r="AM190" s="554" t="s">
        <v>386</v>
      </c>
      <c r="AN190" s="521" t="s">
        <v>765</v>
      </c>
      <c r="AO190" s="171" t="s">
        <v>289</v>
      </c>
      <c r="AP190" s="263">
        <f t="shared" si="22"/>
        <v>0</v>
      </c>
      <c r="AQ190" s="263">
        <f t="shared" si="22"/>
        <v>0</v>
      </c>
      <c r="AR190" s="263">
        <f t="shared" si="22"/>
        <v>0</v>
      </c>
      <c r="AS190" s="203"/>
      <c r="AT190" s="203"/>
      <c r="AU190" s="347"/>
    </row>
    <row r="191" spans="1:47">
      <c r="AK191" s="27"/>
      <c r="AL191" s="156"/>
      <c r="AM191" s="554" t="s">
        <v>387</v>
      </c>
      <c r="AN191" s="521" t="s">
        <v>767</v>
      </c>
      <c r="AO191" s="171" t="s">
        <v>768</v>
      </c>
      <c r="AP191" s="263">
        <f t="shared" si="22"/>
        <v>0</v>
      </c>
      <c r="AQ191" s="263">
        <f t="shared" si="22"/>
        <v>0</v>
      </c>
      <c r="AR191" s="263">
        <f t="shared" si="22"/>
        <v>0</v>
      </c>
      <c r="AS191" s="203"/>
      <c r="AT191" s="203"/>
      <c r="AU191" s="347"/>
    </row>
    <row r="192" spans="1:47">
      <c r="AK192" s="27"/>
      <c r="AL192" s="156"/>
      <c r="AM192" s="554" t="s">
        <v>388</v>
      </c>
      <c r="AN192" s="521" t="s">
        <v>352</v>
      </c>
      <c r="AO192" s="171" t="s">
        <v>196</v>
      </c>
      <c r="AP192" s="263">
        <f t="shared" si="22"/>
        <v>0</v>
      </c>
      <c r="AQ192" s="263">
        <f t="shared" si="22"/>
        <v>0</v>
      </c>
      <c r="AR192" s="263">
        <f t="shared" si="22"/>
        <v>0</v>
      </c>
      <c r="AS192" s="203"/>
      <c r="AT192" s="203"/>
      <c r="AU192" s="347"/>
    </row>
    <row r="193" spans="37:47">
      <c r="AK193" s="27"/>
      <c r="AL193" s="156"/>
      <c r="AM193" s="554" t="s">
        <v>389</v>
      </c>
      <c r="AN193" s="522" t="s">
        <v>769</v>
      </c>
      <c r="AO193" s="171" t="s">
        <v>331</v>
      </c>
      <c r="AP193" s="263">
        <f>IF(AP194=0,0,AP192/AP194)</f>
        <v>0</v>
      </c>
      <c r="AQ193" s="263">
        <f>IF(AQ194=0,0,AQ192/AQ194)</f>
        <v>0</v>
      </c>
      <c r="AR193" s="263">
        <f>IF(AR194=0,0,AR192/AR194)</f>
        <v>0</v>
      </c>
      <c r="AS193" s="203"/>
      <c r="AT193" s="203"/>
      <c r="AU193" s="347"/>
    </row>
    <row r="194" spans="37:47">
      <c r="AK194" s="27"/>
      <c r="AL194" s="156"/>
      <c r="AM194" s="554" t="s">
        <v>390</v>
      </c>
      <c r="AN194" s="522" t="s">
        <v>765</v>
      </c>
      <c r="AO194" s="171" t="s">
        <v>289</v>
      </c>
      <c r="AP194" s="263">
        <f t="shared" ref="AP194:AR195" si="23">SUMIF($AS$9:$AT$9,AP$9,$AS194:$AT194)</f>
        <v>0</v>
      </c>
      <c r="AQ194" s="263">
        <f t="shared" si="23"/>
        <v>0</v>
      </c>
      <c r="AR194" s="263">
        <f t="shared" si="23"/>
        <v>0</v>
      </c>
      <c r="AS194" s="203"/>
      <c r="AT194" s="203"/>
      <c r="AU194" s="347"/>
    </row>
    <row r="195" spans="37:47">
      <c r="AK195" s="27"/>
      <c r="AL195" s="156"/>
      <c r="AM195" s="554" t="s">
        <v>391</v>
      </c>
      <c r="AN195" s="521" t="s">
        <v>356</v>
      </c>
      <c r="AO195" s="171" t="s">
        <v>196</v>
      </c>
      <c r="AP195" s="263">
        <f t="shared" si="23"/>
        <v>0</v>
      </c>
      <c r="AQ195" s="263">
        <f t="shared" si="23"/>
        <v>0</v>
      </c>
      <c r="AR195" s="263">
        <f t="shared" si="23"/>
        <v>0</v>
      </c>
      <c r="AS195" s="203"/>
      <c r="AT195" s="203"/>
      <c r="AU195" s="347"/>
    </row>
    <row r="196" spans="37:47">
      <c r="AK196" s="27"/>
      <c r="AL196" s="156"/>
      <c r="AM196" s="554" t="s">
        <v>392</v>
      </c>
      <c r="AN196" s="522" t="s">
        <v>770</v>
      </c>
      <c r="AO196" s="171" t="s">
        <v>332</v>
      </c>
      <c r="AP196" s="263">
        <f>IF(AP197=0,0,AP195/AP197)</f>
        <v>0</v>
      </c>
      <c r="AQ196" s="263">
        <f>IF(AQ197=0,0,AQ195/AQ197)</f>
        <v>0</v>
      </c>
      <c r="AR196" s="263">
        <f>IF(AR197=0,0,AR195/AR197)</f>
        <v>0</v>
      </c>
      <c r="AS196" s="203"/>
      <c r="AT196" s="203"/>
      <c r="AU196" s="347"/>
    </row>
    <row r="197" spans="37:47">
      <c r="AK197" s="27"/>
      <c r="AL197" s="156"/>
      <c r="AM197" s="554" t="s">
        <v>393</v>
      </c>
      <c r="AN197" s="522" t="s">
        <v>771</v>
      </c>
      <c r="AO197" s="171" t="s">
        <v>768</v>
      </c>
      <c r="AP197" s="263">
        <f t="shared" ref="AP197:AR198" si="24">SUMIF($AS$9:$AT$9,AP$9,$AS197:$AT197)</f>
        <v>0</v>
      </c>
      <c r="AQ197" s="263">
        <f t="shared" si="24"/>
        <v>0</v>
      </c>
      <c r="AR197" s="263">
        <f t="shared" si="24"/>
        <v>0</v>
      </c>
      <c r="AS197" s="203"/>
      <c r="AT197" s="203"/>
      <c r="AU197" s="347"/>
    </row>
    <row r="198" spans="37:47">
      <c r="AK198" s="27"/>
      <c r="AL198" s="156"/>
      <c r="AM198" s="554" t="s">
        <v>394</v>
      </c>
      <c r="AN198" s="521" t="s">
        <v>360</v>
      </c>
      <c r="AO198" s="171" t="s">
        <v>196</v>
      </c>
      <c r="AP198" s="263">
        <f t="shared" si="24"/>
        <v>0</v>
      </c>
      <c r="AQ198" s="263">
        <f t="shared" si="24"/>
        <v>0</v>
      </c>
      <c r="AR198" s="263">
        <f t="shared" si="24"/>
        <v>0</v>
      </c>
      <c r="AS198" s="203"/>
      <c r="AT198" s="203"/>
      <c r="AU198" s="347"/>
    </row>
    <row r="199" spans="37:47">
      <c r="AK199" s="27"/>
      <c r="AL199" s="156"/>
      <c r="AM199" s="554" t="s">
        <v>395</v>
      </c>
      <c r="AN199" s="522" t="s">
        <v>769</v>
      </c>
      <c r="AO199" s="171" t="s">
        <v>331</v>
      </c>
      <c r="AP199" s="263">
        <f>IF(AP200=0,0,AP198/AP200)</f>
        <v>0</v>
      </c>
      <c r="AQ199" s="263">
        <f>IF(AQ200=0,0,AQ198/AQ200)</f>
        <v>0</v>
      </c>
      <c r="AR199" s="263">
        <f>IF(AR200=0,0,AR198/AR200)</f>
        <v>0</v>
      </c>
      <c r="AS199" s="203"/>
      <c r="AT199" s="203"/>
      <c r="AU199" s="347"/>
    </row>
    <row r="200" spans="37:47">
      <c r="AK200" s="27"/>
      <c r="AL200" s="156"/>
      <c r="AM200" s="554" t="s">
        <v>396</v>
      </c>
      <c r="AN200" s="522" t="s">
        <v>765</v>
      </c>
      <c r="AO200" s="171" t="s">
        <v>289</v>
      </c>
      <c r="AP200" s="263">
        <f t="shared" ref="AP200:AR201" si="25">SUMIF($AS$9:$AT$9,AP$9,$AS200:$AT200)</f>
        <v>0</v>
      </c>
      <c r="AQ200" s="263">
        <f t="shared" si="25"/>
        <v>0</v>
      </c>
      <c r="AR200" s="263">
        <f t="shared" si="25"/>
        <v>0</v>
      </c>
      <c r="AS200" s="203"/>
      <c r="AT200" s="203"/>
      <c r="AU200" s="347"/>
    </row>
    <row r="201" spans="37:47">
      <c r="AK201" s="27"/>
      <c r="AL201" s="156"/>
      <c r="AM201" s="554" t="s">
        <v>397</v>
      </c>
      <c r="AN201" s="521" t="s">
        <v>364</v>
      </c>
      <c r="AO201" s="171" t="s">
        <v>196</v>
      </c>
      <c r="AP201" s="263">
        <f t="shared" si="25"/>
        <v>0</v>
      </c>
      <c r="AQ201" s="263">
        <f t="shared" si="25"/>
        <v>0</v>
      </c>
      <c r="AR201" s="263">
        <f t="shared" si="25"/>
        <v>0</v>
      </c>
      <c r="AS201" s="203"/>
      <c r="AT201" s="203"/>
      <c r="AU201" s="347"/>
    </row>
    <row r="202" spans="37:47">
      <c r="AK202" s="27"/>
      <c r="AL202" s="156"/>
      <c r="AM202" s="554" t="s">
        <v>398</v>
      </c>
      <c r="AN202" s="522" t="s">
        <v>770</v>
      </c>
      <c r="AO202" s="171" t="s">
        <v>332</v>
      </c>
      <c r="AP202" s="263">
        <f>IF(AP203=0,0,AP201/AP203)</f>
        <v>0</v>
      </c>
      <c r="AQ202" s="263">
        <f>IF(AQ203=0,0,AQ201/AQ203)</f>
        <v>0</v>
      </c>
      <c r="AR202" s="263">
        <f>IF(AR203=0,0,AR201/AR203)</f>
        <v>0</v>
      </c>
      <c r="AS202" s="203"/>
      <c r="AT202" s="203"/>
      <c r="AU202" s="347"/>
    </row>
    <row r="203" spans="37:47">
      <c r="AK203" s="27"/>
      <c r="AL203" s="156"/>
      <c r="AM203" s="554" t="s">
        <v>399</v>
      </c>
      <c r="AN203" s="522" t="s">
        <v>771</v>
      </c>
      <c r="AO203" s="171" t="s">
        <v>768</v>
      </c>
      <c r="AP203" s="263">
        <f t="shared" ref="AP203:AR204" si="26">SUMIF($AS$9:$AT$9,AP$9,$AS203:$AT203)</f>
        <v>0</v>
      </c>
      <c r="AQ203" s="263">
        <f t="shared" si="26"/>
        <v>0</v>
      </c>
      <c r="AR203" s="263">
        <f t="shared" si="26"/>
        <v>0</v>
      </c>
      <c r="AS203" s="203"/>
      <c r="AT203" s="203"/>
      <c r="AU203" s="347"/>
    </row>
    <row r="204" spans="37:47">
      <c r="AK204" s="27"/>
      <c r="AL204" s="156"/>
      <c r="AM204" s="554" t="s">
        <v>400</v>
      </c>
      <c r="AN204" s="521" t="s">
        <v>368</v>
      </c>
      <c r="AO204" s="171" t="s">
        <v>196</v>
      </c>
      <c r="AP204" s="263">
        <f t="shared" si="26"/>
        <v>0</v>
      </c>
      <c r="AQ204" s="263">
        <f t="shared" si="26"/>
        <v>0</v>
      </c>
      <c r="AR204" s="263">
        <f t="shared" si="26"/>
        <v>0</v>
      </c>
      <c r="AS204" s="203"/>
      <c r="AT204" s="203"/>
      <c r="AU204" s="347"/>
    </row>
    <row r="205" spans="37:47">
      <c r="AK205" s="27"/>
      <c r="AL205" s="156"/>
      <c r="AM205" s="554" t="s">
        <v>401</v>
      </c>
      <c r="AN205" s="522" t="s">
        <v>769</v>
      </c>
      <c r="AO205" s="171" t="s">
        <v>331</v>
      </c>
      <c r="AP205" s="263">
        <f>IF(AP206=0,0,AP204/AP206)</f>
        <v>0</v>
      </c>
      <c r="AQ205" s="263">
        <f>IF(AQ206=0,0,AQ204/AQ206)</f>
        <v>0</v>
      </c>
      <c r="AR205" s="263">
        <f>IF(AR206=0,0,AR204/AR206)</f>
        <v>0</v>
      </c>
      <c r="AS205" s="203"/>
      <c r="AT205" s="203"/>
      <c r="AU205" s="347"/>
    </row>
    <row r="206" spans="37:47">
      <c r="AK206" s="27"/>
      <c r="AL206" s="156"/>
      <c r="AM206" s="554" t="s">
        <v>402</v>
      </c>
      <c r="AN206" s="522" t="s">
        <v>765</v>
      </c>
      <c r="AO206" s="171" t="s">
        <v>289</v>
      </c>
      <c r="AP206" s="263">
        <f t="shared" ref="AP206:AR207" si="27">SUMIF($AS$9:$AT$9,AP$9,$AS206:$AT206)</f>
        <v>0</v>
      </c>
      <c r="AQ206" s="263">
        <f t="shared" si="27"/>
        <v>0</v>
      </c>
      <c r="AR206" s="263">
        <f t="shared" si="27"/>
        <v>0</v>
      </c>
      <c r="AS206" s="203"/>
      <c r="AT206" s="203"/>
      <c r="AU206" s="347"/>
    </row>
    <row r="207" spans="37:47">
      <c r="AK207" s="27"/>
      <c r="AL207" s="156"/>
      <c r="AM207" s="554" t="s">
        <v>403</v>
      </c>
      <c r="AN207" s="521" t="s">
        <v>372</v>
      </c>
      <c r="AO207" s="171" t="s">
        <v>196</v>
      </c>
      <c r="AP207" s="263">
        <f t="shared" si="27"/>
        <v>0</v>
      </c>
      <c r="AQ207" s="263">
        <f t="shared" si="27"/>
        <v>0</v>
      </c>
      <c r="AR207" s="263">
        <f t="shared" si="27"/>
        <v>0</v>
      </c>
      <c r="AS207" s="203"/>
      <c r="AT207" s="203"/>
      <c r="AU207" s="347"/>
    </row>
    <row r="208" spans="37:47">
      <c r="AK208" s="27"/>
      <c r="AL208" s="156"/>
      <c r="AM208" s="554" t="s">
        <v>404</v>
      </c>
      <c r="AN208" s="522" t="s">
        <v>770</v>
      </c>
      <c r="AO208" s="171" t="s">
        <v>332</v>
      </c>
      <c r="AP208" s="263">
        <f>IF(AP209=0,0,AP207/AP209)</f>
        <v>0</v>
      </c>
      <c r="AQ208" s="263">
        <f>IF(AQ209=0,0,AQ207/AQ209)</f>
        <v>0</v>
      </c>
      <c r="AR208" s="263">
        <f>IF(AR209=0,0,AR207/AR209)</f>
        <v>0</v>
      </c>
      <c r="AS208" s="203"/>
      <c r="AT208" s="203"/>
      <c r="AU208" s="347"/>
    </row>
    <row r="209" spans="37:47">
      <c r="AK209" s="27"/>
      <c r="AL209" s="156"/>
      <c r="AM209" s="554" t="s">
        <v>405</v>
      </c>
      <c r="AN209" s="522" t="s">
        <v>771</v>
      </c>
      <c r="AO209" s="171" t="s">
        <v>768</v>
      </c>
      <c r="AP209" s="263">
        <f t="shared" ref="AP209:AR210" si="28">SUMIF($AS$9:$AT$9,AP$9,$AS209:$AT209)</f>
        <v>0</v>
      </c>
      <c r="AQ209" s="263">
        <f t="shared" si="28"/>
        <v>0</v>
      </c>
      <c r="AR209" s="263">
        <f t="shared" si="28"/>
        <v>0</v>
      </c>
      <c r="AS209" s="203"/>
      <c r="AT209" s="203"/>
      <c r="AU209" s="347"/>
    </row>
    <row r="210" spans="37:47">
      <c r="AK210" s="27"/>
      <c r="AL210" s="156"/>
      <c r="AM210" s="554" t="s">
        <v>406</v>
      </c>
      <c r="AN210" s="521" t="s">
        <v>376</v>
      </c>
      <c r="AO210" s="171" t="s">
        <v>196</v>
      </c>
      <c r="AP210" s="263">
        <f t="shared" si="28"/>
        <v>0</v>
      </c>
      <c r="AQ210" s="263">
        <f t="shared" si="28"/>
        <v>0</v>
      </c>
      <c r="AR210" s="263">
        <f t="shared" si="28"/>
        <v>0</v>
      </c>
      <c r="AS210" s="203"/>
      <c r="AT210" s="203"/>
      <c r="AU210" s="347"/>
    </row>
    <row r="211" spans="37:47">
      <c r="AK211" s="27"/>
      <c r="AL211" s="156"/>
      <c r="AM211" s="554" t="s">
        <v>407</v>
      </c>
      <c r="AN211" s="522" t="s">
        <v>769</v>
      </c>
      <c r="AO211" s="171" t="s">
        <v>331</v>
      </c>
      <c r="AP211" s="263">
        <f>IF(AP212=0,0,AP210/AP212)</f>
        <v>0</v>
      </c>
      <c r="AQ211" s="263">
        <f>IF(AQ212=0,0,AQ210/AQ212)</f>
        <v>0</v>
      </c>
      <c r="AR211" s="263">
        <f>IF(AR212=0,0,AR210/AR212)</f>
        <v>0</v>
      </c>
      <c r="AS211" s="203"/>
      <c r="AT211" s="203"/>
      <c r="AU211" s="347"/>
    </row>
    <row r="212" spans="37:47">
      <c r="AK212" s="27"/>
      <c r="AL212" s="156"/>
      <c r="AM212" s="554" t="s">
        <v>408</v>
      </c>
      <c r="AN212" s="522" t="s">
        <v>765</v>
      </c>
      <c r="AO212" s="171" t="s">
        <v>289</v>
      </c>
      <c r="AP212" s="263">
        <f t="shared" ref="AP212:AR213" si="29">SUMIF($AS$9:$AT$9,AP$9,$AS212:$AT212)</f>
        <v>0</v>
      </c>
      <c r="AQ212" s="263">
        <f t="shared" si="29"/>
        <v>0</v>
      </c>
      <c r="AR212" s="263">
        <f t="shared" si="29"/>
        <v>0</v>
      </c>
      <c r="AS212" s="203"/>
      <c r="AT212" s="203"/>
      <c r="AU212" s="347"/>
    </row>
    <row r="213" spans="37:47">
      <c r="AK213" s="27"/>
      <c r="AL213" s="156"/>
      <c r="AM213" s="554" t="s">
        <v>409</v>
      </c>
      <c r="AN213" s="521" t="s">
        <v>380</v>
      </c>
      <c r="AO213" s="171" t="s">
        <v>196</v>
      </c>
      <c r="AP213" s="263">
        <f t="shared" si="29"/>
        <v>0</v>
      </c>
      <c r="AQ213" s="263">
        <f t="shared" si="29"/>
        <v>0</v>
      </c>
      <c r="AR213" s="263">
        <f t="shared" si="29"/>
        <v>0</v>
      </c>
      <c r="AS213" s="203"/>
      <c r="AT213" s="203"/>
      <c r="AU213" s="347"/>
    </row>
    <row r="214" spans="37:47">
      <c r="AK214" s="27"/>
      <c r="AL214" s="156"/>
      <c r="AM214" s="554" t="s">
        <v>410</v>
      </c>
      <c r="AN214" s="522" t="s">
        <v>770</v>
      </c>
      <c r="AO214" s="171" t="s">
        <v>332</v>
      </c>
      <c r="AP214" s="263">
        <f>IF(AP215=0,0,AP213/AP215)</f>
        <v>0</v>
      </c>
      <c r="AQ214" s="263">
        <f>IF(AQ215=0,0,AQ213/AQ215)</f>
        <v>0</v>
      </c>
      <c r="AR214" s="263">
        <f>IF(AR215=0,0,AR213/AR215)</f>
        <v>0</v>
      </c>
      <c r="AS214" s="203"/>
      <c r="AT214" s="203"/>
      <c r="AU214" s="347"/>
    </row>
    <row r="215" spans="37:47">
      <c r="AK215" s="27"/>
      <c r="AL215" s="156"/>
      <c r="AM215" s="554" t="s">
        <v>411</v>
      </c>
      <c r="AN215" s="522" t="s">
        <v>771</v>
      </c>
      <c r="AO215" s="171" t="s">
        <v>768</v>
      </c>
      <c r="AP215" s="263">
        <f t="shared" ref="AP215:AR216" si="30">SUMIF($AS$9:$AT$9,AP$9,$AS215:$AT215)</f>
        <v>0</v>
      </c>
      <c r="AQ215" s="263">
        <f t="shared" si="30"/>
        <v>0</v>
      </c>
      <c r="AR215" s="263">
        <f t="shared" si="30"/>
        <v>0</v>
      </c>
      <c r="AS215" s="203"/>
      <c r="AT215" s="203"/>
      <c r="AU215" s="347"/>
    </row>
    <row r="216" spans="37:47">
      <c r="AK216" s="27"/>
      <c r="AL216" s="156"/>
      <c r="AM216" s="538" t="s">
        <v>412</v>
      </c>
      <c r="AN216" s="547" t="s">
        <v>202</v>
      </c>
      <c r="AO216" s="171" t="s">
        <v>196</v>
      </c>
      <c r="AP216" s="263">
        <f t="shared" si="30"/>
        <v>0</v>
      </c>
      <c r="AQ216" s="263">
        <f t="shared" si="30"/>
        <v>0</v>
      </c>
      <c r="AR216" s="263">
        <f t="shared" si="30"/>
        <v>0</v>
      </c>
      <c r="AS216" s="203"/>
      <c r="AT216" s="203"/>
      <c r="AU216" s="347"/>
    </row>
    <row r="217" spans="37:47" ht="21">
      <c r="AK217" s="27"/>
      <c r="AL217" s="156"/>
      <c r="AM217" s="555" t="s">
        <v>301</v>
      </c>
      <c r="AN217" s="523" t="s">
        <v>26</v>
      </c>
      <c r="AO217" s="171" t="s">
        <v>30</v>
      </c>
      <c r="AP217" s="257"/>
      <c r="AQ217" s="263">
        <f>IF(AQ218=0,0,(1000*AQ216/AQ218)/AQ$6)</f>
        <v>0</v>
      </c>
      <c r="AR217" s="263">
        <f>IF(AR218=0,0,(1000*AR216/AR218)/AR$6)</f>
        <v>0</v>
      </c>
      <c r="AS217" s="203"/>
      <c r="AT217" s="203"/>
      <c r="AU217" s="347"/>
    </row>
    <row r="218" spans="37:47" ht="21">
      <c r="AK218" s="27"/>
      <c r="AL218" s="156"/>
      <c r="AM218" s="555" t="s">
        <v>302</v>
      </c>
      <c r="AN218" s="523" t="s">
        <v>27</v>
      </c>
      <c r="AO218" s="171" t="s">
        <v>294</v>
      </c>
      <c r="AP218" s="257"/>
      <c r="AQ218" s="263">
        <f>SUMIF($AS$9:$AT$9,AQ$9,$AS218:$AT218)</f>
        <v>0</v>
      </c>
      <c r="AR218" s="263">
        <f>SUMIF($AS$9:$AT$9,AR$9,$AS218:$AT218)</f>
        <v>0</v>
      </c>
      <c r="AS218" s="203"/>
      <c r="AT218" s="203"/>
      <c r="AU218" s="347"/>
    </row>
    <row r="219" spans="37:47" ht="21">
      <c r="AK219" s="27"/>
      <c r="AL219" s="156"/>
      <c r="AM219" s="556" t="str">
        <f>AM218 &amp; ".1"</f>
        <v>6.0.2.1</v>
      </c>
      <c r="AN219" s="524" t="s">
        <v>29</v>
      </c>
      <c r="AO219" s="171" t="s">
        <v>294</v>
      </c>
      <c r="AP219" s="257"/>
      <c r="AQ219" s="263">
        <f>SUMIF($AS$9:$AT$9,AQ$9,$AS219:$AT219)</f>
        <v>0</v>
      </c>
      <c r="AR219" s="263">
        <f>SUMIF($AS$9:$AT$9,AR$9,$AS219:$AT219)</f>
        <v>0</v>
      </c>
      <c r="AS219" s="203"/>
      <c r="AT219" s="203"/>
      <c r="AU219" s="347"/>
    </row>
    <row r="220" spans="37:47" ht="21">
      <c r="AK220" s="27"/>
      <c r="AL220" s="156"/>
      <c r="AM220" s="556" t="str">
        <f>AM218 &amp; ".2"</f>
        <v>6.0.2.2</v>
      </c>
      <c r="AN220" s="524" t="s">
        <v>28</v>
      </c>
      <c r="AO220" s="171" t="s">
        <v>861</v>
      </c>
      <c r="AP220" s="257"/>
      <c r="AQ220" s="263">
        <f>IF(AQ219=0,0,AQ218/AQ219*100)</f>
        <v>0</v>
      </c>
      <c r="AR220" s="263">
        <f>IF(AR219=0,0,AR218/AR219*100)</f>
        <v>0</v>
      </c>
      <c r="AS220" s="203"/>
      <c r="AT220" s="203"/>
      <c r="AU220" s="347"/>
    </row>
    <row r="221" spans="37:47" ht="21">
      <c r="AK221" s="27"/>
      <c r="AL221" s="156"/>
      <c r="AM221" s="555" t="s">
        <v>846</v>
      </c>
      <c r="AN221" s="523" t="s">
        <v>33</v>
      </c>
      <c r="AO221" s="171" t="s">
        <v>30</v>
      </c>
      <c r="AP221" s="257"/>
      <c r="AQ221" s="257"/>
      <c r="AR221" s="257"/>
      <c r="AS221" s="203"/>
      <c r="AT221" s="203"/>
      <c r="AU221" s="347"/>
    </row>
    <row r="222" spans="37:47">
      <c r="AK222" s="27"/>
      <c r="AL222" s="156"/>
      <c r="AM222" s="554" t="s">
        <v>816</v>
      </c>
      <c r="AN222" s="525" t="s">
        <v>617</v>
      </c>
      <c r="AO222" s="171" t="s">
        <v>196</v>
      </c>
      <c r="AP222" s="263">
        <f>SUMIF($AS$9:$AT$9,AP$9,$AS222:$AT222)</f>
        <v>0</v>
      </c>
      <c r="AQ222" s="263">
        <f>SUMIF($AS$9:$AT$9,AQ$9,$AS222:$AT222)</f>
        <v>0</v>
      </c>
      <c r="AR222" s="263">
        <f>SUMIF($AS$9:$AT$9,AR$9,$AS222:$AT222)</f>
        <v>0</v>
      </c>
      <c r="AS222" s="203"/>
      <c r="AT222" s="203"/>
      <c r="AU222" s="347"/>
    </row>
    <row r="223" spans="37:47" ht="21">
      <c r="AK223" s="27"/>
      <c r="AL223" s="156"/>
      <c r="AM223" s="554" t="s">
        <v>618</v>
      </c>
      <c r="AN223" s="523" t="s">
        <v>31</v>
      </c>
      <c r="AO223" s="171" t="s">
        <v>30</v>
      </c>
      <c r="AP223" s="257"/>
      <c r="AQ223" s="263">
        <f>IF(AQ224=0,0,(1000*AQ222/AQ224)/AQ$6)</f>
        <v>0</v>
      </c>
      <c r="AR223" s="263">
        <f>IF(AR224=0,0,(1000*AR222/AR224)/AR$6)</f>
        <v>0</v>
      </c>
      <c r="AS223" s="203"/>
      <c r="AT223" s="203"/>
      <c r="AU223" s="347"/>
    </row>
    <row r="224" spans="37:47" ht="21">
      <c r="AK224" s="27"/>
      <c r="AL224" s="156"/>
      <c r="AM224" s="554" t="s">
        <v>619</v>
      </c>
      <c r="AN224" s="523" t="s">
        <v>32</v>
      </c>
      <c r="AO224" s="171" t="s">
        <v>294</v>
      </c>
      <c r="AP224" s="257"/>
      <c r="AQ224" s="263">
        <f>SUMIF($AS$9:$AT$9,AQ$9,$AS224:$AT224)</f>
        <v>0</v>
      </c>
      <c r="AR224" s="263">
        <f>SUMIF($AS$9:$AT$9,AR$9,$AS224:$AT224)</f>
        <v>0</v>
      </c>
      <c r="AS224" s="203"/>
      <c r="AT224" s="203"/>
      <c r="AU224" s="347"/>
    </row>
    <row r="225" spans="37:47" ht="31.5">
      <c r="AK225" s="27"/>
      <c r="AL225" s="156"/>
      <c r="AM225" s="554" t="str">
        <f>AM224 &amp; ".0"</f>
        <v>6.1.2.0</v>
      </c>
      <c r="AN225" s="524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71" t="s">
        <v>294</v>
      </c>
      <c r="AP225" s="257"/>
      <c r="AQ225" s="263">
        <f>SUMIF($AS$9:$AT$9,AQ$9,$AS225:$AT225)</f>
        <v>0</v>
      </c>
      <c r="AR225" s="263">
        <f>SUMIF($AS$9:$AT$9,AR$9,$AS225:$AT225)</f>
        <v>0</v>
      </c>
      <c r="AS225" s="203"/>
      <c r="AT225" s="203"/>
      <c r="AU225" s="347"/>
    </row>
    <row r="226" spans="37:47">
      <c r="AK226" s="27"/>
      <c r="AL226" s="156"/>
      <c r="AM226" s="554" t="s">
        <v>850</v>
      </c>
      <c r="AN226" s="523" t="s">
        <v>34</v>
      </c>
      <c r="AO226" s="171" t="s">
        <v>30</v>
      </c>
      <c r="AP226" s="257"/>
      <c r="AQ226" s="257"/>
      <c r="AR226" s="257"/>
      <c r="AS226" s="203"/>
      <c r="AT226" s="203"/>
      <c r="AU226" s="347"/>
    </row>
    <row r="227" spans="37:47">
      <c r="AK227" s="27"/>
      <c r="AL227" s="156"/>
      <c r="AM227" s="554" t="s">
        <v>851</v>
      </c>
      <c r="AN227" s="523" t="s">
        <v>35</v>
      </c>
      <c r="AO227" s="171" t="s">
        <v>30</v>
      </c>
      <c r="AP227" s="257"/>
      <c r="AQ227" s="257"/>
      <c r="AR227" s="257"/>
      <c r="AS227" s="203"/>
      <c r="AT227" s="203"/>
      <c r="AU227" s="347"/>
    </row>
    <row r="228" spans="37:47">
      <c r="AK228" s="27"/>
      <c r="AL228" s="156"/>
      <c r="AM228" s="554" t="s">
        <v>852</v>
      </c>
      <c r="AN228" s="523" t="s">
        <v>36</v>
      </c>
      <c r="AO228" s="171" t="s">
        <v>30</v>
      </c>
      <c r="AP228" s="257"/>
      <c r="AQ228" s="257"/>
      <c r="AR228" s="257"/>
      <c r="AS228" s="203"/>
      <c r="AT228" s="203"/>
      <c r="AU228" s="347"/>
    </row>
    <row r="229" spans="37:47">
      <c r="AK229" s="27"/>
      <c r="AL229" s="156"/>
      <c r="AM229" s="554" t="s">
        <v>809</v>
      </c>
      <c r="AN229" s="525" t="s">
        <v>621</v>
      </c>
      <c r="AO229" s="171" t="s">
        <v>196</v>
      </c>
      <c r="AP229" s="263">
        <f>SUMIF($AS$9:$AT$9,AP$9,$AS229:$AT229)</f>
        <v>0</v>
      </c>
      <c r="AQ229" s="263">
        <f>SUMIF($AS$9:$AT$9,AQ$9,$AS229:$AT229)</f>
        <v>0</v>
      </c>
      <c r="AR229" s="263">
        <f>SUMIF($AS$9:$AT$9,AR$9,$AS229:$AT229)</f>
        <v>0</v>
      </c>
      <c r="AS229" s="203"/>
      <c r="AT229" s="203"/>
      <c r="AU229" s="347"/>
    </row>
    <row r="230" spans="37:47">
      <c r="AK230" s="27"/>
      <c r="AL230" s="156"/>
      <c r="AM230" s="554" t="s">
        <v>620</v>
      </c>
      <c r="AN230" s="526" t="s">
        <v>37</v>
      </c>
      <c r="AO230" s="171" t="s">
        <v>30</v>
      </c>
      <c r="AP230" s="257"/>
      <c r="AQ230" s="263">
        <f>IF(AQ231=0,0,(1000*AQ229/AQ231)/AQ$6)</f>
        <v>0</v>
      </c>
      <c r="AR230" s="263">
        <f>IF(AR231=0,0,(1000*AR229/AR231)/AR$6)</f>
        <v>0</v>
      </c>
      <c r="AS230" s="203"/>
      <c r="AT230" s="203"/>
      <c r="AU230" s="347"/>
    </row>
    <row r="231" spans="37:47" ht="21">
      <c r="AK231" s="27"/>
      <c r="AL231" s="156"/>
      <c r="AM231" s="554" t="s">
        <v>622</v>
      </c>
      <c r="AN231" s="526" t="s">
        <v>38</v>
      </c>
      <c r="AO231" s="171" t="s">
        <v>294</v>
      </c>
      <c r="AP231" s="257"/>
      <c r="AQ231" s="263">
        <f>SUMIF($AS$9:$AT$9,AQ$9,$AS231:$AT231)</f>
        <v>0</v>
      </c>
      <c r="AR231" s="263">
        <f>SUMIF($AS$9:$AT$9,AR$9,$AS231:$AT231)</f>
        <v>0</v>
      </c>
      <c r="AS231" s="203"/>
      <c r="AT231" s="203"/>
      <c r="AU231" s="347"/>
    </row>
    <row r="232" spans="37:47" ht="31.5">
      <c r="AK232" s="27"/>
      <c r="AL232" s="156"/>
      <c r="AM232" s="554" t="str">
        <f>AM231 &amp; ".0"</f>
        <v>6.2.2.0</v>
      </c>
      <c r="AN232" s="524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71" t="s">
        <v>294</v>
      </c>
      <c r="AP232" s="257"/>
      <c r="AQ232" s="263">
        <f>SUMIF($AS$9:$AT$9,AQ$9,$AS232:$AT232)</f>
        <v>0</v>
      </c>
      <c r="AR232" s="263">
        <f>SUMIF($AS$9:$AT$9,AR$9,$AS232:$AT232)</f>
        <v>0</v>
      </c>
      <c r="AS232" s="203"/>
      <c r="AT232" s="203"/>
      <c r="AU232" s="347"/>
    </row>
    <row r="233" spans="37:47">
      <c r="AK233" s="27"/>
      <c r="AL233" s="156"/>
      <c r="AM233" s="554" t="s">
        <v>847</v>
      </c>
      <c r="AN233" s="523" t="s">
        <v>34</v>
      </c>
      <c r="AO233" s="171" t="s">
        <v>30</v>
      </c>
      <c r="AP233" s="257"/>
      <c r="AQ233" s="257"/>
      <c r="AR233" s="257"/>
      <c r="AS233" s="203"/>
      <c r="AT233" s="203"/>
      <c r="AU233" s="347"/>
    </row>
    <row r="234" spans="37:47">
      <c r="AK234" s="27"/>
      <c r="AL234" s="156"/>
      <c r="AM234" s="554" t="s">
        <v>848</v>
      </c>
      <c r="AN234" s="523" t="s">
        <v>35</v>
      </c>
      <c r="AO234" s="171" t="s">
        <v>30</v>
      </c>
      <c r="AP234" s="257"/>
      <c r="AQ234" s="257"/>
      <c r="AR234" s="257"/>
      <c r="AS234" s="203"/>
      <c r="AT234" s="203"/>
      <c r="AU234" s="347"/>
    </row>
    <row r="235" spans="37:47">
      <c r="AK235" s="27"/>
      <c r="AL235" s="156"/>
      <c r="AM235" s="554" t="s">
        <v>849</v>
      </c>
      <c r="AN235" s="523" t="s">
        <v>36</v>
      </c>
      <c r="AO235" s="171" t="s">
        <v>30</v>
      </c>
      <c r="AP235" s="257"/>
      <c r="AQ235" s="257"/>
      <c r="AR235" s="257"/>
      <c r="AS235" s="203"/>
      <c r="AT235" s="203"/>
      <c r="AU235" s="347"/>
    </row>
    <row r="236" spans="37:47">
      <c r="AK236" s="27"/>
      <c r="AL236" s="156"/>
      <c r="AM236" s="554" t="s">
        <v>812</v>
      </c>
      <c r="AN236" s="525" t="s">
        <v>624</v>
      </c>
      <c r="AO236" s="171" t="s">
        <v>196</v>
      </c>
      <c r="AP236" s="263">
        <f>SUMIF($AS$9:$AT$9,AP$9,$AS236:$AT236)</f>
        <v>0</v>
      </c>
      <c r="AQ236" s="263">
        <f>SUMIF($AS$9:$AT$9,AQ$9,$AS236:$AT236)</f>
        <v>0</v>
      </c>
      <c r="AR236" s="263">
        <f>SUMIF($AS$9:$AT$9,AR$9,$AS236:$AT236)</f>
        <v>0</v>
      </c>
      <c r="AS236" s="203"/>
      <c r="AT236" s="203"/>
      <c r="AU236" s="347"/>
    </row>
    <row r="237" spans="37:47">
      <c r="AK237" s="27"/>
      <c r="AL237" s="156"/>
      <c r="AM237" s="554" t="s">
        <v>814</v>
      </c>
      <c r="AN237" s="526" t="s">
        <v>39</v>
      </c>
      <c r="AO237" s="171" t="s">
        <v>30</v>
      </c>
      <c r="AP237" s="257"/>
      <c r="AQ237" s="263">
        <f>IF(AQ238=0,0,(1000*AQ236/AQ238)/AQ$6)</f>
        <v>0</v>
      </c>
      <c r="AR237" s="263">
        <f>IF(AR238=0,0,(1000*AR236/AR238)/AR$6)</f>
        <v>0</v>
      </c>
      <c r="AS237" s="203"/>
      <c r="AT237" s="203"/>
      <c r="AU237" s="347"/>
    </row>
    <row r="238" spans="37:47" ht="21">
      <c r="AK238" s="27"/>
      <c r="AL238" s="156"/>
      <c r="AM238" s="554" t="s">
        <v>625</v>
      </c>
      <c r="AN238" s="526" t="s">
        <v>40</v>
      </c>
      <c r="AO238" s="171" t="s">
        <v>294</v>
      </c>
      <c r="AP238" s="257"/>
      <c r="AQ238" s="263">
        <f t="shared" ref="AQ238:AR240" si="31">SUMIF($AS$9:$AT$9,AQ$9,$AS238:$AT238)</f>
        <v>0</v>
      </c>
      <c r="AR238" s="263">
        <f t="shared" si="31"/>
        <v>0</v>
      </c>
      <c r="AS238" s="203"/>
      <c r="AT238" s="203"/>
      <c r="AU238" s="347"/>
    </row>
    <row r="239" spans="37:47" ht="31.5">
      <c r="AK239" s="27"/>
      <c r="AL239" s="156"/>
      <c r="AM239" s="554" t="str">
        <f>AM238 &amp; ".0"</f>
        <v>6.3.2.0</v>
      </c>
      <c r="AN239" s="524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71" t="s">
        <v>294</v>
      </c>
      <c r="AP239" s="257"/>
      <c r="AQ239" s="263">
        <f t="shared" si="31"/>
        <v>0</v>
      </c>
      <c r="AR239" s="263">
        <f t="shared" si="31"/>
        <v>0</v>
      </c>
      <c r="AS239" s="203"/>
      <c r="AT239" s="203"/>
      <c r="AU239" s="347"/>
    </row>
    <row r="240" spans="37:47">
      <c r="AK240" s="27"/>
      <c r="AL240" s="156"/>
      <c r="AM240" s="554" t="s">
        <v>626</v>
      </c>
      <c r="AN240" s="525" t="s">
        <v>627</v>
      </c>
      <c r="AO240" s="171" t="s">
        <v>196</v>
      </c>
      <c r="AP240" s="263">
        <f>SUMIF($AS$9:$AT$9,AP$9,$AS240:$AT240)</f>
        <v>0</v>
      </c>
      <c r="AQ240" s="263">
        <f t="shared" si="31"/>
        <v>0</v>
      </c>
      <c r="AR240" s="263">
        <f t="shared" si="31"/>
        <v>0</v>
      </c>
      <c r="AS240" s="203"/>
      <c r="AT240" s="203"/>
      <c r="AU240" s="347"/>
    </row>
    <row r="241" spans="37:47">
      <c r="AK241" s="27"/>
      <c r="AL241" s="156"/>
      <c r="AM241" s="554" t="s">
        <v>628</v>
      </c>
      <c r="AN241" s="526" t="s">
        <v>41</v>
      </c>
      <c r="AO241" s="171" t="s">
        <v>30</v>
      </c>
      <c r="AP241" s="257"/>
      <c r="AQ241" s="263">
        <f>IF(AQ242=0,0,(1000*AQ240/AQ242)/AQ$6)</f>
        <v>0</v>
      </c>
      <c r="AR241" s="263">
        <f>IF(AR242=0,0,(1000*AR240/AR242)/AR$6)</f>
        <v>0</v>
      </c>
      <c r="AS241" s="203"/>
      <c r="AT241" s="203"/>
      <c r="AU241" s="347"/>
    </row>
    <row r="242" spans="37:47" ht="21">
      <c r="AK242" s="27"/>
      <c r="AL242" s="156"/>
      <c r="AM242" s="554" t="s">
        <v>629</v>
      </c>
      <c r="AN242" s="523" t="s">
        <v>42</v>
      </c>
      <c r="AO242" s="171" t="s">
        <v>294</v>
      </c>
      <c r="AP242" s="257"/>
      <c r="AQ242" s="263">
        <f t="shared" ref="AQ242:AR244" si="32">SUMIF($AS$9:$AT$9,AQ$9,$AS242:$AT242)</f>
        <v>0</v>
      </c>
      <c r="AR242" s="263">
        <f t="shared" si="32"/>
        <v>0</v>
      </c>
      <c r="AS242" s="203"/>
      <c r="AT242" s="203"/>
      <c r="AU242" s="347"/>
    </row>
    <row r="243" spans="37:47" ht="21">
      <c r="AK243" s="27"/>
      <c r="AL243" s="156"/>
      <c r="AM243" s="554" t="str">
        <f>AM242 &amp; ".0"</f>
        <v>6.4.2.0</v>
      </c>
      <c r="AN243" s="524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71" t="s">
        <v>294</v>
      </c>
      <c r="AP243" s="257"/>
      <c r="AQ243" s="263">
        <f t="shared" si="32"/>
        <v>0</v>
      </c>
      <c r="AR243" s="263">
        <f t="shared" si="32"/>
        <v>0</v>
      </c>
      <c r="AS243" s="203"/>
      <c r="AT243" s="203"/>
      <c r="AU243" s="347"/>
    </row>
    <row r="244" spans="37:47" ht="21">
      <c r="AK244" s="27"/>
      <c r="AL244" s="156"/>
      <c r="AM244" s="554" t="s">
        <v>630</v>
      </c>
      <c r="AN244" s="525" t="s">
        <v>870</v>
      </c>
      <c r="AO244" s="171" t="s">
        <v>196</v>
      </c>
      <c r="AP244" s="263">
        <f>SUMIF($AS$9:$AT$9,AP$9,$AS244:$AT244)</f>
        <v>0</v>
      </c>
      <c r="AQ244" s="263">
        <f t="shared" si="32"/>
        <v>0</v>
      </c>
      <c r="AR244" s="263">
        <f t="shared" si="32"/>
        <v>0</v>
      </c>
      <c r="AS244" s="203"/>
      <c r="AT244" s="203"/>
      <c r="AU244" s="347"/>
    </row>
    <row r="245" spans="37:47" ht="21">
      <c r="AK245" s="27"/>
      <c r="AL245" s="156"/>
      <c r="AM245" s="554" t="s">
        <v>631</v>
      </c>
      <c r="AN245" s="526" t="s">
        <v>43</v>
      </c>
      <c r="AO245" s="171" t="s">
        <v>30</v>
      </c>
      <c r="AP245" s="257"/>
      <c r="AQ245" s="263">
        <f>IF(AQ246=0,0,(1000*AQ244/AQ246)/AQ$6)</f>
        <v>0</v>
      </c>
      <c r="AR245" s="263">
        <f>IF(AR246=0,0,(1000*AR244/AR246)/AR$6)</f>
        <v>0</v>
      </c>
      <c r="AS245" s="203"/>
      <c r="AT245" s="203"/>
      <c r="AU245" s="347"/>
    </row>
    <row r="246" spans="37:47" ht="21">
      <c r="AK246" s="27"/>
      <c r="AL246" s="156"/>
      <c r="AM246" s="554" t="s">
        <v>632</v>
      </c>
      <c r="AN246" s="523" t="s">
        <v>44</v>
      </c>
      <c r="AO246" s="171" t="s">
        <v>294</v>
      </c>
      <c r="AP246" s="257"/>
      <c r="AQ246" s="263">
        <f t="shared" ref="AQ246:AR248" si="33">SUMIF($AS$9:$AT$9,AQ$9,$AS246:$AT246)</f>
        <v>0</v>
      </c>
      <c r="AR246" s="263">
        <f t="shared" si="33"/>
        <v>0</v>
      </c>
      <c r="AS246" s="203"/>
      <c r="AT246" s="203"/>
      <c r="AU246" s="347"/>
    </row>
    <row r="247" spans="37:47" ht="31.5">
      <c r="AK247" s="27"/>
      <c r="AL247" s="156"/>
      <c r="AM247" s="554" t="str">
        <f>AM246 &amp; ".0"</f>
        <v>6.5.2.0</v>
      </c>
      <c r="AN247" s="524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71" t="s">
        <v>294</v>
      </c>
      <c r="AP247" s="257"/>
      <c r="AQ247" s="263">
        <f t="shared" si="33"/>
        <v>0</v>
      </c>
      <c r="AR247" s="263">
        <f t="shared" si="33"/>
        <v>0</v>
      </c>
      <c r="AS247" s="203"/>
      <c r="AT247" s="203"/>
      <c r="AU247" s="347"/>
    </row>
    <row r="248" spans="37:47">
      <c r="AK248" s="27"/>
      <c r="AL248" s="156"/>
      <c r="AM248" s="538" t="s">
        <v>565</v>
      </c>
      <c r="AN248" s="547" t="s">
        <v>566</v>
      </c>
      <c r="AO248" s="171" t="s">
        <v>196</v>
      </c>
      <c r="AP248" s="263">
        <f>SUMIF($AS$9:$AT$9,AP$9,$AS248:$AT248)</f>
        <v>0</v>
      </c>
      <c r="AQ248" s="263">
        <f t="shared" si="33"/>
        <v>0</v>
      </c>
      <c r="AR248" s="263">
        <f t="shared" si="33"/>
        <v>0</v>
      </c>
      <c r="AS248" s="203"/>
      <c r="AT248" s="203"/>
      <c r="AU248" s="347"/>
    </row>
    <row r="249" spans="37:47">
      <c r="AK249" s="27"/>
      <c r="AL249" s="156"/>
      <c r="AM249" s="554" t="s">
        <v>869</v>
      </c>
      <c r="AN249" s="525" t="s">
        <v>25</v>
      </c>
      <c r="AO249" s="171" t="s">
        <v>861</v>
      </c>
      <c r="AP249" s="257"/>
      <c r="AQ249" s="257"/>
      <c r="AR249" s="257"/>
      <c r="AS249" s="203"/>
      <c r="AT249" s="203"/>
      <c r="AU249" s="347"/>
    </row>
    <row r="250" spans="37:47" ht="21">
      <c r="AK250" s="27"/>
      <c r="AL250" s="156"/>
      <c r="AM250" s="554" t="s">
        <v>567</v>
      </c>
      <c r="AN250" s="525" t="s">
        <v>568</v>
      </c>
      <c r="AO250" s="171" t="s">
        <v>196</v>
      </c>
      <c r="AP250" s="263">
        <f t="shared" ref="AP250:AR254" si="34">SUMIF($AS$9:$AT$9,AP$9,$AS250:$AT250)</f>
        <v>0</v>
      </c>
      <c r="AQ250" s="263">
        <f t="shared" si="34"/>
        <v>0</v>
      </c>
      <c r="AR250" s="263">
        <f t="shared" si="34"/>
        <v>0</v>
      </c>
      <c r="AS250" s="203"/>
      <c r="AT250" s="203"/>
      <c r="AU250" s="347"/>
    </row>
    <row r="251" spans="37:47" ht="21">
      <c r="AK251" s="27"/>
      <c r="AL251" s="156"/>
      <c r="AM251" s="554" t="s">
        <v>569</v>
      </c>
      <c r="AN251" s="525" t="s">
        <v>570</v>
      </c>
      <c r="AO251" s="171" t="s">
        <v>196</v>
      </c>
      <c r="AP251" s="263">
        <f t="shared" si="34"/>
        <v>0</v>
      </c>
      <c r="AQ251" s="263">
        <f t="shared" si="34"/>
        <v>0</v>
      </c>
      <c r="AR251" s="263">
        <f t="shared" si="34"/>
        <v>0</v>
      </c>
      <c r="AS251" s="203"/>
      <c r="AT251" s="203"/>
      <c r="AU251" s="347"/>
    </row>
    <row r="252" spans="37:47" ht="21">
      <c r="AK252" s="27"/>
      <c r="AL252" s="156"/>
      <c r="AM252" s="554" t="s">
        <v>572</v>
      </c>
      <c r="AN252" s="525" t="s">
        <v>573</v>
      </c>
      <c r="AO252" s="171" t="s">
        <v>196</v>
      </c>
      <c r="AP252" s="263">
        <f t="shared" si="34"/>
        <v>0</v>
      </c>
      <c r="AQ252" s="263">
        <f t="shared" si="34"/>
        <v>0</v>
      </c>
      <c r="AR252" s="263">
        <f t="shared" si="34"/>
        <v>0</v>
      </c>
      <c r="AS252" s="203"/>
      <c r="AT252" s="203"/>
      <c r="AU252" s="347"/>
    </row>
    <row r="253" spans="37:47">
      <c r="AK253" s="27"/>
      <c r="AL253" s="156"/>
      <c r="AM253" s="554" t="s">
        <v>574</v>
      </c>
      <c r="AN253" s="525" t="s">
        <v>575</v>
      </c>
      <c r="AO253" s="171" t="s">
        <v>196</v>
      </c>
      <c r="AP253" s="263">
        <f t="shared" si="34"/>
        <v>0</v>
      </c>
      <c r="AQ253" s="263">
        <f t="shared" si="34"/>
        <v>0</v>
      </c>
      <c r="AR253" s="263">
        <f t="shared" si="34"/>
        <v>0</v>
      </c>
      <c r="AS253" s="203"/>
      <c r="AT253" s="203"/>
      <c r="AU253" s="347"/>
    </row>
    <row r="254" spans="37:47" ht="21">
      <c r="AK254" s="27"/>
      <c r="AL254" s="156"/>
      <c r="AM254" s="554" t="s">
        <v>576</v>
      </c>
      <c r="AN254" s="525" t="s">
        <v>577</v>
      </c>
      <c r="AO254" s="171" t="s">
        <v>196</v>
      </c>
      <c r="AP254" s="263">
        <f t="shared" si="34"/>
        <v>0</v>
      </c>
      <c r="AQ254" s="263">
        <f t="shared" si="34"/>
        <v>0</v>
      </c>
      <c r="AR254" s="263">
        <f t="shared" si="34"/>
        <v>0</v>
      </c>
      <c r="AS254" s="203"/>
      <c r="AT254" s="203"/>
      <c r="AU254" s="347"/>
    </row>
    <row r="255" spans="37:47" ht="0.75" hidden="1" customHeight="1">
      <c r="AL255" s="156"/>
      <c r="AM255" s="501"/>
      <c r="AN255" s="520"/>
      <c r="AO255" s="469"/>
      <c r="AP255" s="278"/>
      <c r="AQ255" s="278"/>
      <c r="AR255" s="278"/>
      <c r="AS255" s="203"/>
      <c r="AT255" s="203"/>
      <c r="AU255" s="118"/>
    </row>
    <row r="256" spans="37:47">
      <c r="AL256" s="156"/>
      <c r="AM256" s="538" t="s">
        <v>578</v>
      </c>
      <c r="AN256" s="547" t="s">
        <v>1261</v>
      </c>
      <c r="AO256" s="171" t="s">
        <v>196</v>
      </c>
      <c r="AP256" s="263">
        <f>SUMIF($AS$9:$AT$9,AP$9,$AS256:$AT256)</f>
        <v>0</v>
      </c>
      <c r="AQ256" s="263">
        <f>SUMIF($AS$9:$AT$9,AQ$9,$AS256:$AT256)</f>
        <v>0</v>
      </c>
      <c r="AR256" s="263">
        <f>SUMIF($AS$9:$AT$9,AR$9,$AS256:$AT256)</f>
        <v>0</v>
      </c>
      <c r="AS256" s="203"/>
      <c r="AT256" s="203"/>
      <c r="AU256" s="347"/>
    </row>
    <row r="257" spans="38:47">
      <c r="AL257" s="156"/>
      <c r="AM257" s="557" t="s">
        <v>579</v>
      </c>
      <c r="AN257" s="527" t="s">
        <v>248</v>
      </c>
      <c r="AO257" s="171" t="s">
        <v>418</v>
      </c>
      <c r="AP257" s="278"/>
      <c r="AQ257" s="278"/>
      <c r="AR257" s="278"/>
      <c r="AS257" s="203"/>
      <c r="AT257" s="203"/>
      <c r="AU257" s="118"/>
    </row>
    <row r="258" spans="38:47">
      <c r="AL258" s="156"/>
      <c r="AM258" s="557" t="s">
        <v>1262</v>
      </c>
      <c r="AN258" s="527" t="s">
        <v>246</v>
      </c>
      <c r="AO258" s="171" t="s">
        <v>1141</v>
      </c>
      <c r="AP258" s="263">
        <f t="shared" ref="AP258:AR259" si="35">SUMIF($AS$9:$AT$9,AP$9,$AS258:$AT258)</f>
        <v>0</v>
      </c>
      <c r="AQ258" s="263">
        <f t="shared" si="35"/>
        <v>0</v>
      </c>
      <c r="AR258" s="263">
        <f t="shared" si="35"/>
        <v>0</v>
      </c>
      <c r="AS258" s="203"/>
      <c r="AT258" s="203"/>
      <c r="AU258" s="347"/>
    </row>
    <row r="259" spans="38:47">
      <c r="AL259" s="156"/>
      <c r="AM259" s="538" t="s">
        <v>581</v>
      </c>
      <c r="AN259" s="547" t="s">
        <v>1263</v>
      </c>
      <c r="AO259" s="171" t="s">
        <v>196</v>
      </c>
      <c r="AP259" s="263">
        <f t="shared" si="35"/>
        <v>0</v>
      </c>
      <c r="AQ259" s="263">
        <f t="shared" si="35"/>
        <v>0</v>
      </c>
      <c r="AR259" s="263">
        <f t="shared" si="35"/>
        <v>0</v>
      </c>
      <c r="AS259" s="203"/>
      <c r="AT259" s="203"/>
      <c r="AU259" s="347"/>
    </row>
    <row r="260" spans="38:47">
      <c r="AL260" s="156"/>
      <c r="AM260" s="557" t="s">
        <v>623</v>
      </c>
      <c r="AN260" s="527" t="s">
        <v>248</v>
      </c>
      <c r="AO260" s="171" t="s">
        <v>418</v>
      </c>
      <c r="AP260" s="278"/>
      <c r="AQ260" s="278"/>
      <c r="AR260" s="278"/>
      <c r="AS260" s="203"/>
      <c r="AT260" s="203"/>
      <c r="AU260" s="118"/>
    </row>
    <row r="261" spans="38:47">
      <c r="AL261" s="156"/>
      <c r="AM261" s="557" t="s">
        <v>571</v>
      </c>
      <c r="AN261" s="527" t="s">
        <v>246</v>
      </c>
      <c r="AO261" s="171" t="s">
        <v>1141</v>
      </c>
      <c r="AP261" s="263">
        <f t="shared" ref="AP261:AR263" si="36">SUMIF($AS$9:$AT$9,AP$9,$AS261:$AT261)</f>
        <v>0</v>
      </c>
      <c r="AQ261" s="263">
        <f t="shared" si="36"/>
        <v>0</v>
      </c>
      <c r="AR261" s="263">
        <f t="shared" si="36"/>
        <v>0</v>
      </c>
      <c r="AS261" s="203"/>
      <c r="AT261" s="203"/>
      <c r="AU261" s="347"/>
    </row>
    <row r="262" spans="38:47">
      <c r="AL262" s="156"/>
      <c r="AM262" s="538" t="s">
        <v>586</v>
      </c>
      <c r="AN262" s="547" t="s">
        <v>1264</v>
      </c>
      <c r="AO262" s="171" t="s">
        <v>196</v>
      </c>
      <c r="AP262" s="263">
        <f t="shared" si="36"/>
        <v>0</v>
      </c>
      <c r="AQ262" s="263">
        <f t="shared" si="36"/>
        <v>0</v>
      </c>
      <c r="AR262" s="263">
        <f t="shared" si="36"/>
        <v>0</v>
      </c>
      <c r="AS262" s="203"/>
      <c r="AT262" s="203"/>
      <c r="AU262" s="347"/>
    </row>
    <row r="263" spans="38:47" ht="21">
      <c r="AL263" s="156"/>
      <c r="AM263" s="538" t="s">
        <v>346</v>
      </c>
      <c r="AN263" s="547" t="s">
        <v>1265</v>
      </c>
      <c r="AO263" s="470" t="s">
        <v>196</v>
      </c>
      <c r="AP263" s="263">
        <f t="shared" si="36"/>
        <v>0</v>
      </c>
      <c r="AQ263" s="263">
        <f t="shared" si="36"/>
        <v>0</v>
      </c>
      <c r="AR263" s="263">
        <f t="shared" si="36"/>
        <v>0</v>
      </c>
      <c r="AS263" s="203"/>
      <c r="AT263" s="203"/>
      <c r="AU263" s="347"/>
    </row>
    <row r="264" spans="38:47" ht="0.75" hidden="1" customHeight="1">
      <c r="AL264" s="156"/>
      <c r="AM264" s="553"/>
      <c r="AN264" s="520"/>
      <c r="AO264" s="469"/>
      <c r="AP264" s="278"/>
      <c r="AQ264" s="278"/>
      <c r="AR264" s="278"/>
      <c r="AS264" s="203"/>
      <c r="AT264" s="203"/>
      <c r="AU264" s="118"/>
    </row>
    <row r="265" spans="38:47">
      <c r="AL265" s="156"/>
      <c r="AM265" s="538" t="s">
        <v>585</v>
      </c>
      <c r="AN265" s="547" t="s">
        <v>1266</v>
      </c>
      <c r="AO265" s="470" t="s">
        <v>196</v>
      </c>
      <c r="AP265" s="263">
        <f t="shared" ref="AP265:AR291" si="37">SUMIF($AS$9:$AT$9,AP$9,$AS265:$AT265)</f>
        <v>0</v>
      </c>
      <c r="AQ265" s="263">
        <f t="shared" si="37"/>
        <v>0</v>
      </c>
      <c r="AR265" s="263">
        <f t="shared" si="37"/>
        <v>0</v>
      </c>
      <c r="AS265" s="203"/>
      <c r="AT265" s="203"/>
      <c r="AU265" s="347"/>
    </row>
    <row r="266" spans="38:47" ht="21">
      <c r="AL266" s="156"/>
      <c r="AM266" s="558" t="str">
        <f>AM265 &amp; ".1"</f>
        <v>12.1</v>
      </c>
      <c r="AN266" s="527" t="s">
        <v>1267</v>
      </c>
      <c r="AO266" s="470" t="s">
        <v>196</v>
      </c>
      <c r="AP266" s="263">
        <f t="shared" si="37"/>
        <v>0</v>
      </c>
      <c r="AQ266" s="263">
        <f t="shared" si="37"/>
        <v>0</v>
      </c>
      <c r="AR266" s="263">
        <f t="shared" si="37"/>
        <v>0</v>
      </c>
      <c r="AS266" s="203"/>
      <c r="AT266" s="203"/>
      <c r="AU266" s="347"/>
    </row>
    <row r="267" spans="38:47">
      <c r="AL267" s="156"/>
      <c r="AM267" s="558" t="str">
        <f>AM265 &amp; ".2"</f>
        <v>12.2</v>
      </c>
      <c r="AN267" s="527" t="s">
        <v>1268</v>
      </c>
      <c r="AO267" s="470" t="s">
        <v>196</v>
      </c>
      <c r="AP267" s="263">
        <f t="shared" si="37"/>
        <v>0</v>
      </c>
      <c r="AQ267" s="263">
        <f t="shared" si="37"/>
        <v>0</v>
      </c>
      <c r="AR267" s="263">
        <f t="shared" si="37"/>
        <v>0</v>
      </c>
      <c r="AS267" s="203"/>
      <c r="AT267" s="203"/>
      <c r="AU267" s="347"/>
    </row>
    <row r="268" spans="38:47">
      <c r="AL268" s="156"/>
      <c r="AM268" s="558" t="str">
        <f>AM265 &amp; ".3"</f>
        <v>12.3</v>
      </c>
      <c r="AN268" s="527" t="s">
        <v>1269</v>
      </c>
      <c r="AO268" s="470" t="s">
        <v>196</v>
      </c>
      <c r="AP268" s="263">
        <f t="shared" si="37"/>
        <v>0</v>
      </c>
      <c r="AQ268" s="263">
        <f t="shared" si="37"/>
        <v>0</v>
      </c>
      <c r="AR268" s="263">
        <f t="shared" si="37"/>
        <v>0</v>
      </c>
      <c r="AS268" s="203"/>
      <c r="AT268" s="203"/>
      <c r="AU268" s="347"/>
    </row>
    <row r="269" spans="38:47">
      <c r="AL269" s="156"/>
      <c r="AM269" s="558" t="str">
        <f>AM265 &amp; ".4"</f>
        <v>12.4</v>
      </c>
      <c r="AN269" s="527" t="s">
        <v>1270</v>
      </c>
      <c r="AO269" s="470" t="s">
        <v>196</v>
      </c>
      <c r="AP269" s="263">
        <f t="shared" si="37"/>
        <v>0</v>
      </c>
      <c r="AQ269" s="263">
        <f t="shared" si="37"/>
        <v>0</v>
      </c>
      <c r="AR269" s="263">
        <f t="shared" si="37"/>
        <v>0</v>
      </c>
      <c r="AS269" s="203"/>
      <c r="AT269" s="203"/>
      <c r="AU269" s="347"/>
    </row>
    <row r="270" spans="38:47">
      <c r="AL270" s="156"/>
      <c r="AM270" s="558" t="str">
        <f>AM265 &amp; ".5"</f>
        <v>12.5</v>
      </c>
      <c r="AN270" s="527" t="s">
        <v>1271</v>
      </c>
      <c r="AO270" s="470" t="s">
        <v>196</v>
      </c>
      <c r="AP270" s="263">
        <f t="shared" si="37"/>
        <v>0</v>
      </c>
      <c r="AQ270" s="263">
        <f t="shared" si="37"/>
        <v>0</v>
      </c>
      <c r="AR270" s="263">
        <f t="shared" si="37"/>
        <v>0</v>
      </c>
      <c r="AS270" s="203"/>
      <c r="AT270" s="203"/>
      <c r="AU270" s="347"/>
    </row>
    <row r="271" spans="38:47" ht="21">
      <c r="AL271" s="156"/>
      <c r="AM271" s="558" t="str">
        <f>AM265 &amp; ".6"</f>
        <v>12.6</v>
      </c>
      <c r="AN271" s="527" t="s">
        <v>1272</v>
      </c>
      <c r="AO271" s="470" t="s">
        <v>196</v>
      </c>
      <c r="AP271" s="263">
        <f t="shared" si="37"/>
        <v>0</v>
      </c>
      <c r="AQ271" s="263">
        <f t="shared" si="37"/>
        <v>0</v>
      </c>
      <c r="AR271" s="263">
        <f t="shared" si="37"/>
        <v>0</v>
      </c>
      <c r="AS271" s="203"/>
      <c r="AT271" s="203"/>
      <c r="AU271" s="347"/>
    </row>
    <row r="272" spans="38:47">
      <c r="AL272" s="156"/>
      <c r="AM272" s="558" t="str">
        <f>AM265 &amp; ".7"</f>
        <v>12.7</v>
      </c>
      <c r="AN272" s="527" t="s">
        <v>1273</v>
      </c>
      <c r="AO272" s="470" t="s">
        <v>196</v>
      </c>
      <c r="AP272" s="263">
        <f t="shared" si="37"/>
        <v>0</v>
      </c>
      <c r="AQ272" s="263">
        <f t="shared" si="37"/>
        <v>0</v>
      </c>
      <c r="AR272" s="263">
        <f t="shared" si="37"/>
        <v>0</v>
      </c>
      <c r="AS272" s="203"/>
      <c r="AT272" s="203"/>
      <c r="AU272" s="347"/>
    </row>
    <row r="273" spans="38:47" ht="21">
      <c r="AL273" s="156"/>
      <c r="AM273" s="538" t="s">
        <v>587</v>
      </c>
      <c r="AN273" s="547" t="s">
        <v>1274</v>
      </c>
      <c r="AO273" s="470" t="s">
        <v>196</v>
      </c>
      <c r="AP273" s="263">
        <f t="shared" si="37"/>
        <v>0</v>
      </c>
      <c r="AQ273" s="263">
        <f t="shared" si="37"/>
        <v>0</v>
      </c>
      <c r="AR273" s="263">
        <f t="shared" si="37"/>
        <v>0</v>
      </c>
      <c r="AS273" s="203"/>
      <c r="AT273" s="203"/>
      <c r="AU273" s="347"/>
    </row>
    <row r="274" spans="38:47" ht="31.5">
      <c r="AL274" s="156"/>
      <c r="AM274" s="538" t="s">
        <v>588</v>
      </c>
      <c r="AN274" s="547" t="s">
        <v>1275</v>
      </c>
      <c r="AO274" s="470" t="s">
        <v>196</v>
      </c>
      <c r="AP274" s="263">
        <f t="shared" si="37"/>
        <v>0</v>
      </c>
      <c r="AQ274" s="263">
        <f t="shared" si="37"/>
        <v>0</v>
      </c>
      <c r="AR274" s="263">
        <f t="shared" si="37"/>
        <v>0</v>
      </c>
      <c r="AS274" s="203"/>
      <c r="AT274" s="203"/>
      <c r="AU274" s="347"/>
    </row>
    <row r="275" spans="38:47">
      <c r="AL275" s="156"/>
      <c r="AM275" s="558" t="str">
        <f>AM274 &amp; ".1"</f>
        <v>14.1</v>
      </c>
      <c r="AN275" s="528" t="s">
        <v>1276</v>
      </c>
      <c r="AO275" s="470" t="s">
        <v>196</v>
      </c>
      <c r="AP275" s="263">
        <f t="shared" si="37"/>
        <v>0</v>
      </c>
      <c r="AQ275" s="263">
        <f t="shared" si="37"/>
        <v>0</v>
      </c>
      <c r="AR275" s="263">
        <f t="shared" si="37"/>
        <v>0</v>
      </c>
      <c r="AS275" s="203"/>
      <c r="AT275" s="203"/>
      <c r="AU275" s="347"/>
    </row>
    <row r="276" spans="38:47">
      <c r="AL276" s="156"/>
      <c r="AM276" s="558" t="str">
        <f>AM274 &amp; ".2"</f>
        <v>14.2</v>
      </c>
      <c r="AN276" s="529" t="s">
        <v>1277</v>
      </c>
      <c r="AO276" s="470" t="s">
        <v>196</v>
      </c>
      <c r="AP276" s="263">
        <f t="shared" si="37"/>
        <v>0</v>
      </c>
      <c r="AQ276" s="263">
        <f t="shared" si="37"/>
        <v>0</v>
      </c>
      <c r="AR276" s="263">
        <f t="shared" si="37"/>
        <v>0</v>
      </c>
      <c r="AS276" s="203"/>
      <c r="AT276" s="203"/>
      <c r="AU276" s="347"/>
    </row>
    <row r="277" spans="38:47">
      <c r="AL277" s="156"/>
      <c r="AM277" s="558" t="str">
        <f>AM274 &amp; ".3"</f>
        <v>14.3</v>
      </c>
      <c r="AN277" s="528" t="s">
        <v>1278</v>
      </c>
      <c r="AO277" s="470" t="s">
        <v>196</v>
      </c>
      <c r="AP277" s="263">
        <f t="shared" si="37"/>
        <v>0</v>
      </c>
      <c r="AQ277" s="263">
        <f t="shared" si="37"/>
        <v>0</v>
      </c>
      <c r="AR277" s="263">
        <f t="shared" si="37"/>
        <v>0</v>
      </c>
      <c r="AS277" s="203"/>
      <c r="AT277" s="203"/>
      <c r="AU277" s="347"/>
    </row>
    <row r="278" spans="38:47">
      <c r="AL278" s="156"/>
      <c r="AM278" s="558" t="str">
        <f>AM274 &amp; ".4"</f>
        <v>14.4</v>
      </c>
      <c r="AN278" s="528" t="s">
        <v>1279</v>
      </c>
      <c r="AO278" s="470" t="s">
        <v>196</v>
      </c>
      <c r="AP278" s="263">
        <f t="shared" si="37"/>
        <v>0</v>
      </c>
      <c r="AQ278" s="263">
        <f t="shared" si="37"/>
        <v>0</v>
      </c>
      <c r="AR278" s="263">
        <f t="shared" si="37"/>
        <v>0</v>
      </c>
      <c r="AS278" s="203"/>
      <c r="AT278" s="203"/>
      <c r="AU278" s="347"/>
    </row>
    <row r="279" spans="38:47" ht="21">
      <c r="AL279" s="156"/>
      <c r="AM279" s="538" t="s">
        <v>590</v>
      </c>
      <c r="AN279" s="547" t="s">
        <v>1280</v>
      </c>
      <c r="AO279" s="470" t="s">
        <v>196</v>
      </c>
      <c r="AP279" s="263">
        <f t="shared" si="37"/>
        <v>0</v>
      </c>
      <c r="AQ279" s="263">
        <f t="shared" si="37"/>
        <v>0</v>
      </c>
      <c r="AR279" s="263">
        <f t="shared" si="37"/>
        <v>0</v>
      </c>
      <c r="AS279" s="203"/>
      <c r="AT279" s="203"/>
      <c r="AU279" s="347"/>
    </row>
    <row r="280" spans="38:47">
      <c r="AL280" s="156"/>
      <c r="AM280" s="558" t="str">
        <f>AM279 &amp; ".1"</f>
        <v>15.1</v>
      </c>
      <c r="AN280" s="530" t="s">
        <v>1281</v>
      </c>
      <c r="AO280" s="470" t="s">
        <v>196</v>
      </c>
      <c r="AP280" s="263">
        <f t="shared" si="37"/>
        <v>0</v>
      </c>
      <c r="AQ280" s="263">
        <f t="shared" si="37"/>
        <v>0</v>
      </c>
      <c r="AR280" s="263">
        <f t="shared" si="37"/>
        <v>0</v>
      </c>
      <c r="AS280" s="203"/>
      <c r="AT280" s="203"/>
      <c r="AU280" s="347"/>
    </row>
    <row r="281" spans="38:47">
      <c r="AL281" s="156"/>
      <c r="AM281" s="558" t="str">
        <f>AM279 &amp; ".2"</f>
        <v>15.2</v>
      </c>
      <c r="AN281" s="530" t="s">
        <v>1282</v>
      </c>
      <c r="AO281" s="470" t="s">
        <v>196</v>
      </c>
      <c r="AP281" s="263">
        <f t="shared" si="37"/>
        <v>0</v>
      </c>
      <c r="AQ281" s="263">
        <f t="shared" si="37"/>
        <v>0</v>
      </c>
      <c r="AR281" s="263">
        <f t="shared" si="37"/>
        <v>0</v>
      </c>
      <c r="AS281" s="203"/>
      <c r="AT281" s="203"/>
      <c r="AU281" s="347"/>
    </row>
    <row r="282" spans="38:47">
      <c r="AL282" s="156"/>
      <c r="AM282" s="558" t="str">
        <f>AM279 &amp; ".3"</f>
        <v>15.3</v>
      </c>
      <c r="AN282" s="530" t="s">
        <v>1283</v>
      </c>
      <c r="AO282" s="470" t="s">
        <v>196</v>
      </c>
      <c r="AP282" s="263">
        <f t="shared" si="37"/>
        <v>0</v>
      </c>
      <c r="AQ282" s="263">
        <f t="shared" si="37"/>
        <v>0</v>
      </c>
      <c r="AR282" s="263">
        <f t="shared" si="37"/>
        <v>0</v>
      </c>
      <c r="AS282" s="203"/>
      <c r="AT282" s="203"/>
      <c r="AU282" s="347"/>
    </row>
    <row r="283" spans="38:47">
      <c r="AL283" s="156"/>
      <c r="AM283" s="558" t="str">
        <f>AM279 &amp; ".4"</f>
        <v>15.4</v>
      </c>
      <c r="AN283" s="531" t="s">
        <v>647</v>
      </c>
      <c r="AO283" s="470" t="s">
        <v>196</v>
      </c>
      <c r="AP283" s="263">
        <f t="shared" si="37"/>
        <v>0</v>
      </c>
      <c r="AQ283" s="263">
        <f t="shared" si="37"/>
        <v>0</v>
      </c>
      <c r="AR283" s="263">
        <f t="shared" si="37"/>
        <v>0</v>
      </c>
      <c r="AS283" s="203"/>
      <c r="AT283" s="203"/>
      <c r="AU283" s="347"/>
    </row>
    <row r="284" spans="38:47">
      <c r="AL284" s="156"/>
      <c r="AM284" s="558" t="str">
        <f>AM279 &amp; ".5"</f>
        <v>15.5</v>
      </c>
      <c r="AN284" s="531" t="s">
        <v>648</v>
      </c>
      <c r="AO284" s="171" t="s">
        <v>196</v>
      </c>
      <c r="AP284" s="263">
        <f t="shared" si="37"/>
        <v>0</v>
      </c>
      <c r="AQ284" s="263">
        <f t="shared" si="37"/>
        <v>0</v>
      </c>
      <c r="AR284" s="263">
        <f t="shared" si="37"/>
        <v>0</v>
      </c>
      <c r="AS284" s="203"/>
      <c r="AT284" s="203"/>
      <c r="AU284" s="347"/>
    </row>
    <row r="285" spans="38:47">
      <c r="AL285" s="156"/>
      <c r="AM285" s="558" t="str">
        <f>AM279 &amp; ".6"</f>
        <v>15.6</v>
      </c>
      <c r="AN285" s="531" t="s">
        <v>649</v>
      </c>
      <c r="AO285" s="171" t="s">
        <v>196</v>
      </c>
      <c r="AP285" s="263">
        <f t="shared" si="37"/>
        <v>0</v>
      </c>
      <c r="AQ285" s="263">
        <f t="shared" si="37"/>
        <v>0</v>
      </c>
      <c r="AR285" s="263">
        <f t="shared" si="37"/>
        <v>0</v>
      </c>
      <c r="AS285" s="203"/>
      <c r="AT285" s="203"/>
      <c r="AU285" s="347"/>
    </row>
    <row r="286" spans="38:47">
      <c r="AL286" s="156"/>
      <c r="AM286" s="558" t="str">
        <f>AM279 &amp; ".7"</f>
        <v>15.7</v>
      </c>
      <c r="AN286" s="531" t="s">
        <v>650</v>
      </c>
      <c r="AO286" s="171" t="s">
        <v>196</v>
      </c>
      <c r="AP286" s="263">
        <f t="shared" si="37"/>
        <v>0</v>
      </c>
      <c r="AQ286" s="263">
        <f t="shared" si="37"/>
        <v>0</v>
      </c>
      <c r="AR286" s="263">
        <f t="shared" si="37"/>
        <v>0</v>
      </c>
      <c r="AS286" s="203"/>
      <c r="AT286" s="203"/>
      <c r="AU286" s="347"/>
    </row>
    <row r="287" spans="38:47">
      <c r="AL287" s="156"/>
      <c r="AM287" s="558" t="str">
        <f>AM279 &amp; ".8"</f>
        <v>15.8</v>
      </c>
      <c r="AN287" s="530" t="s">
        <v>1284</v>
      </c>
      <c r="AO287" s="171" t="s">
        <v>196</v>
      </c>
      <c r="AP287" s="263">
        <f t="shared" si="37"/>
        <v>0</v>
      </c>
      <c r="AQ287" s="263">
        <f t="shared" si="37"/>
        <v>0</v>
      </c>
      <c r="AR287" s="263">
        <f t="shared" si="37"/>
        <v>0</v>
      </c>
      <c r="AS287" s="203"/>
      <c r="AT287" s="203"/>
      <c r="AU287" s="347"/>
    </row>
    <row r="288" spans="38:47" ht="21">
      <c r="AL288" s="156"/>
      <c r="AM288" s="558" t="str">
        <f>AM279 &amp; ".9"</f>
        <v>15.9</v>
      </c>
      <c r="AN288" s="531" t="s">
        <v>662</v>
      </c>
      <c r="AO288" s="171" t="s">
        <v>196</v>
      </c>
      <c r="AP288" s="263">
        <f t="shared" si="37"/>
        <v>0</v>
      </c>
      <c r="AQ288" s="263">
        <f t="shared" si="37"/>
        <v>0</v>
      </c>
      <c r="AR288" s="263">
        <f t="shared" si="37"/>
        <v>0</v>
      </c>
      <c r="AS288" s="203"/>
      <c r="AT288" s="203"/>
      <c r="AU288" s="347"/>
    </row>
    <row r="289" spans="38:47">
      <c r="AL289" s="156"/>
      <c r="AM289" s="558" t="str">
        <f>AM279 &amp; ".10"</f>
        <v>15.10</v>
      </c>
      <c r="AN289" s="531" t="s">
        <v>663</v>
      </c>
      <c r="AO289" s="171" t="s">
        <v>196</v>
      </c>
      <c r="AP289" s="263">
        <f t="shared" si="37"/>
        <v>0</v>
      </c>
      <c r="AQ289" s="263">
        <f t="shared" si="37"/>
        <v>0</v>
      </c>
      <c r="AR289" s="263">
        <f t="shared" si="37"/>
        <v>0</v>
      </c>
      <c r="AS289" s="203"/>
      <c r="AT289" s="203"/>
      <c r="AU289" s="347"/>
    </row>
    <row r="290" spans="38:47" ht="21">
      <c r="AL290" s="156"/>
      <c r="AM290" s="558" t="str">
        <f>AM279 &amp; ".11"</f>
        <v>15.11</v>
      </c>
      <c r="AN290" s="531" t="s">
        <v>698</v>
      </c>
      <c r="AO290" s="171" t="s">
        <v>196</v>
      </c>
      <c r="AP290" s="263">
        <f t="shared" si="37"/>
        <v>0</v>
      </c>
      <c r="AQ290" s="263">
        <f t="shared" si="37"/>
        <v>0</v>
      </c>
      <c r="AR290" s="263">
        <f t="shared" si="37"/>
        <v>0</v>
      </c>
      <c r="AS290" s="203"/>
      <c r="AT290" s="203"/>
      <c r="AU290" s="347"/>
    </row>
    <row r="291" spans="38:47">
      <c r="AL291" s="156"/>
      <c r="AM291" s="558" t="str">
        <f>AM279 &amp; ".12"</f>
        <v>15.12</v>
      </c>
      <c r="AN291" s="530" t="s">
        <v>1285</v>
      </c>
      <c r="AO291" s="470" t="s">
        <v>196</v>
      </c>
      <c r="AP291" s="263">
        <f t="shared" si="37"/>
        <v>0</v>
      </c>
      <c r="AQ291" s="263">
        <f t="shared" si="37"/>
        <v>0</v>
      </c>
      <c r="AR291" s="263">
        <f t="shared" si="37"/>
        <v>0</v>
      </c>
      <c r="AS291" s="203"/>
      <c r="AT291" s="203"/>
      <c r="AU291" s="347"/>
    </row>
    <row r="292" spans="38:47" ht="0.75" hidden="1" customHeight="1">
      <c r="AL292" s="156"/>
      <c r="AM292" s="559"/>
      <c r="AN292" s="560"/>
      <c r="AO292" s="471"/>
      <c r="AP292" s="278"/>
      <c r="AQ292" s="278"/>
      <c r="AR292" s="278"/>
      <c r="AS292" s="203"/>
      <c r="AT292" s="203"/>
      <c r="AU292" s="118"/>
    </row>
    <row r="293" spans="38:47">
      <c r="AL293" s="156"/>
      <c r="AM293" s="639" t="s">
        <v>2408</v>
      </c>
      <c r="AN293" s="547" t="s">
        <v>1125</v>
      </c>
      <c r="AO293" s="171" t="s">
        <v>196</v>
      </c>
      <c r="AP293" s="263">
        <f t="shared" ref="AP293:AR312" si="38">SUMIF($AS$9:$AT$9,AP$9,$AS293:$AT293)</f>
        <v>0</v>
      </c>
      <c r="AQ293" s="263">
        <f t="shared" si="38"/>
        <v>0</v>
      </c>
      <c r="AR293" s="263">
        <f t="shared" si="38"/>
        <v>0</v>
      </c>
      <c r="AS293" s="203"/>
      <c r="AT293" s="203"/>
      <c r="AU293" s="347"/>
    </row>
    <row r="294" spans="38:47">
      <c r="AL294" s="156"/>
      <c r="AM294" s="569" t="s">
        <v>2409</v>
      </c>
      <c r="AN294" s="600" t="s">
        <v>2405</v>
      </c>
      <c r="AO294" s="171" t="s">
        <v>196</v>
      </c>
      <c r="AP294" s="263">
        <f t="shared" si="38"/>
        <v>0</v>
      </c>
      <c r="AQ294" s="263">
        <f t="shared" si="38"/>
        <v>0</v>
      </c>
      <c r="AR294" s="263">
        <f t="shared" si="38"/>
        <v>0</v>
      </c>
      <c r="AS294" s="203"/>
      <c r="AT294" s="203"/>
      <c r="AU294" s="347"/>
    </row>
    <row r="295" spans="38:47">
      <c r="AL295" s="156"/>
      <c r="AM295" s="569" t="s">
        <v>2410</v>
      </c>
      <c r="AN295" s="600" t="s">
        <v>2406</v>
      </c>
      <c r="AO295" s="171" t="s">
        <v>196</v>
      </c>
      <c r="AP295" s="263">
        <f t="shared" si="38"/>
        <v>0</v>
      </c>
      <c r="AQ295" s="263">
        <f t="shared" si="38"/>
        <v>0</v>
      </c>
      <c r="AR295" s="263">
        <f t="shared" si="38"/>
        <v>0</v>
      </c>
      <c r="AS295" s="203"/>
      <c r="AT295" s="203"/>
      <c r="AU295" s="347"/>
    </row>
    <row r="296" spans="38:47">
      <c r="AL296" s="156"/>
      <c r="AM296" s="569" t="s">
        <v>2411</v>
      </c>
      <c r="AN296" s="600" t="s">
        <v>1140</v>
      </c>
      <c r="AO296" s="171" t="s">
        <v>196</v>
      </c>
      <c r="AP296" s="263">
        <f t="shared" si="38"/>
        <v>0</v>
      </c>
      <c r="AQ296" s="263">
        <f t="shared" si="38"/>
        <v>0</v>
      </c>
      <c r="AR296" s="263">
        <f t="shared" si="38"/>
        <v>0</v>
      </c>
      <c r="AS296" s="203"/>
      <c r="AT296" s="203"/>
      <c r="AU296" s="347"/>
    </row>
    <row r="297" spans="38:47">
      <c r="AL297" s="156"/>
      <c r="AM297" s="538" t="s">
        <v>595</v>
      </c>
      <c r="AN297" s="547" t="s">
        <v>1286</v>
      </c>
      <c r="AO297" s="470" t="s">
        <v>196</v>
      </c>
      <c r="AP297" s="263">
        <f t="shared" si="38"/>
        <v>0</v>
      </c>
      <c r="AQ297" s="263">
        <f t="shared" si="38"/>
        <v>0</v>
      </c>
      <c r="AR297" s="263">
        <f t="shared" si="38"/>
        <v>0</v>
      </c>
      <c r="AS297" s="203"/>
      <c r="AT297" s="203"/>
      <c r="AU297" s="347"/>
    </row>
    <row r="298" spans="38:47">
      <c r="AL298" s="156"/>
      <c r="AM298" s="538" t="s">
        <v>596</v>
      </c>
      <c r="AN298" s="547" t="s">
        <v>1287</v>
      </c>
      <c r="AO298" s="470" t="s">
        <v>196</v>
      </c>
      <c r="AP298" s="263">
        <f t="shared" si="38"/>
        <v>0</v>
      </c>
      <c r="AQ298" s="263">
        <f t="shared" si="38"/>
        <v>0</v>
      </c>
      <c r="AR298" s="263">
        <f t="shared" si="38"/>
        <v>0</v>
      </c>
      <c r="AS298" s="203"/>
      <c r="AT298" s="203"/>
      <c r="AU298" s="347"/>
    </row>
    <row r="299" spans="38:47" ht="21">
      <c r="AL299" s="156"/>
      <c r="AM299" s="538" t="s">
        <v>597</v>
      </c>
      <c r="AN299" s="547" t="s">
        <v>1288</v>
      </c>
      <c r="AO299" s="470" t="s">
        <v>196</v>
      </c>
      <c r="AP299" s="263">
        <f t="shared" si="38"/>
        <v>0</v>
      </c>
      <c r="AQ299" s="263">
        <f t="shared" si="38"/>
        <v>0</v>
      </c>
      <c r="AR299" s="263">
        <f t="shared" si="38"/>
        <v>0</v>
      </c>
      <c r="AS299" s="203"/>
      <c r="AT299" s="203"/>
      <c r="AU299" s="347"/>
    </row>
    <row r="300" spans="38:47">
      <c r="AL300" s="156"/>
      <c r="AM300" s="538" t="s">
        <v>668</v>
      </c>
      <c r="AN300" s="547" t="s">
        <v>1289</v>
      </c>
      <c r="AO300" s="470" t="s">
        <v>196</v>
      </c>
      <c r="AP300" s="263">
        <f t="shared" si="38"/>
        <v>0</v>
      </c>
      <c r="AQ300" s="263">
        <f t="shared" si="38"/>
        <v>0</v>
      </c>
      <c r="AR300" s="263">
        <f t="shared" si="38"/>
        <v>0</v>
      </c>
      <c r="AS300" s="203"/>
      <c r="AT300" s="203"/>
      <c r="AU300" s="347"/>
    </row>
    <row r="301" spans="38:47">
      <c r="AL301" s="156"/>
      <c r="AM301" s="538" t="s">
        <v>671</v>
      </c>
      <c r="AN301" s="547" t="s">
        <v>1290</v>
      </c>
      <c r="AO301" s="470" t="s">
        <v>196</v>
      </c>
      <c r="AP301" s="263">
        <f t="shared" si="38"/>
        <v>0</v>
      </c>
      <c r="AQ301" s="263">
        <f t="shared" si="38"/>
        <v>0</v>
      </c>
      <c r="AR301" s="263">
        <f t="shared" si="38"/>
        <v>0</v>
      </c>
      <c r="AS301" s="203"/>
      <c r="AT301" s="203"/>
      <c r="AU301" s="347"/>
    </row>
    <row r="302" spans="38:47">
      <c r="AL302" s="156"/>
      <c r="AM302" s="558" t="str">
        <f>AM301 &amp; ".1"</f>
        <v>20.1</v>
      </c>
      <c r="AN302" s="532" t="s">
        <v>1054</v>
      </c>
      <c r="AO302" s="470" t="s">
        <v>196</v>
      </c>
      <c r="AP302" s="263">
        <f t="shared" si="38"/>
        <v>0</v>
      </c>
      <c r="AQ302" s="263">
        <f t="shared" si="38"/>
        <v>0</v>
      </c>
      <c r="AR302" s="263">
        <f t="shared" si="38"/>
        <v>0</v>
      </c>
      <c r="AS302" s="203"/>
      <c r="AT302" s="203"/>
      <c r="AU302" s="347"/>
    </row>
    <row r="303" spans="38:47">
      <c r="AL303" s="156"/>
      <c r="AM303" s="558" t="str">
        <f>AM301 &amp; ".2"</f>
        <v>20.2</v>
      </c>
      <c r="AN303" s="532" t="s">
        <v>1291</v>
      </c>
      <c r="AO303" s="470" t="s">
        <v>196</v>
      </c>
      <c r="AP303" s="263">
        <f t="shared" si="38"/>
        <v>0</v>
      </c>
      <c r="AQ303" s="263">
        <f t="shared" si="38"/>
        <v>0</v>
      </c>
      <c r="AR303" s="263">
        <f t="shared" si="38"/>
        <v>0</v>
      </c>
      <c r="AS303" s="203"/>
      <c r="AT303" s="203"/>
      <c r="AU303" s="347"/>
    </row>
    <row r="304" spans="38:47" ht="21">
      <c r="AL304" s="156"/>
      <c r="AM304" s="538" t="s">
        <v>672</v>
      </c>
      <c r="AN304" s="547" t="s">
        <v>1292</v>
      </c>
      <c r="AO304" s="470" t="s">
        <v>196</v>
      </c>
      <c r="AP304" s="263">
        <f t="shared" si="38"/>
        <v>0</v>
      </c>
      <c r="AQ304" s="263">
        <f t="shared" si="38"/>
        <v>0</v>
      </c>
      <c r="AR304" s="263">
        <f t="shared" si="38"/>
        <v>0</v>
      </c>
      <c r="AS304" s="203"/>
      <c r="AT304" s="203"/>
      <c r="AU304" s="347"/>
    </row>
    <row r="305" spans="38:47">
      <c r="AL305" s="156"/>
      <c r="AM305" s="538" t="s">
        <v>673</v>
      </c>
      <c r="AN305" s="547" t="s">
        <v>1293</v>
      </c>
      <c r="AO305" s="470" t="s">
        <v>196</v>
      </c>
      <c r="AP305" s="263">
        <f t="shared" si="38"/>
        <v>0</v>
      </c>
      <c r="AQ305" s="263">
        <f t="shared" si="38"/>
        <v>0</v>
      </c>
      <c r="AR305" s="263">
        <f t="shared" si="38"/>
        <v>0</v>
      </c>
      <c r="AS305" s="203"/>
      <c r="AT305" s="203"/>
      <c r="AU305" s="347"/>
    </row>
    <row r="306" spans="38:47">
      <c r="AL306" s="156"/>
      <c r="AM306" s="558" t="str">
        <f>AM305 &amp; ".1"</f>
        <v>22.1</v>
      </c>
      <c r="AN306" s="533" t="s">
        <v>1294</v>
      </c>
      <c r="AO306" s="470" t="s">
        <v>196</v>
      </c>
      <c r="AP306" s="263">
        <f t="shared" si="38"/>
        <v>0</v>
      </c>
      <c r="AQ306" s="263">
        <f t="shared" si="38"/>
        <v>0</v>
      </c>
      <c r="AR306" s="263">
        <f t="shared" si="38"/>
        <v>0</v>
      </c>
      <c r="AS306" s="203"/>
      <c r="AT306" s="203"/>
      <c r="AU306" s="347"/>
    </row>
    <row r="307" spans="38:47">
      <c r="AL307" s="156"/>
      <c r="AM307" s="558" t="str">
        <f>AM305 &amp; ".2"</f>
        <v>22.2</v>
      </c>
      <c r="AN307" s="533" t="s">
        <v>1295</v>
      </c>
      <c r="AO307" s="470" t="s">
        <v>196</v>
      </c>
      <c r="AP307" s="263">
        <f t="shared" si="38"/>
        <v>0</v>
      </c>
      <c r="AQ307" s="263">
        <f t="shared" si="38"/>
        <v>0</v>
      </c>
      <c r="AR307" s="263">
        <f t="shared" si="38"/>
        <v>0</v>
      </c>
      <c r="AS307" s="203"/>
      <c r="AT307" s="203"/>
      <c r="AU307" s="347"/>
    </row>
    <row r="308" spans="38:47">
      <c r="AL308" s="156"/>
      <c r="AM308" s="538" t="s">
        <v>285</v>
      </c>
      <c r="AN308" s="547" t="s">
        <v>1126</v>
      </c>
      <c r="AO308" s="470" t="s">
        <v>196</v>
      </c>
      <c r="AP308" s="263">
        <f t="shared" si="38"/>
        <v>0</v>
      </c>
      <c r="AQ308" s="263">
        <f t="shared" si="38"/>
        <v>0</v>
      </c>
      <c r="AR308" s="263">
        <f t="shared" si="38"/>
        <v>0</v>
      </c>
      <c r="AS308" s="203"/>
      <c r="AT308" s="203"/>
      <c r="AU308" s="347"/>
    </row>
    <row r="309" spans="38:47">
      <c r="AL309" s="156"/>
      <c r="AM309" s="538" t="s">
        <v>286</v>
      </c>
      <c r="AN309" s="547" t="s">
        <v>1296</v>
      </c>
      <c r="AO309" s="470" t="s">
        <v>196</v>
      </c>
      <c r="AP309" s="263">
        <f t="shared" si="38"/>
        <v>0</v>
      </c>
      <c r="AQ309" s="263">
        <f t="shared" si="38"/>
        <v>0</v>
      </c>
      <c r="AR309" s="263">
        <f t="shared" si="38"/>
        <v>0</v>
      </c>
      <c r="AS309" s="203"/>
      <c r="AT309" s="203"/>
      <c r="AU309" s="347"/>
    </row>
    <row r="310" spans="38:47">
      <c r="AL310" s="156"/>
      <c r="AM310" s="558" t="str">
        <f>AM309 &amp; ".1"</f>
        <v>24.1</v>
      </c>
      <c r="AN310" s="533" t="s">
        <v>1297</v>
      </c>
      <c r="AO310" s="470" t="s">
        <v>196</v>
      </c>
      <c r="AP310" s="263">
        <f t="shared" si="38"/>
        <v>0</v>
      </c>
      <c r="AQ310" s="263">
        <f t="shared" si="38"/>
        <v>0</v>
      </c>
      <c r="AR310" s="263">
        <f t="shared" si="38"/>
        <v>0</v>
      </c>
      <c r="AS310" s="203"/>
      <c r="AT310" s="203"/>
      <c r="AU310" s="347"/>
    </row>
    <row r="311" spans="38:47" ht="31.5">
      <c r="AL311" s="156"/>
      <c r="AM311" s="558" t="str">
        <f>AM309 &amp; ".2"</f>
        <v>24.2</v>
      </c>
      <c r="AN311" s="533" t="s">
        <v>1298</v>
      </c>
      <c r="AO311" s="470" t="s">
        <v>196</v>
      </c>
      <c r="AP311" s="263">
        <f t="shared" si="38"/>
        <v>0</v>
      </c>
      <c r="AQ311" s="263">
        <f t="shared" si="38"/>
        <v>0</v>
      </c>
      <c r="AR311" s="263">
        <f t="shared" si="38"/>
        <v>0</v>
      </c>
      <c r="AS311" s="203"/>
      <c r="AT311" s="203"/>
      <c r="AU311" s="347"/>
    </row>
    <row r="312" spans="38:47" ht="31.5">
      <c r="AL312" s="156"/>
      <c r="AM312" s="558" t="str">
        <f>AM309 &amp; ".3"</f>
        <v>24.3</v>
      </c>
      <c r="AN312" s="533" t="s">
        <v>1299</v>
      </c>
      <c r="AO312" s="470" t="s">
        <v>196</v>
      </c>
      <c r="AP312" s="263">
        <f t="shared" si="38"/>
        <v>0</v>
      </c>
      <c r="AQ312" s="263">
        <f t="shared" si="38"/>
        <v>0</v>
      </c>
      <c r="AR312" s="263">
        <f t="shared" si="38"/>
        <v>0</v>
      </c>
      <c r="AS312" s="203"/>
      <c r="AT312" s="203"/>
      <c r="AU312" s="347"/>
    </row>
    <row r="313" spans="38:47" ht="21">
      <c r="AL313" s="156"/>
      <c r="AM313" s="538" t="s">
        <v>1142</v>
      </c>
      <c r="AN313" s="547" t="s">
        <v>1300</v>
      </c>
      <c r="AO313" s="470" t="s">
        <v>196</v>
      </c>
      <c r="AP313" s="263">
        <f t="shared" ref="AP313:AR329" si="39">SUMIF($AS$9:$AT$9,AP$9,$AS313:$AT313)</f>
        <v>0</v>
      </c>
      <c r="AQ313" s="263">
        <f t="shared" si="39"/>
        <v>0</v>
      </c>
      <c r="AR313" s="263">
        <f t="shared" si="39"/>
        <v>0</v>
      </c>
      <c r="AS313" s="203"/>
      <c r="AT313" s="203"/>
      <c r="AU313" s="347"/>
    </row>
    <row r="314" spans="38:47" ht="45" customHeight="1">
      <c r="AL314" s="156"/>
      <c r="AM314" s="558" t="str">
        <f>AM313 &amp; ".1"</f>
        <v>25.1</v>
      </c>
      <c r="AN314" s="534" t="s">
        <v>1301</v>
      </c>
      <c r="AO314" s="470" t="s">
        <v>196</v>
      </c>
      <c r="AP314" s="263">
        <f t="shared" si="39"/>
        <v>0</v>
      </c>
      <c r="AQ314" s="263">
        <f t="shared" si="39"/>
        <v>0</v>
      </c>
      <c r="AR314" s="263">
        <f t="shared" si="39"/>
        <v>0</v>
      </c>
      <c r="AS314" s="203"/>
      <c r="AT314" s="203"/>
      <c r="AU314" s="347"/>
    </row>
    <row r="315" spans="38:47">
      <c r="AL315" s="156"/>
      <c r="AM315" s="558" t="str">
        <f>AM313 &amp; ".2"</f>
        <v>25.2</v>
      </c>
      <c r="AN315" s="534" t="s">
        <v>1302</v>
      </c>
      <c r="AO315" s="470" t="s">
        <v>196</v>
      </c>
      <c r="AP315" s="263">
        <f t="shared" si="39"/>
        <v>0</v>
      </c>
      <c r="AQ315" s="263">
        <f t="shared" si="39"/>
        <v>0</v>
      </c>
      <c r="AR315" s="263">
        <f t="shared" si="39"/>
        <v>0</v>
      </c>
      <c r="AS315" s="203"/>
      <c r="AT315" s="203"/>
      <c r="AU315" s="347"/>
    </row>
    <row r="316" spans="38:47">
      <c r="AL316" s="156"/>
      <c r="AM316" s="558" t="str">
        <f>AM313 &amp; ".3"</f>
        <v>25.3</v>
      </c>
      <c r="AN316" s="534" t="s">
        <v>1303</v>
      </c>
      <c r="AO316" s="470" t="s">
        <v>196</v>
      </c>
      <c r="AP316" s="263">
        <f t="shared" si="39"/>
        <v>0</v>
      </c>
      <c r="AQ316" s="263">
        <f t="shared" si="39"/>
        <v>0</v>
      </c>
      <c r="AR316" s="263">
        <f t="shared" si="39"/>
        <v>0</v>
      </c>
      <c r="AS316" s="203"/>
      <c r="AT316" s="203"/>
      <c r="AU316" s="347"/>
    </row>
    <row r="317" spans="38:47">
      <c r="AL317" s="156"/>
      <c r="AM317" s="558" t="str">
        <f>AM313 &amp; ".4"</f>
        <v>25.4</v>
      </c>
      <c r="AN317" s="533" t="s">
        <v>1304</v>
      </c>
      <c r="AO317" s="470" t="s">
        <v>196</v>
      </c>
      <c r="AP317" s="263">
        <f t="shared" si="39"/>
        <v>0</v>
      </c>
      <c r="AQ317" s="263">
        <f t="shared" si="39"/>
        <v>0</v>
      </c>
      <c r="AR317" s="263">
        <f t="shared" si="39"/>
        <v>0</v>
      </c>
      <c r="AS317" s="203"/>
      <c r="AT317" s="203"/>
      <c r="AU317" s="347"/>
    </row>
    <row r="318" spans="38:47">
      <c r="AL318" s="156"/>
      <c r="AM318" s="558" t="str">
        <f>AM317 &amp; ".1"</f>
        <v>25.4.1</v>
      </c>
      <c r="AN318" s="535" t="s">
        <v>1305</v>
      </c>
      <c r="AO318" s="470" t="s">
        <v>196</v>
      </c>
      <c r="AP318" s="263">
        <f t="shared" si="39"/>
        <v>0</v>
      </c>
      <c r="AQ318" s="263">
        <f t="shared" si="39"/>
        <v>0</v>
      </c>
      <c r="AR318" s="263">
        <f t="shared" si="39"/>
        <v>0</v>
      </c>
      <c r="AS318" s="203"/>
      <c r="AT318" s="203"/>
      <c r="AU318" s="347"/>
    </row>
    <row r="319" spans="38:47">
      <c r="AL319" s="156"/>
      <c r="AM319" s="558" t="str">
        <f>AM317 &amp; ".2"</f>
        <v>25.4.2</v>
      </c>
      <c r="AN319" s="535" t="s">
        <v>1306</v>
      </c>
      <c r="AO319" s="470" t="s">
        <v>196</v>
      </c>
      <c r="AP319" s="263">
        <f t="shared" si="39"/>
        <v>0</v>
      </c>
      <c r="AQ319" s="263">
        <f t="shared" si="39"/>
        <v>0</v>
      </c>
      <c r="AR319" s="263">
        <f t="shared" si="39"/>
        <v>0</v>
      </c>
      <c r="AS319" s="203"/>
      <c r="AT319" s="203"/>
      <c r="AU319" s="347"/>
    </row>
    <row r="320" spans="38:47">
      <c r="AL320" s="156"/>
      <c r="AM320" s="558" t="str">
        <f>AM317 &amp; ".3"</f>
        <v>25.4.3</v>
      </c>
      <c r="AN320" s="535" t="s">
        <v>1307</v>
      </c>
      <c r="AO320" s="470" t="s">
        <v>196</v>
      </c>
      <c r="AP320" s="263">
        <f t="shared" si="39"/>
        <v>0</v>
      </c>
      <c r="AQ320" s="263">
        <f t="shared" si="39"/>
        <v>0</v>
      </c>
      <c r="AR320" s="263">
        <f t="shared" si="39"/>
        <v>0</v>
      </c>
      <c r="AS320" s="203"/>
      <c r="AT320" s="203"/>
      <c r="AU320" s="347"/>
    </row>
    <row r="321" spans="38:47">
      <c r="AL321" s="156"/>
      <c r="AM321" s="558" t="str">
        <f>AM317 &amp; ".4"</f>
        <v>25.4.4</v>
      </c>
      <c r="AN321" s="535" t="s">
        <v>653</v>
      </c>
      <c r="AO321" s="470" t="s">
        <v>196</v>
      </c>
      <c r="AP321" s="263">
        <f t="shared" si="39"/>
        <v>0</v>
      </c>
      <c r="AQ321" s="263">
        <f t="shared" si="39"/>
        <v>0</v>
      </c>
      <c r="AR321" s="263">
        <f t="shared" si="39"/>
        <v>0</v>
      </c>
      <c r="AS321" s="203"/>
      <c r="AT321" s="203"/>
      <c r="AU321" s="347"/>
    </row>
    <row r="322" spans="38:47">
      <c r="AL322" s="156"/>
      <c r="AM322" s="558" t="str">
        <f>AM317 &amp; ".5"</f>
        <v>25.4.5</v>
      </c>
      <c r="AN322" s="535" t="s">
        <v>1308</v>
      </c>
      <c r="AO322" s="470" t="s">
        <v>196</v>
      </c>
      <c r="AP322" s="263">
        <f t="shared" si="39"/>
        <v>0</v>
      </c>
      <c r="AQ322" s="263">
        <f t="shared" si="39"/>
        <v>0</v>
      </c>
      <c r="AR322" s="263">
        <f t="shared" si="39"/>
        <v>0</v>
      </c>
      <c r="AS322" s="203"/>
      <c r="AT322" s="203"/>
      <c r="AU322" s="347"/>
    </row>
    <row r="323" spans="38:47">
      <c r="AL323" s="156"/>
      <c r="AM323" s="538" t="s">
        <v>1143</v>
      </c>
      <c r="AN323" s="547" t="s">
        <v>1309</v>
      </c>
      <c r="AO323" s="470" t="s">
        <v>196</v>
      </c>
      <c r="AP323" s="263">
        <f t="shared" si="39"/>
        <v>0</v>
      </c>
      <c r="AQ323" s="263">
        <f t="shared" si="39"/>
        <v>0</v>
      </c>
      <c r="AR323" s="263">
        <f t="shared" si="39"/>
        <v>0</v>
      </c>
      <c r="AS323" s="203"/>
      <c r="AT323" s="203"/>
      <c r="AU323" s="347"/>
    </row>
    <row r="324" spans="38:47">
      <c r="AL324" s="156"/>
      <c r="AM324" s="538" t="s">
        <v>1144</v>
      </c>
      <c r="AN324" s="547" t="s">
        <v>1310</v>
      </c>
      <c r="AO324" s="470" t="s">
        <v>196</v>
      </c>
      <c r="AP324" s="263">
        <f t="shared" si="39"/>
        <v>0</v>
      </c>
      <c r="AQ324" s="263">
        <f t="shared" si="39"/>
        <v>0</v>
      </c>
      <c r="AR324" s="263">
        <f t="shared" si="39"/>
        <v>0</v>
      </c>
      <c r="AS324" s="203"/>
      <c r="AT324" s="203"/>
      <c r="AU324" s="347"/>
    </row>
    <row r="325" spans="38:47">
      <c r="AL325" s="156"/>
      <c r="AM325" s="558" t="str">
        <f>AM324 &amp; ".1"</f>
        <v>27.1</v>
      </c>
      <c r="AN325" s="536" t="s">
        <v>1311</v>
      </c>
      <c r="AO325" s="470" t="s">
        <v>196</v>
      </c>
      <c r="AP325" s="263">
        <f t="shared" si="39"/>
        <v>0</v>
      </c>
      <c r="AQ325" s="263">
        <f t="shared" si="39"/>
        <v>0</v>
      </c>
      <c r="AR325" s="263">
        <f t="shared" si="39"/>
        <v>0</v>
      </c>
      <c r="AS325" s="203"/>
      <c r="AT325" s="203"/>
      <c r="AU325" s="347"/>
    </row>
    <row r="326" spans="38:47" ht="21">
      <c r="AL326" s="156"/>
      <c r="AM326" s="558" t="str">
        <f>AM324 &amp; ".2"</f>
        <v>27.2</v>
      </c>
      <c r="AN326" s="536" t="s">
        <v>1312</v>
      </c>
      <c r="AO326" s="470" t="s">
        <v>196</v>
      </c>
      <c r="AP326" s="263">
        <f t="shared" si="39"/>
        <v>0</v>
      </c>
      <c r="AQ326" s="263">
        <f t="shared" si="39"/>
        <v>0</v>
      </c>
      <c r="AR326" s="263">
        <f t="shared" si="39"/>
        <v>0</v>
      </c>
      <c r="AS326" s="203"/>
      <c r="AT326" s="203"/>
      <c r="AU326" s="347"/>
    </row>
    <row r="327" spans="38:47" ht="21">
      <c r="AL327" s="156"/>
      <c r="AM327" s="538" t="s">
        <v>1251</v>
      </c>
      <c r="AN327" s="547" t="s">
        <v>1313</v>
      </c>
      <c r="AO327" s="470" t="s">
        <v>196</v>
      </c>
      <c r="AP327" s="263">
        <f t="shared" si="39"/>
        <v>0</v>
      </c>
      <c r="AQ327" s="263">
        <f t="shared" si="39"/>
        <v>0</v>
      </c>
      <c r="AR327" s="263">
        <f t="shared" si="39"/>
        <v>0</v>
      </c>
      <c r="AS327" s="203"/>
      <c r="AT327" s="203"/>
      <c r="AU327" s="347"/>
    </row>
    <row r="328" spans="38:47">
      <c r="AL328" s="156"/>
      <c r="AM328" s="538" t="s">
        <v>1252</v>
      </c>
      <c r="AN328" s="547" t="s">
        <v>1250</v>
      </c>
      <c r="AO328" s="470" t="s">
        <v>196</v>
      </c>
      <c r="AP328" s="263">
        <f t="shared" si="39"/>
        <v>0</v>
      </c>
      <c r="AQ328" s="263">
        <f t="shared" si="39"/>
        <v>0</v>
      </c>
      <c r="AR328" s="263">
        <f t="shared" si="39"/>
        <v>0</v>
      </c>
      <c r="AS328" s="203"/>
      <c r="AT328" s="203"/>
      <c r="AU328" s="347"/>
    </row>
    <row r="329" spans="38:47">
      <c r="AL329" s="156"/>
      <c r="AM329" s="538" t="s">
        <v>693</v>
      </c>
      <c r="AN329" s="547" t="s">
        <v>1130</v>
      </c>
      <c r="AO329" s="470" t="s">
        <v>196</v>
      </c>
      <c r="AP329" s="263">
        <f t="shared" si="39"/>
        <v>0</v>
      </c>
      <c r="AQ329" s="263">
        <f t="shared" si="39"/>
        <v>0</v>
      </c>
      <c r="AR329" s="263">
        <f t="shared" si="39"/>
        <v>0</v>
      </c>
      <c r="AS329" s="203"/>
      <c r="AT329" s="203"/>
      <c r="AU329" s="347"/>
    </row>
    <row r="330" spans="38:47" ht="0.75" hidden="1" customHeight="1" thickBot="1">
      <c r="AL330" s="156"/>
      <c r="AM330" s="559"/>
      <c r="AN330" s="560"/>
      <c r="AO330" s="471"/>
      <c r="AP330" s="278"/>
      <c r="AQ330" s="278"/>
      <c r="AR330" s="278"/>
      <c r="AS330" s="203"/>
      <c r="AT330" s="203"/>
      <c r="AU330" s="118"/>
    </row>
    <row r="331" spans="38:47" ht="24" customHeight="1">
      <c r="AL331" s="156"/>
      <c r="AM331" s="639" t="s">
        <v>2431</v>
      </c>
      <c r="AN331" s="547" t="s">
        <v>589</v>
      </c>
      <c r="AO331" s="171" t="s">
        <v>196</v>
      </c>
      <c r="AP331" s="263">
        <f>SUMIF($AS$9:$AT$9,AP$9,$AS331:$AT331)</f>
        <v>0</v>
      </c>
      <c r="AQ331" s="263">
        <f>SUMIF($AS$9:$AT$9,AQ$9,$AS331:$AT331)</f>
        <v>0</v>
      </c>
      <c r="AR331" s="263">
        <f>SUMIF($AS$9:$AT$9,AR$9,$AS331:$AT331)</f>
        <v>0</v>
      </c>
      <c r="AS331" s="203"/>
      <c r="AT331" s="203"/>
      <c r="AU331" s="347"/>
    </row>
    <row r="332" spans="38:47" ht="0.75" hidden="1" customHeight="1" thickTop="1" thickBot="1">
      <c r="AL332" s="156"/>
      <c r="AM332" s="561"/>
      <c r="AN332" s="520"/>
      <c r="AO332" s="174"/>
      <c r="AP332" s="278"/>
      <c r="AQ332" s="278"/>
      <c r="AR332" s="278"/>
      <c r="AS332" s="203"/>
      <c r="AT332" s="203"/>
      <c r="AU332" s="118"/>
    </row>
    <row r="333" spans="38:47" ht="24" customHeight="1">
      <c r="AL333" s="156"/>
      <c r="AM333" s="639" t="s">
        <v>2430</v>
      </c>
      <c r="AN333" s="547" t="s">
        <v>2429</v>
      </c>
      <c r="AO333" s="171" t="s">
        <v>196</v>
      </c>
      <c r="AP333" s="263">
        <f>SUMIF($AS$9:$AT$9,AP$9,$AS333:$AT333)</f>
        <v>0</v>
      </c>
      <c r="AQ333" s="263">
        <f>SUMIF($AS$9:$AT$9,AQ$9,$AS333:$AT333)</f>
        <v>0</v>
      </c>
      <c r="AR333" s="263">
        <f>SUMIF($AS$9:$AT$9,AR$9,$AS333:$AT333)</f>
        <v>0</v>
      </c>
      <c r="AS333" s="203"/>
      <c r="AT333" s="203"/>
      <c r="AU333" s="347"/>
    </row>
    <row r="334" spans="38:47" ht="0.75" hidden="1" customHeight="1" thickTop="1">
      <c r="AL334" s="156"/>
      <c r="AM334" s="561"/>
      <c r="AN334" s="520"/>
      <c r="AO334" s="174"/>
      <c r="AP334" s="278"/>
      <c r="AQ334" s="278"/>
      <c r="AR334" s="278"/>
      <c r="AS334" s="203"/>
      <c r="AT334" s="203"/>
      <c r="AU334" s="118"/>
    </row>
    <row r="335" spans="38:47" ht="24" customHeight="1">
      <c r="AL335" s="156"/>
      <c r="AM335" s="566" t="s">
        <v>2426</v>
      </c>
      <c r="AN335" s="566" t="s">
        <v>2438</v>
      </c>
      <c r="AO335" s="470" t="s">
        <v>196</v>
      </c>
      <c r="AP335" s="263">
        <f t="shared" ref="AP335:AR336" si="40">SUMIF($AS$9:$AT$9,AP$9,$AS335:$AT335)</f>
        <v>0</v>
      </c>
      <c r="AQ335" s="263">
        <f t="shared" si="40"/>
        <v>0</v>
      </c>
      <c r="AR335" s="263">
        <f t="shared" si="40"/>
        <v>0</v>
      </c>
      <c r="AS335" s="203"/>
      <c r="AT335" s="203"/>
      <c r="AU335" s="347"/>
    </row>
    <row r="336" spans="38:47" ht="24" customHeight="1">
      <c r="AL336" s="156"/>
      <c r="AM336" s="567" t="s">
        <v>740</v>
      </c>
      <c r="AN336" s="568" t="s">
        <v>661</v>
      </c>
      <c r="AO336" s="470" t="s">
        <v>196</v>
      </c>
      <c r="AP336" s="263">
        <f t="shared" si="40"/>
        <v>0</v>
      </c>
      <c r="AQ336" s="263">
        <f t="shared" si="40"/>
        <v>0</v>
      </c>
      <c r="AR336" s="263">
        <f t="shared" si="40"/>
        <v>0</v>
      </c>
      <c r="AS336" s="203"/>
      <c r="AT336" s="203"/>
      <c r="AU336" s="347"/>
    </row>
    <row r="337" spans="38:47" ht="0.75" hidden="1" customHeight="1">
      <c r="AL337" s="156"/>
      <c r="AM337" s="561"/>
      <c r="AN337" s="520"/>
      <c r="AO337" s="174"/>
      <c r="AP337" s="278"/>
      <c r="AQ337" s="278"/>
      <c r="AR337" s="278"/>
      <c r="AS337" s="203"/>
      <c r="AT337" s="203"/>
      <c r="AU337" s="118"/>
    </row>
    <row r="338" spans="38:47" ht="21">
      <c r="AL338" s="156"/>
      <c r="AM338" s="624" t="s">
        <v>2434</v>
      </c>
      <c r="AN338" s="515" t="s">
        <v>591</v>
      </c>
      <c r="AO338" s="472" t="s">
        <v>196</v>
      </c>
      <c r="AP338" s="263">
        <f t="shared" ref="AP338:AR341" si="41">SUMIF($AS$9:$AT$9,AP$9,$AS338:$AT338)</f>
        <v>0</v>
      </c>
      <c r="AQ338" s="263">
        <f t="shared" si="41"/>
        <v>0</v>
      </c>
      <c r="AR338" s="263">
        <f t="shared" si="41"/>
        <v>0</v>
      </c>
      <c r="AS338" s="203"/>
      <c r="AT338" s="203"/>
      <c r="AU338" s="347"/>
    </row>
    <row r="339" spans="38:47">
      <c r="AL339" s="156"/>
      <c r="AM339" s="624" t="s">
        <v>2435</v>
      </c>
      <c r="AN339" s="515" t="s">
        <v>592</v>
      </c>
      <c r="AO339" s="472" t="s">
        <v>196</v>
      </c>
      <c r="AP339" s="263">
        <f t="shared" si="41"/>
        <v>0</v>
      </c>
      <c r="AQ339" s="263">
        <f t="shared" si="41"/>
        <v>0</v>
      </c>
      <c r="AR339" s="263">
        <f t="shared" si="41"/>
        <v>0</v>
      </c>
      <c r="AS339" s="203"/>
      <c r="AT339" s="203"/>
      <c r="AU339" s="347"/>
    </row>
    <row r="340" spans="38:47">
      <c r="AL340" s="156"/>
      <c r="AM340" s="624" t="s">
        <v>2436</v>
      </c>
      <c r="AN340" s="515" t="s">
        <v>593</v>
      </c>
      <c r="AO340" s="472" t="s">
        <v>196</v>
      </c>
      <c r="AP340" s="263">
        <f t="shared" si="41"/>
        <v>0</v>
      </c>
      <c r="AQ340" s="263">
        <f t="shared" si="41"/>
        <v>0</v>
      </c>
      <c r="AR340" s="263">
        <f t="shared" si="41"/>
        <v>0</v>
      </c>
      <c r="AS340" s="203"/>
      <c r="AT340" s="203"/>
      <c r="AU340" s="347"/>
    </row>
    <row r="341" spans="38:47">
      <c r="AL341" s="156"/>
      <c r="AM341" s="624" t="s">
        <v>2437</v>
      </c>
      <c r="AN341" s="515" t="s">
        <v>594</v>
      </c>
      <c r="AO341" s="472" t="s">
        <v>196</v>
      </c>
      <c r="AP341" s="263">
        <f t="shared" si="41"/>
        <v>0</v>
      </c>
      <c r="AQ341" s="263">
        <f t="shared" si="41"/>
        <v>0</v>
      </c>
      <c r="AR341" s="263">
        <f t="shared" si="41"/>
        <v>0</v>
      </c>
      <c r="AS341" s="203"/>
      <c r="AT341" s="203"/>
      <c r="AU341" s="347"/>
    </row>
    <row r="342" spans="38:47" ht="0.75" hidden="1" customHeight="1">
      <c r="AL342" s="156"/>
      <c r="AM342" s="564"/>
      <c r="AN342" s="565"/>
      <c r="AO342" s="473"/>
      <c r="AP342" s="278"/>
      <c r="AQ342" s="278"/>
      <c r="AR342" s="278"/>
      <c r="AS342" s="203"/>
      <c r="AT342" s="203"/>
      <c r="AU342" s="118"/>
    </row>
    <row r="343" spans="38:47" ht="0.75" hidden="1" customHeight="1">
      <c r="AL343" s="156"/>
      <c r="AM343" s="564"/>
      <c r="AN343" s="565"/>
      <c r="AO343" s="473"/>
      <c r="AP343" s="278"/>
      <c r="AQ343" s="278"/>
      <c r="AR343" s="278"/>
      <c r="AS343" s="203"/>
      <c r="AT343" s="203"/>
      <c r="AU343" s="118"/>
    </row>
    <row r="344" spans="38:47" ht="0.75" hidden="1" customHeight="1">
      <c r="AL344" s="156"/>
      <c r="AM344" s="564"/>
      <c r="AN344" s="565"/>
      <c r="AO344" s="473"/>
      <c r="AP344" s="278"/>
      <c r="AQ344" s="278"/>
      <c r="AR344" s="278"/>
      <c r="AS344" s="203"/>
      <c r="AT344" s="203"/>
      <c r="AU344" s="118"/>
    </row>
    <row r="345" spans="38:47" ht="0.75" hidden="1" customHeight="1">
      <c r="AL345" s="156"/>
      <c r="AM345" s="564"/>
      <c r="AN345" s="565"/>
      <c r="AO345" s="473"/>
      <c r="AP345" s="278"/>
      <c r="AQ345" s="278"/>
      <c r="AR345" s="278"/>
      <c r="AS345" s="203"/>
      <c r="AT345" s="203"/>
      <c r="AU345" s="118"/>
    </row>
    <row r="346" spans="38:47" ht="0.75" hidden="1" customHeight="1">
      <c r="AL346" s="156"/>
      <c r="AM346" s="564"/>
      <c r="AN346" s="565"/>
      <c r="AO346" s="473"/>
      <c r="AP346" s="278"/>
      <c r="AQ346" s="278"/>
      <c r="AR346" s="278"/>
      <c r="AS346" s="203"/>
      <c r="AT346" s="203"/>
      <c r="AU346" s="118"/>
    </row>
    <row r="347" spans="38:47" ht="0.75" hidden="1" customHeight="1">
      <c r="AL347" s="156"/>
      <c r="AM347" s="564"/>
      <c r="AN347" s="565"/>
      <c r="AO347" s="473"/>
      <c r="AP347" s="278"/>
      <c r="AQ347" s="278"/>
      <c r="AR347" s="278"/>
      <c r="AS347" s="203"/>
      <c r="AT347" s="203"/>
      <c r="AU347" s="118"/>
    </row>
    <row r="348" spans="38:47" ht="0.75" hidden="1" customHeight="1">
      <c r="AL348" s="156"/>
      <c r="AM348" s="564"/>
      <c r="AN348" s="565"/>
      <c r="AO348" s="473"/>
      <c r="AP348" s="278"/>
      <c r="AQ348" s="278"/>
      <c r="AR348" s="278"/>
      <c r="AS348" s="203"/>
      <c r="AT348" s="203"/>
      <c r="AU348" s="118"/>
    </row>
    <row r="349" spans="38:47" ht="0.75" hidden="1" customHeight="1" thickBot="1">
      <c r="AL349" s="156"/>
      <c r="AM349" s="564"/>
      <c r="AN349" s="565"/>
      <c r="AO349" s="473"/>
      <c r="AP349" s="278"/>
      <c r="AQ349" s="278"/>
      <c r="AR349" s="278"/>
      <c r="AS349" s="203"/>
      <c r="AT349" s="203"/>
      <c r="AU349" s="118"/>
    </row>
    <row r="350" spans="38:47" ht="24" customHeight="1">
      <c r="AL350" s="156"/>
      <c r="AM350" s="639" t="s">
        <v>2439</v>
      </c>
      <c r="AN350" s="547" t="s">
        <v>2440</v>
      </c>
      <c r="AO350" s="171" t="s">
        <v>196</v>
      </c>
      <c r="AP350" s="263">
        <f>SUMIF($AS$9:$AT$9,AP$9,$AS350:$AT350)</f>
        <v>0</v>
      </c>
      <c r="AQ350" s="263">
        <f>SUMIF($AS$9:$AT$9,AQ$9,$AS350:$AT350)</f>
        <v>0</v>
      </c>
      <c r="AR350" s="263">
        <f>SUMIF($AS$9:$AT$9,AR$9,$AS350:$AT350)</f>
        <v>0</v>
      </c>
      <c r="AS350" s="203"/>
      <c r="AT350" s="203"/>
      <c r="AU350" s="347"/>
    </row>
    <row r="351" spans="38:47" ht="0.75" hidden="1" customHeight="1" thickTop="1">
      <c r="AL351" s="156"/>
      <c r="AM351" s="564"/>
      <c r="AN351" s="565"/>
      <c r="AO351" s="473"/>
      <c r="AP351" s="278"/>
      <c r="AQ351" s="278"/>
      <c r="AR351" s="278"/>
      <c r="AS351" s="203"/>
      <c r="AT351" s="203"/>
      <c r="AU351" s="118"/>
    </row>
    <row r="352" spans="38:47" ht="0.75" hidden="1" customHeight="1" thickTop="1">
      <c r="AL352" s="156"/>
      <c r="AM352" s="564"/>
      <c r="AN352" s="565"/>
      <c r="AO352" s="473"/>
      <c r="AP352" s="278"/>
      <c r="AQ352" s="278"/>
      <c r="AR352" s="278"/>
      <c r="AS352" s="203"/>
      <c r="AT352" s="203"/>
      <c r="AU352" s="118"/>
    </row>
    <row r="353" spans="38:47" ht="0.75" hidden="1" customHeight="1" thickTop="1">
      <c r="AL353" s="156"/>
      <c r="AM353" s="564"/>
      <c r="AN353" s="565"/>
      <c r="AO353" s="473"/>
      <c r="AP353" s="278"/>
      <c r="AQ353" s="278"/>
      <c r="AR353" s="278"/>
      <c r="AS353" s="203"/>
      <c r="AT353" s="203"/>
      <c r="AU353" s="118"/>
    </row>
    <row r="354" spans="38:47" ht="0.75" hidden="1" customHeight="1" thickTop="1">
      <c r="AL354" s="156"/>
      <c r="AM354" s="564"/>
      <c r="AN354" s="565"/>
      <c r="AO354" s="473"/>
      <c r="AP354" s="278"/>
      <c r="AQ354" s="278"/>
      <c r="AR354" s="278"/>
      <c r="AS354" s="203"/>
      <c r="AT354" s="203"/>
      <c r="AU354" s="118"/>
    </row>
    <row r="355" spans="38:47" ht="0.75" hidden="1" customHeight="1" thickTop="1">
      <c r="AL355" s="156"/>
      <c r="AM355" s="564"/>
      <c r="AN355" s="565"/>
      <c r="AO355" s="473"/>
      <c r="AP355" s="278"/>
      <c r="AQ355" s="278"/>
      <c r="AR355" s="278"/>
      <c r="AS355" s="203"/>
      <c r="AT355" s="203"/>
      <c r="AU355" s="118"/>
    </row>
    <row r="356" spans="38:47" ht="0.75" hidden="1" customHeight="1" thickTop="1">
      <c r="AL356" s="156"/>
      <c r="AM356" s="564"/>
      <c r="AN356" s="565"/>
      <c r="AO356" s="473"/>
      <c r="AP356" s="278"/>
      <c r="AQ356" s="278"/>
      <c r="AR356" s="278"/>
      <c r="AS356" s="203"/>
      <c r="AT356" s="203"/>
      <c r="AU356" s="118"/>
    </row>
    <row r="357" spans="38:47" ht="0.75" hidden="1" customHeight="1" thickTop="1">
      <c r="AL357" s="156"/>
      <c r="AM357" s="564"/>
      <c r="AN357" s="565"/>
      <c r="AO357" s="473"/>
      <c r="AP357" s="278"/>
      <c r="AQ357" s="278"/>
      <c r="AR357" s="278"/>
      <c r="AS357" s="203"/>
      <c r="AT357" s="203"/>
      <c r="AU357" s="118"/>
    </row>
    <row r="358" spans="38:47" ht="0.75" hidden="1" customHeight="1" thickTop="1">
      <c r="AL358" s="156"/>
      <c r="AM358" s="564"/>
      <c r="AN358" s="565"/>
      <c r="AO358" s="473"/>
      <c r="AP358" s="278"/>
      <c r="AQ358" s="278"/>
      <c r="AR358" s="278"/>
      <c r="AS358" s="203"/>
      <c r="AT358" s="203"/>
      <c r="AU358" s="118"/>
    </row>
    <row r="359" spans="38:47" ht="0.75" hidden="1" customHeight="1" thickTop="1">
      <c r="AL359" s="156"/>
      <c r="AM359" s="564"/>
      <c r="AN359" s="565"/>
      <c r="AO359" s="473"/>
      <c r="AP359" s="278"/>
      <c r="AQ359" s="278"/>
      <c r="AR359" s="278"/>
      <c r="AS359" s="203"/>
      <c r="AT359" s="203"/>
      <c r="AU359" s="118"/>
    </row>
    <row r="360" spans="38:47" ht="0.75" hidden="1" customHeight="1" thickTop="1">
      <c r="AL360" s="156"/>
      <c r="AM360" s="564"/>
      <c r="AN360" s="565"/>
      <c r="AO360" s="473"/>
      <c r="AP360" s="278"/>
      <c r="AQ360" s="278"/>
      <c r="AR360" s="278"/>
      <c r="AS360" s="203"/>
      <c r="AT360" s="203"/>
      <c r="AU360" s="118"/>
    </row>
    <row r="361" spans="38:47" ht="0.75" hidden="1" customHeight="1" thickTop="1">
      <c r="AL361" s="156"/>
      <c r="AM361" s="564"/>
      <c r="AN361" s="565"/>
      <c r="AO361" s="473"/>
      <c r="AP361" s="278"/>
      <c r="AQ361" s="278"/>
      <c r="AR361" s="278"/>
      <c r="AS361" s="203"/>
      <c r="AT361" s="203"/>
      <c r="AU361" s="118"/>
    </row>
    <row r="362" spans="38:47" ht="0.75" hidden="1" customHeight="1" thickTop="1">
      <c r="AL362" s="156"/>
      <c r="AM362" s="564"/>
      <c r="AN362" s="565"/>
      <c r="AO362" s="473"/>
      <c r="AP362" s="278"/>
      <c r="AQ362" s="278"/>
      <c r="AR362" s="278"/>
      <c r="AS362" s="203"/>
      <c r="AT362" s="203"/>
      <c r="AU362" s="118"/>
    </row>
    <row r="363" spans="38:47" ht="0.75" hidden="1" customHeight="1" thickTop="1">
      <c r="AL363" s="156"/>
      <c r="AM363" s="564"/>
      <c r="AN363" s="565"/>
      <c r="AO363" s="473"/>
      <c r="AP363" s="278"/>
      <c r="AQ363" s="278"/>
      <c r="AR363" s="278"/>
      <c r="AS363" s="203"/>
      <c r="AT363" s="203"/>
      <c r="AU363" s="118"/>
    </row>
    <row r="364" spans="38:47" ht="0.75" hidden="1" customHeight="1" thickTop="1">
      <c r="AL364" s="156"/>
      <c r="AM364" s="564"/>
      <c r="AN364" s="565"/>
      <c r="AO364" s="473"/>
      <c r="AP364" s="278"/>
      <c r="AQ364" s="278"/>
      <c r="AR364" s="278"/>
      <c r="AS364" s="203"/>
      <c r="AT364" s="203"/>
      <c r="AU364" s="118"/>
    </row>
    <row r="365" spans="38:47" ht="0.75" hidden="1" customHeight="1" thickTop="1">
      <c r="AL365" s="156"/>
      <c r="AM365" s="564"/>
      <c r="AN365" s="565"/>
      <c r="AO365" s="473"/>
      <c r="AP365" s="278"/>
      <c r="AQ365" s="278"/>
      <c r="AR365" s="278"/>
      <c r="AS365" s="203"/>
      <c r="AT365" s="203"/>
      <c r="AU365" s="118"/>
    </row>
    <row r="366" spans="38:47" ht="0.75" hidden="1" customHeight="1" thickTop="1">
      <c r="AL366" s="156"/>
      <c r="AM366" s="564"/>
      <c r="AN366" s="565"/>
      <c r="AO366" s="473"/>
      <c r="AP366" s="278"/>
      <c r="AQ366" s="278"/>
      <c r="AR366" s="278"/>
      <c r="AS366" s="203"/>
      <c r="AT366" s="203"/>
      <c r="AU366" s="118"/>
    </row>
    <row r="367" spans="38:47" ht="0.75" hidden="1" customHeight="1" thickTop="1">
      <c r="AL367" s="156"/>
      <c r="AM367" s="564"/>
      <c r="AN367" s="565"/>
      <c r="AO367" s="473"/>
      <c r="AP367" s="278"/>
      <c r="AQ367" s="278"/>
      <c r="AR367" s="278"/>
      <c r="AS367" s="203"/>
      <c r="AT367" s="203"/>
      <c r="AU367" s="118"/>
    </row>
    <row r="368" spans="38:47" ht="0.75" hidden="1" customHeight="1" thickTop="1">
      <c r="AL368" s="156"/>
      <c r="AM368" s="564"/>
      <c r="AN368" s="565"/>
      <c r="AO368" s="473"/>
      <c r="AP368" s="278"/>
      <c r="AQ368" s="278"/>
      <c r="AR368" s="278"/>
      <c r="AS368" s="203"/>
      <c r="AT368" s="203"/>
      <c r="AU368" s="118"/>
    </row>
    <row r="369" spans="38:47" ht="0.75" hidden="1" customHeight="1" thickTop="1">
      <c r="AL369" s="156"/>
      <c r="AM369" s="564"/>
      <c r="AN369" s="565"/>
      <c r="AO369" s="473"/>
      <c r="AP369" s="278"/>
      <c r="AQ369" s="278"/>
      <c r="AR369" s="278"/>
      <c r="AS369" s="203"/>
      <c r="AT369" s="203"/>
      <c r="AU369" s="118"/>
    </row>
    <row r="370" spans="38:47" ht="48" customHeight="1">
      <c r="AL370" s="156"/>
      <c r="AM370" s="569" t="s">
        <v>1171</v>
      </c>
      <c r="AN370" s="537" t="s">
        <v>2444</v>
      </c>
      <c r="AO370" s="171" t="s">
        <v>150</v>
      </c>
      <c r="AP370" s="263">
        <f t="shared" ref="AP370:AR371" si="42">SUMIF($AS$9:$AT$9,AP$9,$AS370:$AT370)</f>
        <v>0</v>
      </c>
      <c r="AQ370" s="263">
        <f t="shared" si="42"/>
        <v>0</v>
      </c>
      <c r="AR370" s="263">
        <f t="shared" si="42"/>
        <v>0</v>
      </c>
      <c r="AS370" s="203"/>
      <c r="AT370" s="203"/>
      <c r="AU370" s="347"/>
    </row>
    <row r="371" spans="38:47" ht="48" customHeight="1">
      <c r="AL371" s="156"/>
      <c r="AM371" s="569" t="s">
        <v>1172</v>
      </c>
      <c r="AN371" s="572" t="s">
        <v>2446</v>
      </c>
      <c r="AO371" s="171" t="s">
        <v>150</v>
      </c>
      <c r="AP371" s="263">
        <f t="shared" si="42"/>
        <v>0</v>
      </c>
      <c r="AQ371" s="263">
        <f t="shared" si="42"/>
        <v>0</v>
      </c>
      <c r="AR371" s="263">
        <f t="shared" si="42"/>
        <v>0</v>
      </c>
      <c r="AS371" s="203"/>
      <c r="AT371" s="203"/>
      <c r="AU371" s="347"/>
    </row>
    <row r="372" spans="38:47">
      <c r="AL372" s="156"/>
      <c r="AM372" s="569" t="s">
        <v>1173</v>
      </c>
      <c r="AN372" s="537" t="s">
        <v>330</v>
      </c>
      <c r="AO372" s="171"/>
      <c r="AP372" s="263">
        <f>IF(AP370=0,0,AP371/AP370)</f>
        <v>0</v>
      </c>
      <c r="AQ372" s="263">
        <f>IF(AQ370=0,0,AQ371/AQ370)</f>
        <v>0</v>
      </c>
      <c r="AR372" s="263">
        <f>IF(AR370=0,0,AR371/AR370)</f>
        <v>0</v>
      </c>
      <c r="AS372" s="203"/>
      <c r="AT372" s="203"/>
      <c r="AU372" s="118"/>
    </row>
    <row r="373" spans="38:47" ht="48" customHeight="1">
      <c r="AL373" s="156"/>
      <c r="AM373" s="569" t="s">
        <v>1174</v>
      </c>
      <c r="AN373" s="665" t="s">
        <v>2445</v>
      </c>
      <c r="AO373" s="171" t="s">
        <v>150</v>
      </c>
      <c r="AP373" s="263">
        <f>SUMIF($AS$9:$AT$9,AP$9,$AS373:$AT373)</f>
        <v>0</v>
      </c>
      <c r="AQ373" s="263">
        <f>SUMIF($AS$9:$AT$9,AQ$9,$AS373:$AT373)</f>
        <v>0</v>
      </c>
      <c r="AR373" s="263">
        <f>SUMIF($AS$9:$AT$9,AR$9,$AS373:$AT373)</f>
        <v>0</v>
      </c>
      <c r="AS373" s="203"/>
      <c r="AT373" s="203"/>
      <c r="AU373" s="347"/>
    </row>
    <row r="374" spans="38:47" ht="0.75" hidden="1" customHeight="1">
      <c r="AL374" s="156"/>
      <c r="AM374" s="564"/>
      <c r="AN374" s="666"/>
      <c r="AO374" s="473"/>
      <c r="AP374" s="278"/>
      <c r="AQ374" s="278"/>
      <c r="AR374" s="278"/>
      <c r="AS374" s="203"/>
      <c r="AT374" s="203"/>
      <c r="AU374" s="118"/>
    </row>
    <row r="375" spans="38:47">
      <c r="AL375" s="156"/>
      <c r="AM375" s="569" t="s">
        <v>1259</v>
      </c>
      <c r="AN375" s="547" t="s">
        <v>694</v>
      </c>
      <c r="AO375" s="171" t="s">
        <v>861</v>
      </c>
      <c r="AP375" s="440">
        <f>IF(AP331=0,0,(AP336-AP335)/AP331*100)</f>
        <v>0</v>
      </c>
      <c r="AQ375" s="440">
        <f>IF(AQ331=0,0,(AQ336-AQ335)/AQ331*100)</f>
        <v>0</v>
      </c>
      <c r="AR375" s="440">
        <f>IF(AR331=0,0,(AR336-AR335)/AR331*100)</f>
        <v>0</v>
      </c>
      <c r="AS375" s="203"/>
      <c r="AT375" s="203"/>
      <c r="AU375" s="118"/>
    </row>
    <row r="376" spans="38:47" ht="0.75" hidden="1" customHeight="1">
      <c r="AL376" s="156"/>
      <c r="AM376" s="564"/>
      <c r="AN376" s="666"/>
      <c r="AO376" s="473"/>
      <c r="AP376" s="278"/>
      <c r="AQ376" s="278"/>
      <c r="AR376" s="278"/>
      <c r="AS376" s="203"/>
      <c r="AT376" s="203"/>
      <c r="AU376" s="118"/>
    </row>
    <row r="377" spans="38:47" ht="24" customHeight="1">
      <c r="AL377" s="156"/>
      <c r="AM377" s="554" t="s">
        <v>1260</v>
      </c>
      <c r="AN377" s="547" t="s">
        <v>2432</v>
      </c>
      <c r="AO377" s="171" t="s">
        <v>196</v>
      </c>
      <c r="AP377" s="263">
        <f t="shared" ref="AP377:AR380" si="43">SUMIF($AS$9:$AT$9,AP$9,$AS377:$AT377)</f>
        <v>0</v>
      </c>
      <c r="AQ377" s="263">
        <f t="shared" si="43"/>
        <v>0</v>
      </c>
      <c r="AR377" s="263">
        <f t="shared" si="43"/>
        <v>0</v>
      </c>
      <c r="AS377" s="203"/>
      <c r="AT377" s="203"/>
      <c r="AU377" s="347"/>
    </row>
    <row r="378" spans="38:47" ht="21">
      <c r="AL378" s="156"/>
      <c r="AM378" s="556" t="str">
        <f>AM377 &amp; ".0.1"</f>
        <v>D.0.1</v>
      </c>
      <c r="AN378" s="550" t="s">
        <v>2427</v>
      </c>
      <c r="AO378" s="171" t="s">
        <v>196</v>
      </c>
      <c r="AP378" s="263">
        <f t="shared" si="43"/>
        <v>0</v>
      </c>
      <c r="AQ378" s="263">
        <f t="shared" si="43"/>
        <v>0</v>
      </c>
      <c r="AR378" s="263">
        <f t="shared" si="43"/>
        <v>0</v>
      </c>
      <c r="AS378" s="203"/>
      <c r="AT378" s="203"/>
      <c r="AU378" s="347"/>
    </row>
    <row r="379" spans="38:47">
      <c r="AL379" s="156"/>
      <c r="AM379" s="556" t="str">
        <f>AM377 &amp; ".0.2"</f>
        <v>D.0.2</v>
      </c>
      <c r="AN379" s="573" t="s">
        <v>45</v>
      </c>
      <c r="AO379" s="171" t="s">
        <v>150</v>
      </c>
      <c r="AP379" s="263">
        <f t="shared" si="43"/>
        <v>0</v>
      </c>
      <c r="AQ379" s="263">
        <f t="shared" si="43"/>
        <v>0</v>
      </c>
      <c r="AR379" s="263">
        <f t="shared" si="43"/>
        <v>0</v>
      </c>
      <c r="AS379" s="203"/>
      <c r="AT379" s="203"/>
    </row>
    <row r="380" spans="38:47" ht="21">
      <c r="AL380" s="156"/>
      <c r="AM380" s="556" t="str">
        <f>AM377 &amp; ".1"</f>
        <v>D.1</v>
      </c>
      <c r="AN380" s="550" t="s">
        <v>46</v>
      </c>
      <c r="AO380" s="171" t="s">
        <v>196</v>
      </c>
      <c r="AP380" s="263">
        <f t="shared" si="43"/>
        <v>0</v>
      </c>
      <c r="AQ380" s="263">
        <f t="shared" si="43"/>
        <v>0</v>
      </c>
      <c r="AR380" s="263">
        <f t="shared" si="43"/>
        <v>0</v>
      </c>
      <c r="AS380" s="203"/>
      <c r="AT380" s="203"/>
    </row>
    <row r="381" spans="38:47">
      <c r="AL381" s="156"/>
      <c r="AM381" s="554" t="str">
        <f>AM380 &amp; ".1"</f>
        <v>D.1.1</v>
      </c>
      <c r="AN381" s="667" t="s">
        <v>420</v>
      </c>
      <c r="AO381" s="171" t="s">
        <v>293</v>
      </c>
      <c r="AP381" s="260">
        <f>IF(AP382=0,0,AP380*1000/AP382)</f>
        <v>0</v>
      </c>
      <c r="AQ381" s="260">
        <f>IF(AQ382=0,0,AQ380*1000/AQ382)</f>
        <v>0</v>
      </c>
      <c r="AR381" s="260">
        <f>IF(AR382=0,0,AR380*1000/AR382)</f>
        <v>0</v>
      </c>
      <c r="AS381" s="203"/>
      <c r="AT381" s="203"/>
    </row>
    <row r="382" spans="38:47">
      <c r="AL382" s="156"/>
      <c r="AM382" s="554" t="str">
        <f>AM380 &amp; ".2"</f>
        <v>D.1.2</v>
      </c>
      <c r="AN382" s="667" t="s">
        <v>288</v>
      </c>
      <c r="AO382" s="171" t="s">
        <v>150</v>
      </c>
      <c r="AP382" s="263">
        <f t="shared" ref="AP382:AR383" si="44">SUMIF($AS$9:$AT$9,AP$9,$AS382:$AT382)</f>
        <v>0</v>
      </c>
      <c r="AQ382" s="263">
        <f t="shared" si="44"/>
        <v>0</v>
      </c>
      <c r="AR382" s="263">
        <f t="shared" si="44"/>
        <v>0</v>
      </c>
      <c r="AS382" s="203"/>
      <c r="AT382" s="203"/>
    </row>
    <row r="383" spans="38:47">
      <c r="AL383" s="156"/>
      <c r="AM383" s="556" t="str">
        <f>AM377 &amp; ".2"</f>
        <v>D.2</v>
      </c>
      <c r="AN383" s="550" t="s">
        <v>162</v>
      </c>
      <c r="AO383" s="171" t="s">
        <v>196</v>
      </c>
      <c r="AP383" s="263">
        <f t="shared" si="44"/>
        <v>0</v>
      </c>
      <c r="AQ383" s="263">
        <f t="shared" si="44"/>
        <v>0</v>
      </c>
      <c r="AR383" s="263">
        <f t="shared" si="44"/>
        <v>0</v>
      </c>
      <c r="AS383" s="203"/>
      <c r="AT383" s="203"/>
    </row>
    <row r="384" spans="38:47">
      <c r="AL384" s="156"/>
      <c r="AM384" s="554" t="str">
        <f>AM383 &amp; ".1"</f>
        <v>D.2.1</v>
      </c>
      <c r="AN384" s="667" t="s">
        <v>420</v>
      </c>
      <c r="AO384" s="171" t="s">
        <v>293</v>
      </c>
      <c r="AP384" s="260">
        <f>IF(AP385=0,0,AP383*1000/AP385)</f>
        <v>0</v>
      </c>
      <c r="AQ384" s="260">
        <f>IF(AQ385=0,0,AQ383*1000/AQ385)</f>
        <v>0</v>
      </c>
      <c r="AR384" s="260">
        <f>IF(AR385=0,0,AR383*1000/AR385)</f>
        <v>0</v>
      </c>
      <c r="AS384" s="203"/>
      <c r="AT384" s="203"/>
    </row>
    <row r="385" spans="38:47">
      <c r="AL385" s="156"/>
      <c r="AM385" s="554" t="str">
        <f>AM383 &amp; ".2"</f>
        <v>D.2.2</v>
      </c>
      <c r="AN385" s="667" t="s">
        <v>288</v>
      </c>
      <c r="AO385" s="171" t="s">
        <v>150</v>
      </c>
      <c r="AP385" s="263">
        <f t="shared" ref="AP385:AR386" si="45">SUMIF($AS$9:$AT$9,AP$9,$AS385:$AT385)</f>
        <v>0</v>
      </c>
      <c r="AQ385" s="263">
        <f t="shared" si="45"/>
        <v>0</v>
      </c>
      <c r="AR385" s="263">
        <f t="shared" si="45"/>
        <v>0</v>
      </c>
      <c r="AS385" s="203"/>
      <c r="AT385" s="203"/>
    </row>
    <row r="386" spans="38:47">
      <c r="AL386" s="156"/>
      <c r="AM386" s="556" t="str">
        <f>AM377 &amp; ".3"</f>
        <v>D.3</v>
      </c>
      <c r="AN386" s="550" t="s">
        <v>163</v>
      </c>
      <c r="AO386" s="171" t="s">
        <v>196</v>
      </c>
      <c r="AP386" s="263">
        <f t="shared" si="45"/>
        <v>0</v>
      </c>
      <c r="AQ386" s="263">
        <f t="shared" si="45"/>
        <v>0</v>
      </c>
      <c r="AR386" s="263">
        <f t="shared" si="45"/>
        <v>0</v>
      </c>
      <c r="AS386" s="203"/>
      <c r="AT386" s="203"/>
    </row>
    <row r="387" spans="38:47">
      <c r="AL387" s="156"/>
      <c r="AM387" s="554" t="str">
        <f>AM386 &amp; ".1"</f>
        <v>D.3.1</v>
      </c>
      <c r="AN387" s="667" t="s">
        <v>420</v>
      </c>
      <c r="AO387" s="171" t="s">
        <v>293</v>
      </c>
      <c r="AP387" s="260">
        <f>IF(AP388=0,0,AP386*1000/AP388)</f>
        <v>0</v>
      </c>
      <c r="AQ387" s="260">
        <f>IF(AQ388=0,0,AQ386*1000/AQ388)</f>
        <v>0</v>
      </c>
      <c r="AR387" s="260">
        <f>IF(AR388=0,0,AR386*1000/AR388)</f>
        <v>0</v>
      </c>
      <c r="AS387" s="203"/>
      <c r="AT387" s="203"/>
    </row>
    <row r="388" spans="38:47">
      <c r="AL388" s="156"/>
      <c r="AM388" s="554" t="str">
        <f>AM386 &amp; ".2"</f>
        <v>D.3.2</v>
      </c>
      <c r="AN388" s="667" t="s">
        <v>288</v>
      </c>
      <c r="AO388" s="171" t="s">
        <v>150</v>
      </c>
      <c r="AP388" s="263">
        <f t="shared" ref="AP388:AR389" si="46">SUMIF($AS$9:$AT$9,AP$9,$AS388:$AT388)</f>
        <v>0</v>
      </c>
      <c r="AQ388" s="263">
        <f t="shared" si="46"/>
        <v>0</v>
      </c>
      <c r="AR388" s="263">
        <f t="shared" si="46"/>
        <v>0</v>
      </c>
      <c r="AS388" s="203"/>
      <c r="AT388" s="203"/>
    </row>
    <row r="389" spans="38:47">
      <c r="AL389" s="156"/>
      <c r="AM389" s="556" t="str">
        <f>AM377 &amp; ".4"</f>
        <v>D.4</v>
      </c>
      <c r="AN389" s="550" t="s">
        <v>170</v>
      </c>
      <c r="AO389" s="171" t="s">
        <v>196</v>
      </c>
      <c r="AP389" s="263">
        <f t="shared" si="46"/>
        <v>0</v>
      </c>
      <c r="AQ389" s="263">
        <f t="shared" si="46"/>
        <v>0</v>
      </c>
      <c r="AR389" s="263">
        <f t="shared" si="46"/>
        <v>0</v>
      </c>
      <c r="AS389" s="203"/>
      <c r="AT389" s="203"/>
    </row>
    <row r="390" spans="38:47">
      <c r="AL390" s="156"/>
      <c r="AM390" s="554" t="str">
        <f>AM389 &amp; ".1"</f>
        <v>D.4.1</v>
      </c>
      <c r="AN390" s="667" t="s">
        <v>420</v>
      </c>
      <c r="AO390" s="171" t="s">
        <v>293</v>
      </c>
      <c r="AP390" s="260">
        <f>IF(AP391=0,0,AP389*1000/AP391)</f>
        <v>0</v>
      </c>
      <c r="AQ390" s="260">
        <f>IF(AQ391=0,0,AQ389*1000/AQ391)</f>
        <v>0</v>
      </c>
      <c r="AR390" s="260">
        <f>IF(AR391=0,0,AR389*1000/AR391)</f>
        <v>0</v>
      </c>
      <c r="AS390" s="203"/>
      <c r="AT390" s="203"/>
    </row>
    <row r="391" spans="38:47">
      <c r="AL391" s="156"/>
      <c r="AM391" s="554" t="str">
        <f>AM389 &amp; ".2"</f>
        <v>D.4.2</v>
      </c>
      <c r="AN391" s="667" t="s">
        <v>288</v>
      </c>
      <c r="AO391" s="171" t="s">
        <v>150</v>
      </c>
      <c r="AP391" s="263">
        <f t="shared" ref="AP391:AR392" si="47">SUMIF($AS$9:$AT$9,AP$9,$AS391:$AT391)</f>
        <v>0</v>
      </c>
      <c r="AQ391" s="263">
        <f t="shared" si="47"/>
        <v>0</v>
      </c>
      <c r="AR391" s="263">
        <f t="shared" si="47"/>
        <v>0</v>
      </c>
      <c r="AS391" s="203"/>
      <c r="AT391" s="203"/>
    </row>
    <row r="392" spans="38:47">
      <c r="AL392" s="156"/>
      <c r="AM392" s="556" t="str">
        <f>AM377 &amp; ".5"</f>
        <v>D.5</v>
      </c>
      <c r="AN392" s="550" t="s">
        <v>2428</v>
      </c>
      <c r="AO392" s="171" t="s">
        <v>196</v>
      </c>
      <c r="AP392" s="263">
        <f t="shared" si="47"/>
        <v>0</v>
      </c>
      <c r="AQ392" s="263">
        <f t="shared" si="47"/>
        <v>0</v>
      </c>
      <c r="AR392" s="263">
        <f t="shared" si="47"/>
        <v>0</v>
      </c>
      <c r="AS392" s="203"/>
      <c r="AT392" s="203"/>
    </row>
    <row r="393" spans="38:47">
      <c r="AL393" s="156"/>
      <c r="AM393" s="564"/>
      <c r="AN393" s="565"/>
      <c r="AO393" s="473"/>
      <c r="AP393" s="278"/>
      <c r="AQ393" s="278"/>
      <c r="AR393" s="278"/>
      <c r="AS393" s="203"/>
      <c r="AT393" s="203"/>
      <c r="AU393" s="118"/>
    </row>
    <row r="394" spans="38:47">
      <c r="AP394" s="118"/>
      <c r="AQ394" s="118"/>
      <c r="AR394" s="118"/>
      <c r="AS394" s="118"/>
      <c r="AT394" s="118"/>
      <c r="AU394" s="118"/>
    </row>
  </sheetData>
  <sheetProtection password="F421" sheet="1" objects="1" scenarios="1" formatColumns="0" formatRows="0"/>
  <mergeCells count="6">
    <mergeCell ref="AP19:AR20"/>
    <mergeCell ref="AM13:AN14"/>
    <mergeCell ref="AM19:AM20"/>
    <mergeCell ref="AO19:AO20"/>
    <mergeCell ref="AP14:AR14"/>
    <mergeCell ref="AN19:AN20"/>
  </mergeCells>
  <phoneticPr fontId="3" type="noConversion"/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>
      <formula1>900</formula1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EAT_FUEL">
    <tabColor rgb="FFFFFF00"/>
    <outlinePr summaryBelow="0"/>
  </sheetPr>
  <dimension ref="A1:AU962"/>
  <sheetViews>
    <sheetView showGridLines="0" zoomScale="90" zoomScaleNormal="90" workbookViewId="0">
      <pane xSplit="44" ySplit="35" topLeftCell="AT36" activePane="bottomRight" state="frozen"/>
      <selection activeCell="AK9" sqref="AK9"/>
      <selection pane="topRight" activeCell="AS9" sqref="AS9"/>
      <selection pane="bottomLeft" activeCell="AK36" sqref="AK36"/>
      <selection pane="bottomRight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95" customWidth="1"/>
    <col min="42" max="44" width="12.7109375" customWidth="1"/>
    <col min="45" max="46" width="0.140625" hidden="1" customWidth="1"/>
    <col min="47" max="49" width="2.5703125" customWidth="1"/>
  </cols>
  <sheetData>
    <row r="1" spans="1:47" s="2" customFormat="1" ht="12" hidden="1" customHeight="1">
      <c r="J1"/>
      <c r="AL1" s="20"/>
      <c r="AM1" s="26"/>
    </row>
    <row r="2" spans="1:47" s="2" customFormat="1" ht="12" hidden="1" customHeight="1">
      <c r="J2"/>
      <c r="AL2" s="20"/>
      <c r="AM2" s="26"/>
    </row>
    <row r="3" spans="1:47" s="2" customFormat="1" ht="12" hidden="1" customHeight="1">
      <c r="J3"/>
      <c r="AL3" s="20"/>
      <c r="AM3" s="26"/>
    </row>
    <row r="4" spans="1:47" s="2" customFormat="1" ht="12" hidden="1" customHeight="1">
      <c r="J4"/>
      <c r="AL4" s="20"/>
      <c r="AM4" s="26"/>
    </row>
    <row r="5" spans="1:47" s="2" customFormat="1" ht="12" hidden="1" customHeight="1">
      <c r="J5"/>
      <c r="AL5" s="20"/>
      <c r="AM5" s="26"/>
    </row>
    <row r="6" spans="1:47" s="2" customFormat="1" ht="12" hidden="1" customHeight="1">
      <c r="J6"/>
      <c r="AL6" s="20"/>
      <c r="AM6" s="26"/>
      <c r="AP6" s="163">
        <v>12</v>
      </c>
      <c r="AQ6" s="163">
        <v>6</v>
      </c>
      <c r="AR6" s="163">
        <v>6</v>
      </c>
    </row>
    <row r="7" spans="1:47" s="2" customFormat="1" ht="12" hidden="1" customHeight="1">
      <c r="J7"/>
      <c r="AL7" s="20"/>
      <c r="AM7" s="26"/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 t="s">
        <v>280</v>
      </c>
      <c r="AQ11" s="147" t="s">
        <v>195</v>
      </c>
      <c r="AR11" s="147" t="s">
        <v>674</v>
      </c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s="2" customFormat="1" ht="27" customHeight="1">
      <c r="A13" s="2" t="s">
        <v>636</v>
      </c>
      <c r="J13"/>
      <c r="AL13" s="20"/>
      <c r="AM13" s="856" t="s">
        <v>2441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s="2" customFormat="1" ht="27" hidden="1" customHeight="1">
      <c r="J14"/>
      <c r="AL14" s="20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s="2" customFormat="1" ht="12" hidden="1" customHeight="1">
      <c r="J15"/>
      <c r="AL15" s="20"/>
      <c r="AM15" s="26"/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0:47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0:47" s="2" customFormat="1" ht="12" hidden="1" customHeight="1">
      <c r="J18"/>
      <c r="AL18" s="44"/>
      <c r="AM18" s="150"/>
      <c r="AN18" s="71"/>
      <c r="AO18" s="71"/>
      <c r="AT18" s="2" t="s">
        <v>136</v>
      </c>
    </row>
    <row r="19" spans="10:47" s="2" customFormat="1" ht="12" customHeight="1">
      <c r="J19"/>
      <c r="AK19" s="27"/>
      <c r="AL19" s="48"/>
      <c r="AM19" s="772" t="s">
        <v>105</v>
      </c>
      <c r="AN19" s="859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0:47" s="2" customFormat="1" ht="24" customHeight="1">
      <c r="J20"/>
      <c r="AK20" s="27"/>
      <c r="AL20" s="48"/>
      <c r="AM20" s="772"/>
      <c r="AN20" s="860"/>
      <c r="AO20" s="784"/>
      <c r="AP20" s="852"/>
      <c r="AQ20" s="853"/>
      <c r="AR20" s="853"/>
      <c r="AS20" s="182"/>
      <c r="AT20" s="168"/>
      <c r="AU20" s="64"/>
    </row>
    <row r="21" spans="10:47" s="2" customFormat="1" ht="11.25" customHeight="1">
      <c r="J21"/>
      <c r="AK21" s="27"/>
      <c r="AL21" s="48"/>
      <c r="AM21" s="673"/>
      <c r="AN21" s="184" t="s">
        <v>198</v>
      </c>
      <c r="AO21" s="185"/>
      <c r="AP21" s="186"/>
      <c r="AQ21" s="187"/>
      <c r="AR21" s="187"/>
      <c r="AS21" s="182"/>
      <c r="AT21" s="168"/>
      <c r="AU21" s="64"/>
    </row>
    <row r="22" spans="10:47" s="2" customFormat="1" ht="24" customHeight="1">
      <c r="J22"/>
      <c r="AK22" s="27"/>
      <c r="AL22" s="48"/>
      <c r="AM22" s="183"/>
      <c r="AN22" s="184" t="s">
        <v>2383</v>
      </c>
      <c r="AO22" s="201"/>
      <c r="AP22" s="189"/>
      <c r="AQ22" s="190"/>
      <c r="AR22" s="190"/>
      <c r="AS22" s="182"/>
      <c r="AT22" s="168"/>
      <c r="AU22" s="64"/>
    </row>
    <row r="23" spans="10:47" s="46" customFormat="1" ht="0.2" customHeight="1">
      <c r="AL23" s="128"/>
      <c r="AM23" s="130"/>
      <c r="AN23" s="130"/>
      <c r="AO23" s="202"/>
      <c r="AP23" s="132"/>
      <c r="AQ23" s="194"/>
      <c r="AR23" s="194"/>
      <c r="AS23" s="182"/>
      <c r="AT23" s="168"/>
      <c r="AU23" s="45"/>
    </row>
    <row r="24" spans="10:47" s="46" customFormat="1" ht="0.2" customHeight="1">
      <c r="AL24" s="128"/>
      <c r="AM24" s="130"/>
      <c r="AN24" s="130"/>
      <c r="AO24" s="202"/>
      <c r="AP24" s="132"/>
      <c r="AQ24" s="194"/>
      <c r="AR24" s="194"/>
      <c r="AS24" s="182"/>
      <c r="AT24" s="168"/>
      <c r="AU24" s="45"/>
    </row>
    <row r="25" spans="10:47" s="46" customFormat="1" ht="0.2" customHeight="1">
      <c r="AL25" s="128"/>
      <c r="AM25" s="130"/>
      <c r="AN25" s="130"/>
      <c r="AO25" s="202"/>
      <c r="AP25" s="132"/>
      <c r="AQ25" s="194"/>
      <c r="AR25" s="194"/>
      <c r="AS25" s="182"/>
      <c r="AT25" s="168"/>
      <c r="AU25" s="45"/>
    </row>
    <row r="26" spans="10:47" s="46" customFormat="1" ht="0.2" customHeight="1">
      <c r="AL26" s="128"/>
      <c r="AM26" s="130"/>
      <c r="AN26" s="130"/>
      <c r="AO26" s="202"/>
      <c r="AP26" s="132"/>
      <c r="AQ26" s="194"/>
      <c r="AR26" s="194"/>
      <c r="AS26" s="182"/>
      <c r="AT26" s="168"/>
      <c r="AU26" s="45"/>
    </row>
    <row r="27" spans="10:47" s="46" customFormat="1" ht="0.2" customHeight="1">
      <c r="AL27" s="128"/>
      <c r="AM27" s="130"/>
      <c r="AN27" s="130"/>
      <c r="AO27" s="202"/>
      <c r="AP27" s="132"/>
      <c r="AQ27" s="194"/>
      <c r="AR27" s="194"/>
      <c r="AS27" s="182"/>
      <c r="AT27" s="168"/>
      <c r="AU27" s="45"/>
    </row>
    <row r="28" spans="10:47" s="46" customFormat="1" ht="0.2" customHeight="1">
      <c r="AL28" s="128"/>
      <c r="AM28" s="130"/>
      <c r="AN28" s="130"/>
      <c r="AO28" s="202"/>
      <c r="AP28" s="132"/>
      <c r="AQ28" s="194"/>
      <c r="AR28" s="194"/>
      <c r="AS28" s="182"/>
      <c r="AT28" s="168"/>
      <c r="AU28" s="45"/>
    </row>
    <row r="29" spans="10:47" s="46" customFormat="1" ht="0.2" customHeight="1">
      <c r="AL29" s="128"/>
      <c r="AM29" s="130"/>
      <c r="AN29" s="130"/>
      <c r="AO29" s="202"/>
      <c r="AP29" s="132"/>
      <c r="AQ29" s="194"/>
      <c r="AR29" s="194"/>
      <c r="AS29" s="182"/>
      <c r="AT29" s="168"/>
      <c r="AU29" s="45"/>
    </row>
    <row r="30" spans="10:47" s="46" customFormat="1" ht="0.2" customHeight="1">
      <c r="AL30" s="128"/>
      <c r="AM30" s="130"/>
      <c r="AN30" s="130"/>
      <c r="AO30" s="202"/>
      <c r="AP30" s="132"/>
      <c r="AQ30" s="194"/>
      <c r="AR30" s="194"/>
      <c r="AS30" s="182"/>
      <c r="AT30" s="168"/>
      <c r="AU30" s="45"/>
    </row>
    <row r="31" spans="10:47" s="46" customFormat="1" ht="0.2" customHeight="1">
      <c r="AL31" s="128"/>
      <c r="AM31" s="130"/>
      <c r="AN31" s="130"/>
      <c r="AO31" s="202"/>
      <c r="AP31" s="132"/>
      <c r="AQ31" s="194"/>
      <c r="AR31" s="194"/>
      <c r="AS31" s="182"/>
      <c r="AT31" s="168"/>
      <c r="AU31" s="45"/>
    </row>
    <row r="32" spans="10:47" s="46" customFormat="1" ht="0.2" customHeight="1">
      <c r="AL32" s="128"/>
      <c r="AM32" s="130"/>
      <c r="AN32" s="130"/>
      <c r="AO32" s="202"/>
      <c r="AP32" s="132"/>
      <c r="AQ32" s="194"/>
      <c r="AR32" s="194"/>
      <c r="AS32" s="182"/>
      <c r="AT32" s="168"/>
      <c r="AU32" s="45"/>
    </row>
    <row r="33" spans="32:47" s="46" customFormat="1" ht="0.2" customHeight="1">
      <c r="AL33" s="128"/>
      <c r="AM33" s="130"/>
      <c r="AN33" s="130"/>
      <c r="AO33" s="202"/>
      <c r="AP33" s="132"/>
      <c r="AQ33" s="194"/>
      <c r="AR33" s="194"/>
      <c r="AS33" s="182"/>
      <c r="AT33" s="168"/>
      <c r="AU33" s="45"/>
    </row>
    <row r="34" spans="32:47" s="46" customFormat="1" ht="0.2" customHeight="1">
      <c r="AL34" s="128"/>
      <c r="AM34" s="130"/>
      <c r="AN34" s="130"/>
      <c r="AO34" s="202"/>
      <c r="AP34" s="132"/>
      <c r="AQ34" s="194"/>
      <c r="AR34" s="194"/>
      <c r="AS34" s="182"/>
      <c r="AT34" s="168"/>
      <c r="AU34" s="45"/>
    </row>
    <row r="35" spans="32:47" s="46" customFormat="1" ht="17.25" hidden="1" customHeight="1">
      <c r="AL35" s="128"/>
      <c r="AM35" s="130"/>
      <c r="AN35" s="130"/>
      <c r="AO35" s="200"/>
      <c r="AP35" s="132"/>
      <c r="AQ35" s="194"/>
      <c r="AR35" s="194"/>
      <c r="AS35" s="182"/>
      <c r="AT35" s="168"/>
      <c r="AU35" s="45"/>
    </row>
    <row r="36" spans="32:47" ht="36" customHeight="1">
      <c r="AF36" s="119"/>
      <c r="AL36" s="36"/>
      <c r="AM36" s="538" t="s">
        <v>167</v>
      </c>
      <c r="AN36" s="511" t="s">
        <v>853</v>
      </c>
      <c r="AO36" s="198" t="s">
        <v>196</v>
      </c>
      <c r="AP36" s="263">
        <f t="shared" ref="AP36:AR55" si="0">SUMIF($AS$9:$AT$9,AP$9,$AS36:$AT36)</f>
        <v>0</v>
      </c>
      <c r="AQ36" s="263">
        <f t="shared" si="0"/>
        <v>0</v>
      </c>
      <c r="AR36" s="263">
        <f t="shared" si="0"/>
        <v>0</v>
      </c>
      <c r="AS36" s="199"/>
      <c r="AT36" s="203"/>
      <c r="AU36" s="177"/>
    </row>
    <row r="37" spans="32:47" ht="11.25" customHeight="1">
      <c r="AF37" s="439" t="s">
        <v>1452</v>
      </c>
      <c r="AL37" s="36"/>
      <c r="AM37" s="539" t="s">
        <v>1508</v>
      </c>
      <c r="AN37" s="483" t="s">
        <v>1427</v>
      </c>
      <c r="AO37" s="198" t="s">
        <v>196</v>
      </c>
      <c r="AP37" s="263">
        <f t="shared" si="0"/>
        <v>0</v>
      </c>
      <c r="AQ37" s="263">
        <f t="shared" si="0"/>
        <v>0</v>
      </c>
      <c r="AR37" s="263">
        <f t="shared" si="0"/>
        <v>0</v>
      </c>
      <c r="AS37" s="199"/>
      <c r="AT37" s="203"/>
      <c r="AU37" s="177"/>
    </row>
    <row r="38" spans="32:47" ht="11.25" customHeight="1">
      <c r="AF38" s="439" t="s">
        <v>1453</v>
      </c>
      <c r="AL38" s="36"/>
      <c r="AM38" s="539" t="s">
        <v>1509</v>
      </c>
      <c r="AN38" s="487" t="s">
        <v>818</v>
      </c>
      <c r="AO38" s="198" t="s">
        <v>196</v>
      </c>
      <c r="AP38" s="263">
        <f t="shared" si="0"/>
        <v>0</v>
      </c>
      <c r="AQ38" s="263">
        <f t="shared" si="0"/>
        <v>0</v>
      </c>
      <c r="AR38" s="263">
        <f t="shared" si="0"/>
        <v>0</v>
      </c>
      <c r="AS38" s="199"/>
      <c r="AT38" s="203"/>
      <c r="AU38" s="177"/>
    </row>
    <row r="39" spans="32:47" ht="11.25" customHeight="1">
      <c r="AF39" s="439" t="s">
        <v>1454</v>
      </c>
      <c r="AL39" s="36"/>
      <c r="AM39" s="539" t="s">
        <v>1510</v>
      </c>
      <c r="AN39" s="487" t="s">
        <v>820</v>
      </c>
      <c r="AO39" s="198" t="s">
        <v>196</v>
      </c>
      <c r="AP39" s="263">
        <f t="shared" si="0"/>
        <v>0</v>
      </c>
      <c r="AQ39" s="263">
        <f t="shared" si="0"/>
        <v>0</v>
      </c>
      <c r="AR39" s="263">
        <f t="shared" si="0"/>
        <v>0</v>
      </c>
      <c r="AS39" s="199"/>
      <c r="AT39" s="203"/>
      <c r="AU39" s="177"/>
    </row>
    <row r="40" spans="32:47" ht="11.25" customHeight="1">
      <c r="AF40" s="439" t="s">
        <v>1455</v>
      </c>
      <c r="AL40" s="36"/>
      <c r="AM40" s="539" t="s">
        <v>1511</v>
      </c>
      <c r="AN40" s="487" t="s">
        <v>821</v>
      </c>
      <c r="AO40" s="198" t="s">
        <v>196</v>
      </c>
      <c r="AP40" s="263">
        <f t="shared" si="0"/>
        <v>0</v>
      </c>
      <c r="AQ40" s="263">
        <f t="shared" si="0"/>
        <v>0</v>
      </c>
      <c r="AR40" s="263">
        <f t="shared" si="0"/>
        <v>0</v>
      </c>
      <c r="AS40" s="199"/>
      <c r="AT40" s="203"/>
      <c r="AU40" s="177"/>
    </row>
    <row r="41" spans="32:47" ht="11.25" customHeight="1">
      <c r="AF41" s="439" t="s">
        <v>1464</v>
      </c>
      <c r="AL41" s="36"/>
      <c r="AM41" s="539" t="s">
        <v>1512</v>
      </c>
      <c r="AN41" s="488" t="s">
        <v>1428</v>
      </c>
      <c r="AO41" s="198" t="s">
        <v>196</v>
      </c>
      <c r="AP41" s="263">
        <f t="shared" si="0"/>
        <v>0</v>
      </c>
      <c r="AQ41" s="263">
        <f t="shared" si="0"/>
        <v>0</v>
      </c>
      <c r="AR41" s="263">
        <f t="shared" si="0"/>
        <v>0</v>
      </c>
      <c r="AS41" s="199"/>
      <c r="AT41" s="203"/>
      <c r="AU41" s="177"/>
    </row>
    <row r="42" spans="32:47" ht="11.25" customHeight="1">
      <c r="AF42" s="439" t="s">
        <v>1465</v>
      </c>
      <c r="AL42" s="36"/>
      <c r="AM42" s="539" t="s">
        <v>1513</v>
      </c>
      <c r="AN42" s="488" t="s">
        <v>1429</v>
      </c>
      <c r="AO42" s="198" t="s">
        <v>196</v>
      </c>
      <c r="AP42" s="263">
        <f t="shared" si="0"/>
        <v>0</v>
      </c>
      <c r="AQ42" s="263">
        <f t="shared" si="0"/>
        <v>0</v>
      </c>
      <c r="AR42" s="263">
        <f t="shared" si="0"/>
        <v>0</v>
      </c>
      <c r="AS42" s="199"/>
      <c r="AT42" s="203"/>
      <c r="AU42" s="177"/>
    </row>
    <row r="43" spans="32:47" ht="11.25" customHeight="1">
      <c r="AF43" s="439" t="s">
        <v>1466</v>
      </c>
      <c r="AL43" s="36"/>
      <c r="AM43" s="539" t="s">
        <v>1514</v>
      </c>
      <c r="AN43" s="488" t="s">
        <v>1430</v>
      </c>
      <c r="AO43" s="198" t="s">
        <v>196</v>
      </c>
      <c r="AP43" s="263">
        <f t="shared" si="0"/>
        <v>0</v>
      </c>
      <c r="AQ43" s="263">
        <f t="shared" si="0"/>
        <v>0</v>
      </c>
      <c r="AR43" s="263">
        <f t="shared" si="0"/>
        <v>0</v>
      </c>
      <c r="AS43" s="199"/>
      <c r="AT43" s="203"/>
      <c r="AU43" s="177"/>
    </row>
    <row r="44" spans="32:47" ht="11.25" customHeight="1">
      <c r="AF44" s="439" t="s">
        <v>1463</v>
      </c>
      <c r="AL44" s="36"/>
      <c r="AM44" s="539" t="s">
        <v>1515</v>
      </c>
      <c r="AN44" s="488" t="s">
        <v>1431</v>
      </c>
      <c r="AO44" s="198" t="s">
        <v>196</v>
      </c>
      <c r="AP44" s="263">
        <f t="shared" si="0"/>
        <v>0</v>
      </c>
      <c r="AQ44" s="263">
        <f t="shared" si="0"/>
        <v>0</v>
      </c>
      <c r="AR44" s="263">
        <f t="shared" si="0"/>
        <v>0</v>
      </c>
      <c r="AS44" s="199"/>
      <c r="AT44" s="203"/>
      <c r="AU44" s="177"/>
    </row>
    <row r="45" spans="32:47" ht="11.25" customHeight="1">
      <c r="AF45" s="439" t="s">
        <v>1456</v>
      </c>
      <c r="AL45" s="36"/>
      <c r="AM45" s="539" t="s">
        <v>1516</v>
      </c>
      <c r="AN45" s="489" t="s">
        <v>783</v>
      </c>
      <c r="AO45" s="198" t="s">
        <v>196</v>
      </c>
      <c r="AP45" s="263">
        <f t="shared" si="0"/>
        <v>0</v>
      </c>
      <c r="AQ45" s="263">
        <f t="shared" si="0"/>
        <v>0</v>
      </c>
      <c r="AR45" s="263">
        <f t="shared" si="0"/>
        <v>0</v>
      </c>
      <c r="AS45" s="199"/>
      <c r="AT45" s="203"/>
      <c r="AU45" s="177"/>
    </row>
    <row r="46" spans="32:47" ht="11.25" customHeight="1">
      <c r="AF46" s="439" t="s">
        <v>1457</v>
      </c>
      <c r="AL46" s="36"/>
      <c r="AM46" s="539" t="s">
        <v>1517</v>
      </c>
      <c r="AN46" s="490" t="s">
        <v>823</v>
      </c>
      <c r="AO46" s="198" t="s">
        <v>196</v>
      </c>
      <c r="AP46" s="263">
        <f t="shared" si="0"/>
        <v>0</v>
      </c>
      <c r="AQ46" s="263">
        <f t="shared" si="0"/>
        <v>0</v>
      </c>
      <c r="AR46" s="263">
        <f t="shared" si="0"/>
        <v>0</v>
      </c>
      <c r="AS46" s="199"/>
      <c r="AT46" s="203"/>
      <c r="AU46" s="177"/>
    </row>
    <row r="47" spans="32:47" ht="11.25" customHeight="1">
      <c r="AF47" s="439" t="s">
        <v>1458</v>
      </c>
      <c r="AL47" s="36"/>
      <c r="AM47" s="539" t="s">
        <v>1518</v>
      </c>
      <c r="AN47" s="484" t="s">
        <v>827</v>
      </c>
      <c r="AO47" s="198" t="s">
        <v>196</v>
      </c>
      <c r="AP47" s="263">
        <f t="shared" si="0"/>
        <v>0</v>
      </c>
      <c r="AQ47" s="263">
        <f t="shared" si="0"/>
        <v>0</v>
      </c>
      <c r="AR47" s="263">
        <f t="shared" si="0"/>
        <v>0</v>
      </c>
      <c r="AS47" s="199"/>
      <c r="AT47" s="203"/>
      <c r="AU47" s="177"/>
    </row>
    <row r="48" spans="32:47" ht="11.25" customHeight="1">
      <c r="AF48" s="439" t="s">
        <v>1459</v>
      </c>
      <c r="AL48" s="36"/>
      <c r="AM48" s="539" t="s">
        <v>1519</v>
      </c>
      <c r="AN48" s="491" t="s">
        <v>1432</v>
      </c>
      <c r="AO48" s="198" t="s">
        <v>196</v>
      </c>
      <c r="AP48" s="263">
        <f t="shared" si="0"/>
        <v>0</v>
      </c>
      <c r="AQ48" s="263">
        <f t="shared" si="0"/>
        <v>0</v>
      </c>
      <c r="AR48" s="263">
        <f t="shared" si="0"/>
        <v>0</v>
      </c>
      <c r="AS48" s="199"/>
      <c r="AT48" s="203"/>
      <c r="AU48" s="177"/>
    </row>
    <row r="49" spans="32:47" ht="11.25" customHeight="1">
      <c r="AF49" s="439" t="s">
        <v>1460</v>
      </c>
      <c r="AL49" s="36"/>
      <c r="AM49" s="539" t="s">
        <v>1520</v>
      </c>
      <c r="AN49" s="491" t="s">
        <v>1433</v>
      </c>
      <c r="AO49" s="198" t="s">
        <v>196</v>
      </c>
      <c r="AP49" s="263">
        <f t="shared" si="0"/>
        <v>0</v>
      </c>
      <c r="AQ49" s="263">
        <f t="shared" si="0"/>
        <v>0</v>
      </c>
      <c r="AR49" s="263">
        <f t="shared" si="0"/>
        <v>0</v>
      </c>
      <c r="AS49" s="199"/>
      <c r="AT49" s="203"/>
      <c r="AU49" s="177"/>
    </row>
    <row r="50" spans="32:47" ht="11.25" customHeight="1">
      <c r="AF50" s="439" t="s">
        <v>1461</v>
      </c>
      <c r="AL50" s="36"/>
      <c r="AM50" s="539" t="s">
        <v>1521</v>
      </c>
      <c r="AN50" s="491" t="s">
        <v>1434</v>
      </c>
      <c r="AO50" s="198" t="s">
        <v>196</v>
      </c>
      <c r="AP50" s="263">
        <f t="shared" si="0"/>
        <v>0</v>
      </c>
      <c r="AQ50" s="263">
        <f t="shared" si="0"/>
        <v>0</v>
      </c>
      <c r="AR50" s="263">
        <f t="shared" si="0"/>
        <v>0</v>
      </c>
      <c r="AS50" s="199"/>
      <c r="AT50" s="203"/>
      <c r="AU50" s="177"/>
    </row>
    <row r="51" spans="32:47" ht="11.25" customHeight="1">
      <c r="AF51" s="439" t="s">
        <v>1462</v>
      </c>
      <c r="AL51" s="36"/>
      <c r="AM51" s="539" t="s">
        <v>1522</v>
      </c>
      <c r="AN51" s="491" t="s">
        <v>1435</v>
      </c>
      <c r="AO51" s="198" t="s">
        <v>196</v>
      </c>
      <c r="AP51" s="263">
        <f t="shared" si="0"/>
        <v>0</v>
      </c>
      <c r="AQ51" s="263">
        <f t="shared" si="0"/>
        <v>0</v>
      </c>
      <c r="AR51" s="263">
        <f t="shared" si="0"/>
        <v>0</v>
      </c>
      <c r="AS51" s="199"/>
      <c r="AT51" s="203"/>
      <c r="AU51" s="177"/>
    </row>
    <row r="52" spans="32:47" ht="11.25" customHeight="1">
      <c r="AF52" s="439" t="s">
        <v>1467</v>
      </c>
      <c r="AL52" s="36"/>
      <c r="AM52" s="539" t="s">
        <v>1523</v>
      </c>
      <c r="AN52" s="485" t="s">
        <v>825</v>
      </c>
      <c r="AO52" s="198" t="s">
        <v>196</v>
      </c>
      <c r="AP52" s="263">
        <f t="shared" si="0"/>
        <v>0</v>
      </c>
      <c r="AQ52" s="263">
        <f t="shared" si="0"/>
        <v>0</v>
      </c>
      <c r="AR52" s="263">
        <f t="shared" si="0"/>
        <v>0</v>
      </c>
      <c r="AS52" s="199"/>
      <c r="AT52" s="203"/>
      <c r="AU52" s="177"/>
    </row>
    <row r="53" spans="32:47" ht="11.25" customHeight="1">
      <c r="AF53" s="439" t="s">
        <v>2160</v>
      </c>
      <c r="AL53" s="36"/>
      <c r="AM53" s="539" t="s">
        <v>2159</v>
      </c>
      <c r="AN53" s="492" t="s">
        <v>1436</v>
      </c>
      <c r="AO53" s="198" t="s">
        <v>196</v>
      </c>
      <c r="AP53" s="263">
        <f t="shared" si="0"/>
        <v>0</v>
      </c>
      <c r="AQ53" s="263">
        <f t="shared" si="0"/>
        <v>0</v>
      </c>
      <c r="AR53" s="263">
        <f t="shared" si="0"/>
        <v>0</v>
      </c>
      <c r="AS53" s="199"/>
      <c r="AT53" s="203"/>
      <c r="AU53" s="177"/>
    </row>
    <row r="54" spans="32:47" ht="11.25" customHeight="1">
      <c r="AF54" s="439" t="s">
        <v>2141</v>
      </c>
      <c r="AL54" s="36"/>
      <c r="AM54" s="539" t="s">
        <v>2140</v>
      </c>
      <c r="AN54" s="492" t="s">
        <v>1437</v>
      </c>
      <c r="AO54" s="198" t="s">
        <v>196</v>
      </c>
      <c r="AP54" s="263">
        <f t="shared" si="0"/>
        <v>0</v>
      </c>
      <c r="AQ54" s="263">
        <f t="shared" si="0"/>
        <v>0</v>
      </c>
      <c r="AR54" s="263">
        <f t="shared" si="0"/>
        <v>0</v>
      </c>
      <c r="AS54" s="199"/>
      <c r="AT54" s="203"/>
      <c r="AU54" s="177"/>
    </row>
    <row r="55" spans="32:47" ht="11.25" customHeight="1">
      <c r="AF55" s="439" t="s">
        <v>2121</v>
      </c>
      <c r="AL55" s="36"/>
      <c r="AM55" s="539" t="s">
        <v>2122</v>
      </c>
      <c r="AN55" s="492" t="s">
        <v>1438</v>
      </c>
      <c r="AO55" s="198" t="s">
        <v>196</v>
      </c>
      <c r="AP55" s="263">
        <f t="shared" si="0"/>
        <v>0</v>
      </c>
      <c r="AQ55" s="263">
        <f t="shared" si="0"/>
        <v>0</v>
      </c>
      <c r="AR55" s="263">
        <f t="shared" si="0"/>
        <v>0</v>
      </c>
      <c r="AS55" s="199"/>
      <c r="AT55" s="203"/>
      <c r="AU55" s="177"/>
    </row>
    <row r="56" spans="32:47" ht="11.25" customHeight="1">
      <c r="AF56" s="439" t="s">
        <v>1468</v>
      </c>
      <c r="AL56" s="36"/>
      <c r="AM56" s="539" t="s">
        <v>1524</v>
      </c>
      <c r="AN56" s="492" t="s">
        <v>1439</v>
      </c>
      <c r="AO56" s="198" t="s">
        <v>196</v>
      </c>
      <c r="AP56" s="263">
        <f t="shared" ref="AP56:AR79" si="1">SUMIF($AS$9:$AT$9,AP$9,$AS56:$AT56)</f>
        <v>0</v>
      </c>
      <c r="AQ56" s="263">
        <f t="shared" si="1"/>
        <v>0</v>
      </c>
      <c r="AR56" s="263">
        <f t="shared" si="1"/>
        <v>0</v>
      </c>
      <c r="AS56" s="199"/>
      <c r="AT56" s="203"/>
      <c r="AU56" s="177"/>
    </row>
    <row r="57" spans="32:47" ht="11.25" customHeight="1">
      <c r="AF57" s="439" t="s">
        <v>1469</v>
      </c>
      <c r="AL57" s="36"/>
      <c r="AM57" s="539" t="s">
        <v>1525</v>
      </c>
      <c r="AN57" s="492" t="s">
        <v>1440</v>
      </c>
      <c r="AO57" s="198" t="s">
        <v>196</v>
      </c>
      <c r="AP57" s="263">
        <f t="shared" si="1"/>
        <v>0</v>
      </c>
      <c r="AQ57" s="263">
        <f t="shared" si="1"/>
        <v>0</v>
      </c>
      <c r="AR57" s="263">
        <f t="shared" si="1"/>
        <v>0</v>
      </c>
      <c r="AS57" s="199"/>
      <c r="AT57" s="203"/>
      <c r="AU57" s="177"/>
    </row>
    <row r="58" spans="32:47" ht="11.25" customHeight="1">
      <c r="AF58" s="439" t="s">
        <v>1470</v>
      </c>
      <c r="AL58" s="36"/>
      <c r="AM58" s="539" t="s">
        <v>1526</v>
      </c>
      <c r="AN58" s="492" t="s">
        <v>1441</v>
      </c>
      <c r="AO58" s="198" t="s">
        <v>196</v>
      </c>
      <c r="AP58" s="263">
        <f t="shared" si="1"/>
        <v>0</v>
      </c>
      <c r="AQ58" s="263">
        <f t="shared" si="1"/>
        <v>0</v>
      </c>
      <c r="AR58" s="263">
        <f t="shared" si="1"/>
        <v>0</v>
      </c>
      <c r="AS58" s="199"/>
      <c r="AT58" s="203"/>
      <c r="AU58" s="177"/>
    </row>
    <row r="59" spans="32:47" ht="11.25" customHeight="1">
      <c r="AF59" s="439" t="s">
        <v>1471</v>
      </c>
      <c r="AL59" s="36"/>
      <c r="AM59" s="539" t="s">
        <v>1527</v>
      </c>
      <c r="AN59" s="493" t="s">
        <v>826</v>
      </c>
      <c r="AO59" s="198" t="s">
        <v>196</v>
      </c>
      <c r="AP59" s="263">
        <f t="shared" si="1"/>
        <v>0</v>
      </c>
      <c r="AQ59" s="263">
        <f t="shared" si="1"/>
        <v>0</v>
      </c>
      <c r="AR59" s="263">
        <f t="shared" si="1"/>
        <v>0</v>
      </c>
      <c r="AS59" s="199"/>
      <c r="AT59" s="203"/>
      <c r="AU59" s="177"/>
    </row>
    <row r="60" spans="32:47" ht="11.25" customHeight="1">
      <c r="AF60" s="439" t="s">
        <v>1472</v>
      </c>
      <c r="AL60" s="36"/>
      <c r="AM60" s="539" t="s">
        <v>1528</v>
      </c>
      <c r="AN60" s="486" t="s">
        <v>817</v>
      </c>
      <c r="AO60" s="198" t="s">
        <v>196</v>
      </c>
      <c r="AP60" s="263">
        <f t="shared" si="1"/>
        <v>0</v>
      </c>
      <c r="AQ60" s="263">
        <f t="shared" si="1"/>
        <v>0</v>
      </c>
      <c r="AR60" s="263">
        <f t="shared" si="1"/>
        <v>0</v>
      </c>
      <c r="AS60" s="199"/>
      <c r="AT60" s="203"/>
      <c r="AU60" s="177"/>
    </row>
    <row r="61" spans="32:47" ht="11.25" customHeight="1">
      <c r="AF61" s="439" t="s">
        <v>1473</v>
      </c>
      <c r="AL61" s="36"/>
      <c r="AM61" s="539" t="s">
        <v>1529</v>
      </c>
      <c r="AN61" s="494" t="s">
        <v>1442</v>
      </c>
      <c r="AO61" s="198" t="s">
        <v>196</v>
      </c>
      <c r="AP61" s="263">
        <f t="shared" si="1"/>
        <v>0</v>
      </c>
      <c r="AQ61" s="263">
        <f t="shared" si="1"/>
        <v>0</v>
      </c>
      <c r="AR61" s="263">
        <f t="shared" si="1"/>
        <v>0</v>
      </c>
      <c r="AS61" s="199"/>
      <c r="AT61" s="203"/>
      <c r="AU61" s="177"/>
    </row>
    <row r="62" spans="32:47" ht="11.25" customHeight="1">
      <c r="AF62" s="439" t="s">
        <v>1474</v>
      </c>
      <c r="AL62" s="36"/>
      <c r="AM62" s="539" t="s">
        <v>1530</v>
      </c>
      <c r="AN62" s="494" t="s">
        <v>1443</v>
      </c>
      <c r="AO62" s="198" t="s">
        <v>196</v>
      </c>
      <c r="AP62" s="263">
        <f t="shared" si="1"/>
        <v>0</v>
      </c>
      <c r="AQ62" s="263">
        <f t="shared" si="1"/>
        <v>0</v>
      </c>
      <c r="AR62" s="263">
        <f t="shared" si="1"/>
        <v>0</v>
      </c>
      <c r="AS62" s="199"/>
      <c r="AT62" s="203"/>
      <c r="AU62" s="177"/>
    </row>
    <row r="63" spans="32:47" ht="11.25" customHeight="1">
      <c r="AF63" s="439" t="s">
        <v>1475</v>
      </c>
      <c r="AL63" s="36"/>
      <c r="AM63" s="539" t="s">
        <v>1531</v>
      </c>
      <c r="AN63" s="494" t="s">
        <v>1444</v>
      </c>
      <c r="AO63" s="198" t="s">
        <v>196</v>
      </c>
      <c r="AP63" s="263">
        <f t="shared" si="1"/>
        <v>0</v>
      </c>
      <c r="AQ63" s="263">
        <f t="shared" si="1"/>
        <v>0</v>
      </c>
      <c r="AR63" s="263">
        <f t="shared" si="1"/>
        <v>0</v>
      </c>
      <c r="AS63" s="199"/>
      <c r="AT63" s="203"/>
      <c r="AU63" s="177"/>
    </row>
    <row r="64" spans="32:47" ht="11.25" customHeight="1">
      <c r="AF64" s="439" t="s">
        <v>1487</v>
      </c>
      <c r="AL64" s="36"/>
      <c r="AM64" s="539" t="s">
        <v>1532</v>
      </c>
      <c r="AN64" s="494" t="s">
        <v>1445</v>
      </c>
      <c r="AO64" s="198" t="s">
        <v>196</v>
      </c>
      <c r="AP64" s="263">
        <f t="shared" si="1"/>
        <v>0</v>
      </c>
      <c r="AQ64" s="263">
        <f t="shared" si="1"/>
        <v>0</v>
      </c>
      <c r="AR64" s="263">
        <f t="shared" si="1"/>
        <v>0</v>
      </c>
      <c r="AS64" s="199"/>
      <c r="AT64" s="203"/>
      <c r="AU64" s="177"/>
    </row>
    <row r="65" spans="32:47" ht="11.25" customHeight="1">
      <c r="AF65" s="439" t="s">
        <v>1486</v>
      </c>
      <c r="AL65" s="36"/>
      <c r="AM65" s="539" t="s">
        <v>1533</v>
      </c>
      <c r="AN65" s="494" t="s">
        <v>1446</v>
      </c>
      <c r="AO65" s="198" t="s">
        <v>196</v>
      </c>
      <c r="AP65" s="263">
        <f t="shared" si="1"/>
        <v>0</v>
      </c>
      <c r="AQ65" s="263">
        <f t="shared" si="1"/>
        <v>0</v>
      </c>
      <c r="AR65" s="263">
        <f t="shared" si="1"/>
        <v>0</v>
      </c>
      <c r="AS65" s="199"/>
      <c r="AT65" s="203"/>
      <c r="AU65" s="177"/>
    </row>
    <row r="66" spans="32:47" ht="11.25" customHeight="1">
      <c r="AF66" s="439" t="s">
        <v>1485</v>
      </c>
      <c r="AL66" s="36"/>
      <c r="AM66" s="539" t="s">
        <v>1534</v>
      </c>
      <c r="AN66" s="494" t="s">
        <v>1447</v>
      </c>
      <c r="AO66" s="198" t="s">
        <v>196</v>
      </c>
      <c r="AP66" s="263">
        <f t="shared" si="1"/>
        <v>0</v>
      </c>
      <c r="AQ66" s="263">
        <f t="shared" si="1"/>
        <v>0</v>
      </c>
      <c r="AR66" s="263">
        <f t="shared" si="1"/>
        <v>0</v>
      </c>
      <c r="AS66" s="199"/>
      <c r="AT66" s="203"/>
      <c r="AU66" s="177"/>
    </row>
    <row r="67" spans="32:47" ht="11.25" customHeight="1">
      <c r="AF67" s="439" t="s">
        <v>1484</v>
      </c>
      <c r="AL67" s="36"/>
      <c r="AM67" s="539" t="s">
        <v>1535</v>
      </c>
      <c r="AN67" s="494" t="s">
        <v>1448</v>
      </c>
      <c r="AO67" s="198" t="s">
        <v>196</v>
      </c>
      <c r="AP67" s="263">
        <f t="shared" si="1"/>
        <v>0</v>
      </c>
      <c r="AQ67" s="263">
        <f t="shared" si="1"/>
        <v>0</v>
      </c>
      <c r="AR67" s="263">
        <f t="shared" si="1"/>
        <v>0</v>
      </c>
      <c r="AS67" s="199"/>
      <c r="AT67" s="203"/>
      <c r="AU67" s="177"/>
    </row>
    <row r="68" spans="32:47" ht="11.25" customHeight="1">
      <c r="AF68" s="439" t="s">
        <v>1483</v>
      </c>
      <c r="AL68" s="36"/>
      <c r="AM68" s="539" t="s">
        <v>1536</v>
      </c>
      <c r="AN68" s="494" t="s">
        <v>1449</v>
      </c>
      <c r="AO68" s="198" t="s">
        <v>196</v>
      </c>
      <c r="AP68" s="263">
        <f t="shared" si="1"/>
        <v>0</v>
      </c>
      <c r="AQ68" s="263">
        <f t="shared" si="1"/>
        <v>0</v>
      </c>
      <c r="AR68" s="263">
        <f t="shared" si="1"/>
        <v>0</v>
      </c>
      <c r="AS68" s="199"/>
      <c r="AT68" s="203"/>
      <c r="AU68" s="177"/>
    </row>
    <row r="69" spans="32:47" ht="11.25" customHeight="1">
      <c r="AF69" s="439" t="s">
        <v>1488</v>
      </c>
      <c r="AL69" s="36"/>
      <c r="AM69" s="539" t="s">
        <v>1537</v>
      </c>
      <c r="AN69" s="502" t="s">
        <v>1450</v>
      </c>
      <c r="AO69" s="198" t="s">
        <v>196</v>
      </c>
      <c r="AP69" s="263">
        <f t="shared" si="1"/>
        <v>0</v>
      </c>
      <c r="AQ69" s="263">
        <f t="shared" si="1"/>
        <v>0</v>
      </c>
      <c r="AR69" s="263">
        <f t="shared" si="1"/>
        <v>0</v>
      </c>
      <c r="AS69" s="199"/>
      <c r="AT69" s="203"/>
      <c r="AU69" s="177"/>
    </row>
    <row r="70" spans="32:47" ht="11.25" customHeight="1">
      <c r="AF70" s="439" t="s">
        <v>1498</v>
      </c>
      <c r="AL70" s="36"/>
      <c r="AM70" s="539" t="s">
        <v>1538</v>
      </c>
      <c r="AN70" s="504" t="s">
        <v>1496</v>
      </c>
      <c r="AO70" s="198" t="s">
        <v>196</v>
      </c>
      <c r="AP70" s="263">
        <f t="shared" si="1"/>
        <v>0</v>
      </c>
      <c r="AQ70" s="263">
        <f t="shared" si="1"/>
        <v>0</v>
      </c>
      <c r="AR70" s="263">
        <f t="shared" si="1"/>
        <v>0</v>
      </c>
      <c r="AS70" s="199"/>
      <c r="AT70" s="203"/>
      <c r="AU70" s="177"/>
    </row>
    <row r="71" spans="32:47" ht="11.25" customHeight="1">
      <c r="AF71" s="439" t="s">
        <v>1499</v>
      </c>
      <c r="AL71" s="36"/>
      <c r="AM71" s="539" t="s">
        <v>1539</v>
      </c>
      <c r="AN71" s="504" t="s">
        <v>1497</v>
      </c>
      <c r="AO71" s="198" t="s">
        <v>196</v>
      </c>
      <c r="AP71" s="263">
        <f t="shared" si="1"/>
        <v>0</v>
      </c>
      <c r="AQ71" s="263">
        <f t="shared" si="1"/>
        <v>0</v>
      </c>
      <c r="AR71" s="263">
        <f t="shared" si="1"/>
        <v>0</v>
      </c>
      <c r="AS71" s="199"/>
      <c r="AT71" s="203"/>
      <c r="AU71" s="177"/>
    </row>
    <row r="72" spans="32:47" ht="11.25" customHeight="1">
      <c r="AF72" s="439" t="s">
        <v>1489</v>
      </c>
      <c r="AL72" s="36"/>
      <c r="AM72" s="539" t="s">
        <v>1540</v>
      </c>
      <c r="AN72" s="503" t="s">
        <v>1451</v>
      </c>
      <c r="AO72" s="198" t="s">
        <v>196</v>
      </c>
      <c r="AP72" s="263">
        <f t="shared" si="1"/>
        <v>0</v>
      </c>
      <c r="AQ72" s="263">
        <f t="shared" si="1"/>
        <v>0</v>
      </c>
      <c r="AR72" s="263">
        <f t="shared" si="1"/>
        <v>0</v>
      </c>
      <c r="AS72" s="199"/>
      <c r="AT72" s="203"/>
      <c r="AU72" s="177"/>
    </row>
    <row r="73" spans="32:47" ht="11.25" customHeight="1">
      <c r="AF73" s="439" t="s">
        <v>1476</v>
      </c>
      <c r="AL73" s="36"/>
      <c r="AM73" s="539" t="s">
        <v>1541</v>
      </c>
      <c r="AN73" s="496" t="s">
        <v>828</v>
      </c>
      <c r="AO73" s="198" t="s">
        <v>196</v>
      </c>
      <c r="AP73" s="263">
        <f t="shared" si="1"/>
        <v>0</v>
      </c>
      <c r="AQ73" s="263">
        <f t="shared" si="1"/>
        <v>0</v>
      </c>
      <c r="AR73" s="263">
        <f t="shared" si="1"/>
        <v>0</v>
      </c>
      <c r="AS73" s="199"/>
      <c r="AT73" s="203"/>
      <c r="AU73" s="177"/>
    </row>
    <row r="74" spans="32:47" ht="11.25" customHeight="1">
      <c r="AF74" s="439" t="s">
        <v>1477</v>
      </c>
      <c r="AL74" s="36"/>
      <c r="AM74" s="539" t="s">
        <v>1542</v>
      </c>
      <c r="AN74" s="497" t="s">
        <v>854</v>
      </c>
      <c r="AO74" s="198" t="s">
        <v>196</v>
      </c>
      <c r="AP74" s="263">
        <f t="shared" si="1"/>
        <v>0</v>
      </c>
      <c r="AQ74" s="263">
        <f t="shared" si="1"/>
        <v>0</v>
      </c>
      <c r="AR74" s="263">
        <f t="shared" si="1"/>
        <v>0</v>
      </c>
      <c r="AS74" s="199"/>
      <c r="AT74" s="203"/>
      <c r="AU74" s="177"/>
    </row>
    <row r="75" spans="32:47" ht="11.25" customHeight="1">
      <c r="AF75" s="439" t="s">
        <v>1478</v>
      </c>
      <c r="AL75" s="36"/>
      <c r="AM75" s="539" t="s">
        <v>1543</v>
      </c>
      <c r="AN75" s="498" t="s">
        <v>333</v>
      </c>
      <c r="AO75" s="198" t="s">
        <v>196</v>
      </c>
      <c r="AP75" s="263">
        <f t="shared" si="1"/>
        <v>0</v>
      </c>
      <c r="AQ75" s="263">
        <f t="shared" si="1"/>
        <v>0</v>
      </c>
      <c r="AR75" s="263">
        <f t="shared" si="1"/>
        <v>0</v>
      </c>
      <c r="AS75" s="199"/>
      <c r="AT75" s="203"/>
      <c r="AU75" s="177"/>
    </row>
    <row r="76" spans="32:47" ht="11.25" customHeight="1">
      <c r="AF76" s="439" t="s">
        <v>1480</v>
      </c>
      <c r="AL76" s="36"/>
      <c r="AM76" s="539" t="s">
        <v>1544</v>
      </c>
      <c r="AN76" s="499" t="s">
        <v>334</v>
      </c>
      <c r="AO76" s="198" t="s">
        <v>196</v>
      </c>
      <c r="AP76" s="263">
        <f t="shared" si="1"/>
        <v>0</v>
      </c>
      <c r="AQ76" s="263">
        <f t="shared" si="1"/>
        <v>0</v>
      </c>
      <c r="AR76" s="263">
        <f t="shared" si="1"/>
        <v>0</v>
      </c>
      <c r="AS76" s="199"/>
      <c r="AT76" s="203"/>
      <c r="AU76" s="177"/>
    </row>
    <row r="77" spans="32:47" ht="11.25" customHeight="1">
      <c r="AF77" s="439" t="s">
        <v>1479</v>
      </c>
      <c r="AL77" s="36"/>
      <c r="AM77" s="539" t="s">
        <v>1545</v>
      </c>
      <c r="AN77" s="500" t="s">
        <v>335</v>
      </c>
      <c r="AO77" s="198" t="s">
        <v>196</v>
      </c>
      <c r="AP77" s="263">
        <f t="shared" si="1"/>
        <v>0</v>
      </c>
      <c r="AQ77" s="263">
        <f t="shared" si="1"/>
        <v>0</v>
      </c>
      <c r="AR77" s="263">
        <f t="shared" si="1"/>
        <v>0</v>
      </c>
      <c r="AS77" s="199"/>
      <c r="AT77" s="203"/>
      <c r="AU77" s="177"/>
    </row>
    <row r="78" spans="32:47" ht="11.25" customHeight="1">
      <c r="AF78" s="439" t="s">
        <v>1481</v>
      </c>
      <c r="AL78" s="36"/>
      <c r="AM78" s="539" t="s">
        <v>1546</v>
      </c>
      <c r="AN78" s="489" t="s">
        <v>336</v>
      </c>
      <c r="AO78" s="198" t="s">
        <v>196</v>
      </c>
      <c r="AP78" s="263">
        <f t="shared" si="1"/>
        <v>0</v>
      </c>
      <c r="AQ78" s="263">
        <f t="shared" si="1"/>
        <v>0</v>
      </c>
      <c r="AR78" s="263">
        <f t="shared" si="1"/>
        <v>0</v>
      </c>
      <c r="AS78" s="199"/>
      <c r="AT78" s="203"/>
      <c r="AU78" s="177"/>
    </row>
    <row r="79" spans="32:47" ht="11.25" customHeight="1">
      <c r="AF79" s="439" t="s">
        <v>1482</v>
      </c>
      <c r="AL79" s="36"/>
      <c r="AM79" s="539" t="s">
        <v>1547</v>
      </c>
      <c r="AN79" s="501" t="s">
        <v>339</v>
      </c>
      <c r="AO79" s="198" t="s">
        <v>196</v>
      </c>
      <c r="AP79" s="263">
        <f t="shared" si="1"/>
        <v>0</v>
      </c>
      <c r="AQ79" s="263">
        <f t="shared" si="1"/>
        <v>0</v>
      </c>
      <c r="AR79" s="263">
        <f t="shared" si="1"/>
        <v>0</v>
      </c>
      <c r="AS79" s="199"/>
      <c r="AT79" s="203"/>
      <c r="AU79" s="177"/>
    </row>
    <row r="80" spans="32:47" ht="24" customHeight="1">
      <c r="AF80" s="119"/>
      <c r="AL80" s="36"/>
      <c r="AM80" s="538" t="s">
        <v>1490</v>
      </c>
      <c r="AN80" s="511" t="s">
        <v>855</v>
      </c>
      <c r="AO80" s="198" t="s">
        <v>1424</v>
      </c>
      <c r="AP80" s="191">
        <f t="shared" ref="AP80:AR99" si="2">IF(AP168=0,0,AP36/AP168)</f>
        <v>0</v>
      </c>
      <c r="AQ80" s="191">
        <f t="shared" si="2"/>
        <v>0</v>
      </c>
      <c r="AR80" s="191">
        <f t="shared" si="2"/>
        <v>0</v>
      </c>
      <c r="AS80" s="199"/>
      <c r="AT80" s="203"/>
      <c r="AU80" s="177"/>
    </row>
    <row r="81" spans="32:47" ht="11.25" customHeight="1">
      <c r="AF81" s="439" t="s">
        <v>1452</v>
      </c>
      <c r="AL81" s="36"/>
      <c r="AM81" s="539" t="s">
        <v>1548</v>
      </c>
      <c r="AN81" s="483" t="s">
        <v>1427</v>
      </c>
      <c r="AO81" s="198" t="s">
        <v>1424</v>
      </c>
      <c r="AP81" s="191">
        <f t="shared" si="2"/>
        <v>0</v>
      </c>
      <c r="AQ81" s="191">
        <f t="shared" si="2"/>
        <v>0</v>
      </c>
      <c r="AR81" s="191">
        <f t="shared" si="2"/>
        <v>0</v>
      </c>
      <c r="AS81" s="199"/>
      <c r="AT81" s="203"/>
      <c r="AU81" s="177"/>
    </row>
    <row r="82" spans="32:47" ht="11.25" customHeight="1">
      <c r="AF82" s="439" t="s">
        <v>1453</v>
      </c>
      <c r="AL82" s="36"/>
      <c r="AM82" s="539" t="s">
        <v>1549</v>
      </c>
      <c r="AN82" s="487" t="s">
        <v>818</v>
      </c>
      <c r="AO82" s="198" t="s">
        <v>1424</v>
      </c>
      <c r="AP82" s="191">
        <f t="shared" si="2"/>
        <v>0</v>
      </c>
      <c r="AQ82" s="191">
        <f t="shared" si="2"/>
        <v>0</v>
      </c>
      <c r="AR82" s="191">
        <f t="shared" si="2"/>
        <v>0</v>
      </c>
      <c r="AS82" s="199"/>
      <c r="AT82" s="203"/>
      <c r="AU82" s="177"/>
    </row>
    <row r="83" spans="32:47" ht="11.25" customHeight="1">
      <c r="AF83" s="439" t="s">
        <v>1454</v>
      </c>
      <c r="AL83" s="36"/>
      <c r="AM83" s="539" t="s">
        <v>1550</v>
      </c>
      <c r="AN83" s="487" t="s">
        <v>820</v>
      </c>
      <c r="AO83" s="198" t="s">
        <v>1424</v>
      </c>
      <c r="AP83" s="191">
        <f t="shared" si="2"/>
        <v>0</v>
      </c>
      <c r="AQ83" s="191">
        <f t="shared" si="2"/>
        <v>0</v>
      </c>
      <c r="AR83" s="191">
        <f t="shared" si="2"/>
        <v>0</v>
      </c>
      <c r="AS83" s="199"/>
      <c r="AT83" s="203"/>
      <c r="AU83" s="177"/>
    </row>
    <row r="84" spans="32:47" ht="11.25" customHeight="1">
      <c r="AF84" s="439" t="s">
        <v>1455</v>
      </c>
      <c r="AL84" s="36"/>
      <c r="AM84" s="539" t="s">
        <v>1551</v>
      </c>
      <c r="AN84" s="487" t="s">
        <v>821</v>
      </c>
      <c r="AO84" s="198" t="s">
        <v>1424</v>
      </c>
      <c r="AP84" s="191">
        <f t="shared" si="2"/>
        <v>0</v>
      </c>
      <c r="AQ84" s="191">
        <f t="shared" si="2"/>
        <v>0</v>
      </c>
      <c r="AR84" s="191">
        <f t="shared" si="2"/>
        <v>0</v>
      </c>
      <c r="AS84" s="199"/>
      <c r="AT84" s="203"/>
      <c r="AU84" s="177"/>
    </row>
    <row r="85" spans="32:47" ht="11.25" customHeight="1">
      <c r="AF85" s="439" t="s">
        <v>1464</v>
      </c>
      <c r="AL85" s="36"/>
      <c r="AM85" s="539" t="s">
        <v>1552</v>
      </c>
      <c r="AN85" s="488" t="s">
        <v>1428</v>
      </c>
      <c r="AO85" s="198" t="s">
        <v>1424</v>
      </c>
      <c r="AP85" s="191">
        <f t="shared" si="2"/>
        <v>0</v>
      </c>
      <c r="AQ85" s="191">
        <f t="shared" si="2"/>
        <v>0</v>
      </c>
      <c r="AR85" s="191">
        <f t="shared" si="2"/>
        <v>0</v>
      </c>
      <c r="AS85" s="199"/>
      <c r="AT85" s="203"/>
      <c r="AU85" s="177"/>
    </row>
    <row r="86" spans="32:47" ht="11.25" customHeight="1">
      <c r="AF86" s="439" t="s">
        <v>1465</v>
      </c>
      <c r="AL86" s="36"/>
      <c r="AM86" s="539" t="s">
        <v>1553</v>
      </c>
      <c r="AN86" s="488" t="s">
        <v>1429</v>
      </c>
      <c r="AO86" s="198" t="s">
        <v>1424</v>
      </c>
      <c r="AP86" s="191">
        <f t="shared" si="2"/>
        <v>0</v>
      </c>
      <c r="AQ86" s="191">
        <f t="shared" si="2"/>
        <v>0</v>
      </c>
      <c r="AR86" s="191">
        <f t="shared" si="2"/>
        <v>0</v>
      </c>
      <c r="AS86" s="199"/>
      <c r="AT86" s="203"/>
      <c r="AU86" s="177"/>
    </row>
    <row r="87" spans="32:47" ht="11.25" customHeight="1">
      <c r="AF87" s="439" t="s">
        <v>1466</v>
      </c>
      <c r="AL87" s="36"/>
      <c r="AM87" s="539" t="s">
        <v>1554</v>
      </c>
      <c r="AN87" s="488" t="s">
        <v>1430</v>
      </c>
      <c r="AO87" s="198" t="s">
        <v>1424</v>
      </c>
      <c r="AP87" s="191">
        <f t="shared" si="2"/>
        <v>0</v>
      </c>
      <c r="AQ87" s="191">
        <f t="shared" si="2"/>
        <v>0</v>
      </c>
      <c r="AR87" s="191">
        <f t="shared" si="2"/>
        <v>0</v>
      </c>
      <c r="AS87" s="199"/>
      <c r="AT87" s="203"/>
      <c r="AU87" s="177"/>
    </row>
    <row r="88" spans="32:47" ht="11.25" customHeight="1">
      <c r="AF88" s="439" t="s">
        <v>1463</v>
      </c>
      <c r="AL88" s="36"/>
      <c r="AM88" s="539" t="s">
        <v>1555</v>
      </c>
      <c r="AN88" s="488" t="s">
        <v>1431</v>
      </c>
      <c r="AO88" s="198" t="s">
        <v>1424</v>
      </c>
      <c r="AP88" s="191">
        <f t="shared" si="2"/>
        <v>0</v>
      </c>
      <c r="AQ88" s="191">
        <f t="shared" si="2"/>
        <v>0</v>
      </c>
      <c r="AR88" s="191">
        <f t="shared" si="2"/>
        <v>0</v>
      </c>
      <c r="AS88" s="199"/>
      <c r="AT88" s="203"/>
      <c r="AU88" s="177"/>
    </row>
    <row r="89" spans="32:47" ht="11.25" customHeight="1">
      <c r="AF89" s="439" t="s">
        <v>1456</v>
      </c>
      <c r="AL89" s="36"/>
      <c r="AM89" s="539" t="s">
        <v>1556</v>
      </c>
      <c r="AN89" s="489" t="s">
        <v>783</v>
      </c>
      <c r="AO89" s="198" t="s">
        <v>1424</v>
      </c>
      <c r="AP89" s="191">
        <f t="shared" si="2"/>
        <v>0</v>
      </c>
      <c r="AQ89" s="191">
        <f t="shared" si="2"/>
        <v>0</v>
      </c>
      <c r="AR89" s="191">
        <f t="shared" si="2"/>
        <v>0</v>
      </c>
      <c r="AS89" s="199"/>
      <c r="AT89" s="203"/>
      <c r="AU89" s="177"/>
    </row>
    <row r="90" spans="32:47" ht="11.25" customHeight="1">
      <c r="AF90" s="439" t="s">
        <v>1457</v>
      </c>
      <c r="AL90" s="36"/>
      <c r="AM90" s="539" t="s">
        <v>1557</v>
      </c>
      <c r="AN90" s="490" t="s">
        <v>823</v>
      </c>
      <c r="AO90" s="198" t="s">
        <v>1424</v>
      </c>
      <c r="AP90" s="191">
        <f t="shared" si="2"/>
        <v>0</v>
      </c>
      <c r="AQ90" s="191">
        <f t="shared" si="2"/>
        <v>0</v>
      </c>
      <c r="AR90" s="191">
        <f t="shared" si="2"/>
        <v>0</v>
      </c>
      <c r="AS90" s="199"/>
      <c r="AT90" s="203"/>
      <c r="AU90" s="177"/>
    </row>
    <row r="91" spans="32:47" ht="11.25" customHeight="1">
      <c r="AF91" s="439" t="s">
        <v>1458</v>
      </c>
      <c r="AL91" s="36"/>
      <c r="AM91" s="539" t="s">
        <v>1558</v>
      </c>
      <c r="AN91" s="484" t="s">
        <v>827</v>
      </c>
      <c r="AO91" s="198" t="s">
        <v>1424</v>
      </c>
      <c r="AP91" s="191">
        <f t="shared" si="2"/>
        <v>0</v>
      </c>
      <c r="AQ91" s="191">
        <f t="shared" si="2"/>
        <v>0</v>
      </c>
      <c r="AR91" s="191">
        <f t="shared" si="2"/>
        <v>0</v>
      </c>
      <c r="AS91" s="199"/>
      <c r="AT91" s="203"/>
      <c r="AU91" s="177"/>
    </row>
    <row r="92" spans="32:47" ht="11.25" customHeight="1">
      <c r="AF92" s="439" t="s">
        <v>1459</v>
      </c>
      <c r="AL92" s="36"/>
      <c r="AM92" s="539" t="s">
        <v>1559</v>
      </c>
      <c r="AN92" s="491" t="s">
        <v>1432</v>
      </c>
      <c r="AO92" s="198" t="s">
        <v>1424</v>
      </c>
      <c r="AP92" s="191">
        <f t="shared" si="2"/>
        <v>0</v>
      </c>
      <c r="AQ92" s="191">
        <f t="shared" si="2"/>
        <v>0</v>
      </c>
      <c r="AR92" s="191">
        <f t="shared" si="2"/>
        <v>0</v>
      </c>
      <c r="AS92" s="199"/>
      <c r="AT92" s="203"/>
      <c r="AU92" s="177"/>
    </row>
    <row r="93" spans="32:47" ht="11.25" customHeight="1">
      <c r="AF93" s="439" t="s">
        <v>1460</v>
      </c>
      <c r="AL93" s="36"/>
      <c r="AM93" s="539" t="s">
        <v>1560</v>
      </c>
      <c r="AN93" s="491" t="s">
        <v>1433</v>
      </c>
      <c r="AO93" s="198" t="s">
        <v>1424</v>
      </c>
      <c r="AP93" s="191">
        <f t="shared" si="2"/>
        <v>0</v>
      </c>
      <c r="AQ93" s="191">
        <f t="shared" si="2"/>
        <v>0</v>
      </c>
      <c r="AR93" s="191">
        <f t="shared" si="2"/>
        <v>0</v>
      </c>
      <c r="AS93" s="199"/>
      <c r="AT93" s="203"/>
      <c r="AU93" s="177"/>
    </row>
    <row r="94" spans="32:47" ht="11.25" customHeight="1">
      <c r="AF94" s="439" t="s">
        <v>1461</v>
      </c>
      <c r="AL94" s="36"/>
      <c r="AM94" s="539" t="s">
        <v>1561</v>
      </c>
      <c r="AN94" s="491" t="s">
        <v>1434</v>
      </c>
      <c r="AO94" s="198" t="s">
        <v>1424</v>
      </c>
      <c r="AP94" s="191">
        <f t="shared" si="2"/>
        <v>0</v>
      </c>
      <c r="AQ94" s="191">
        <f t="shared" si="2"/>
        <v>0</v>
      </c>
      <c r="AR94" s="191">
        <f t="shared" si="2"/>
        <v>0</v>
      </c>
      <c r="AS94" s="199"/>
      <c r="AT94" s="203"/>
      <c r="AU94" s="177"/>
    </row>
    <row r="95" spans="32:47" ht="11.25" customHeight="1">
      <c r="AF95" s="439" t="s">
        <v>1462</v>
      </c>
      <c r="AL95" s="36"/>
      <c r="AM95" s="539" t="s">
        <v>1562</v>
      </c>
      <c r="AN95" s="491" t="s">
        <v>1435</v>
      </c>
      <c r="AO95" s="198" t="s">
        <v>1424</v>
      </c>
      <c r="AP95" s="191">
        <f t="shared" si="2"/>
        <v>0</v>
      </c>
      <c r="AQ95" s="191">
        <f t="shared" si="2"/>
        <v>0</v>
      </c>
      <c r="AR95" s="191">
        <f t="shared" si="2"/>
        <v>0</v>
      </c>
      <c r="AS95" s="199"/>
      <c r="AT95" s="203"/>
      <c r="AU95" s="177"/>
    </row>
    <row r="96" spans="32:47" ht="11.25" customHeight="1">
      <c r="AF96" s="439" t="s">
        <v>1467</v>
      </c>
      <c r="AL96" s="36"/>
      <c r="AM96" s="539" t="s">
        <v>1563</v>
      </c>
      <c r="AN96" s="485" t="s">
        <v>825</v>
      </c>
      <c r="AO96" s="198" t="s">
        <v>1424</v>
      </c>
      <c r="AP96" s="191">
        <f t="shared" si="2"/>
        <v>0</v>
      </c>
      <c r="AQ96" s="191">
        <f t="shared" si="2"/>
        <v>0</v>
      </c>
      <c r="AR96" s="191">
        <f t="shared" si="2"/>
        <v>0</v>
      </c>
      <c r="AS96" s="199"/>
      <c r="AT96" s="203"/>
      <c r="AU96" s="177"/>
    </row>
    <row r="97" spans="32:47" ht="11.25" customHeight="1">
      <c r="AF97" s="439" t="s">
        <v>2160</v>
      </c>
      <c r="AL97" s="36"/>
      <c r="AM97" s="539" t="s">
        <v>2161</v>
      </c>
      <c r="AN97" s="492" t="s">
        <v>1436</v>
      </c>
      <c r="AO97" s="198" t="s">
        <v>1424</v>
      </c>
      <c r="AP97" s="191">
        <f t="shared" si="2"/>
        <v>0</v>
      </c>
      <c r="AQ97" s="191">
        <f t="shared" si="2"/>
        <v>0</v>
      </c>
      <c r="AR97" s="191">
        <f t="shared" si="2"/>
        <v>0</v>
      </c>
      <c r="AS97" s="199"/>
      <c r="AT97" s="203"/>
      <c r="AU97" s="177"/>
    </row>
    <row r="98" spans="32:47" ht="11.25" customHeight="1">
      <c r="AF98" s="439" t="s">
        <v>2141</v>
      </c>
      <c r="AL98" s="36"/>
      <c r="AM98" s="539" t="s">
        <v>2142</v>
      </c>
      <c r="AN98" s="492" t="s">
        <v>1437</v>
      </c>
      <c r="AO98" s="198" t="s">
        <v>1424</v>
      </c>
      <c r="AP98" s="191">
        <f t="shared" si="2"/>
        <v>0</v>
      </c>
      <c r="AQ98" s="191">
        <f t="shared" si="2"/>
        <v>0</v>
      </c>
      <c r="AR98" s="191">
        <f t="shared" si="2"/>
        <v>0</v>
      </c>
      <c r="AS98" s="199"/>
      <c r="AT98" s="203"/>
      <c r="AU98" s="177"/>
    </row>
    <row r="99" spans="32:47" ht="11.25" customHeight="1">
      <c r="AF99" s="439" t="s">
        <v>2121</v>
      </c>
      <c r="AL99" s="36"/>
      <c r="AM99" s="539" t="s">
        <v>2123</v>
      </c>
      <c r="AN99" s="492" t="s">
        <v>1438</v>
      </c>
      <c r="AO99" s="198" t="s">
        <v>1424</v>
      </c>
      <c r="AP99" s="191">
        <f t="shared" si="2"/>
        <v>0</v>
      </c>
      <c r="AQ99" s="191">
        <f t="shared" si="2"/>
        <v>0</v>
      </c>
      <c r="AR99" s="191">
        <f t="shared" si="2"/>
        <v>0</v>
      </c>
      <c r="AS99" s="199"/>
      <c r="AT99" s="203"/>
      <c r="AU99" s="177"/>
    </row>
    <row r="100" spans="32:47" ht="11.25" customHeight="1">
      <c r="AF100" s="439" t="s">
        <v>1468</v>
      </c>
      <c r="AL100" s="36"/>
      <c r="AM100" s="539" t="s">
        <v>1564</v>
      </c>
      <c r="AN100" s="492" t="s">
        <v>1439</v>
      </c>
      <c r="AO100" s="198" t="s">
        <v>1424</v>
      </c>
      <c r="AP100" s="191">
        <f t="shared" ref="AP100:AR104" si="3">IF(AP188=0,0,AP56/AP188)</f>
        <v>0</v>
      </c>
      <c r="AQ100" s="191">
        <f t="shared" si="3"/>
        <v>0</v>
      </c>
      <c r="AR100" s="191">
        <f t="shared" si="3"/>
        <v>0</v>
      </c>
      <c r="AS100" s="199"/>
      <c r="AT100" s="203"/>
      <c r="AU100" s="177"/>
    </row>
    <row r="101" spans="32:47" ht="11.25" customHeight="1">
      <c r="AF101" s="439" t="s">
        <v>1469</v>
      </c>
      <c r="AL101" s="36"/>
      <c r="AM101" s="539" t="s">
        <v>1565</v>
      </c>
      <c r="AN101" s="492" t="s">
        <v>1440</v>
      </c>
      <c r="AO101" s="198" t="s">
        <v>1424</v>
      </c>
      <c r="AP101" s="191">
        <f t="shared" si="3"/>
        <v>0</v>
      </c>
      <c r="AQ101" s="191">
        <f t="shared" si="3"/>
        <v>0</v>
      </c>
      <c r="AR101" s="191">
        <f t="shared" si="3"/>
        <v>0</v>
      </c>
      <c r="AS101" s="199"/>
      <c r="AT101" s="203"/>
      <c r="AU101" s="177"/>
    </row>
    <row r="102" spans="32:47" ht="11.25" customHeight="1">
      <c r="AF102" s="439" t="s">
        <v>1470</v>
      </c>
      <c r="AL102" s="36"/>
      <c r="AM102" s="539" t="s">
        <v>1566</v>
      </c>
      <c r="AN102" s="492" t="s">
        <v>1441</v>
      </c>
      <c r="AO102" s="198" t="s">
        <v>1424</v>
      </c>
      <c r="AP102" s="191">
        <f t="shared" si="3"/>
        <v>0</v>
      </c>
      <c r="AQ102" s="191">
        <f t="shared" si="3"/>
        <v>0</v>
      </c>
      <c r="AR102" s="191">
        <f t="shared" si="3"/>
        <v>0</v>
      </c>
      <c r="AS102" s="199"/>
      <c r="AT102" s="203"/>
      <c r="AU102" s="177"/>
    </row>
    <row r="103" spans="32:47" ht="11.25" customHeight="1">
      <c r="AF103" s="439" t="s">
        <v>1471</v>
      </c>
      <c r="AL103" s="36"/>
      <c r="AM103" s="539" t="s">
        <v>1567</v>
      </c>
      <c r="AN103" s="493" t="s">
        <v>826</v>
      </c>
      <c r="AO103" s="198" t="s">
        <v>1424</v>
      </c>
      <c r="AP103" s="191">
        <f t="shared" si="3"/>
        <v>0</v>
      </c>
      <c r="AQ103" s="191">
        <f t="shared" si="3"/>
        <v>0</v>
      </c>
      <c r="AR103" s="191">
        <f t="shared" si="3"/>
        <v>0</v>
      </c>
      <c r="AS103" s="199"/>
      <c r="AT103" s="203"/>
      <c r="AU103" s="177"/>
    </row>
    <row r="104" spans="32:47" ht="11.25" customHeight="1">
      <c r="AF104" s="439" t="s">
        <v>1472</v>
      </c>
      <c r="AL104" s="36"/>
      <c r="AM104" s="539" t="s">
        <v>1568</v>
      </c>
      <c r="AN104" s="486" t="s">
        <v>817</v>
      </c>
      <c r="AO104" s="198" t="s">
        <v>1424</v>
      </c>
      <c r="AP104" s="191">
        <f t="shared" si="3"/>
        <v>0</v>
      </c>
      <c r="AQ104" s="191">
        <f t="shared" si="3"/>
        <v>0</v>
      </c>
      <c r="AR104" s="191">
        <f t="shared" si="3"/>
        <v>0</v>
      </c>
      <c r="AS104" s="199"/>
      <c r="AT104" s="203"/>
      <c r="AU104" s="177"/>
    </row>
    <row r="105" spans="32:47" ht="11.25" customHeight="1">
      <c r="AF105" s="439" t="s">
        <v>1473</v>
      </c>
      <c r="AL105" s="36"/>
      <c r="AM105" s="539" t="s">
        <v>1569</v>
      </c>
      <c r="AN105" s="494" t="s">
        <v>1442</v>
      </c>
      <c r="AO105" s="198" t="s">
        <v>1424</v>
      </c>
      <c r="AP105" s="191">
        <f t="shared" ref="AP105:AR113" si="4">IF(AP193=0,0,AP61/AP193)</f>
        <v>0</v>
      </c>
      <c r="AQ105" s="191">
        <f t="shared" si="4"/>
        <v>0</v>
      </c>
      <c r="AR105" s="191">
        <f t="shared" si="4"/>
        <v>0</v>
      </c>
      <c r="AS105" s="199"/>
      <c r="AT105" s="203"/>
      <c r="AU105" s="177"/>
    </row>
    <row r="106" spans="32:47" ht="11.25" customHeight="1">
      <c r="AF106" s="439" t="s">
        <v>1474</v>
      </c>
      <c r="AL106" s="36"/>
      <c r="AM106" s="539" t="s">
        <v>1570</v>
      </c>
      <c r="AN106" s="494" t="s">
        <v>1443</v>
      </c>
      <c r="AO106" s="198" t="s">
        <v>1424</v>
      </c>
      <c r="AP106" s="191">
        <f t="shared" si="4"/>
        <v>0</v>
      </c>
      <c r="AQ106" s="191">
        <f t="shared" si="4"/>
        <v>0</v>
      </c>
      <c r="AR106" s="191">
        <f t="shared" si="4"/>
        <v>0</v>
      </c>
      <c r="AS106" s="199"/>
      <c r="AT106" s="203"/>
      <c r="AU106" s="177"/>
    </row>
    <row r="107" spans="32:47" ht="11.25" customHeight="1">
      <c r="AF107" s="439" t="s">
        <v>1475</v>
      </c>
      <c r="AL107" s="36"/>
      <c r="AM107" s="539" t="s">
        <v>1571</v>
      </c>
      <c r="AN107" s="494" t="s">
        <v>1444</v>
      </c>
      <c r="AO107" s="198" t="s">
        <v>1424</v>
      </c>
      <c r="AP107" s="191">
        <f t="shared" si="4"/>
        <v>0</v>
      </c>
      <c r="AQ107" s="191">
        <f t="shared" si="4"/>
        <v>0</v>
      </c>
      <c r="AR107" s="191">
        <f t="shared" si="4"/>
        <v>0</v>
      </c>
      <c r="AS107" s="199"/>
      <c r="AT107" s="203"/>
      <c r="AU107" s="177"/>
    </row>
    <row r="108" spans="32:47" ht="11.25" customHeight="1">
      <c r="AF108" s="439" t="s">
        <v>1487</v>
      </c>
      <c r="AL108" s="36"/>
      <c r="AM108" s="539" t="s">
        <v>1572</v>
      </c>
      <c r="AN108" s="494" t="s">
        <v>1445</v>
      </c>
      <c r="AO108" s="198" t="s">
        <v>1424</v>
      </c>
      <c r="AP108" s="191">
        <f t="shared" si="4"/>
        <v>0</v>
      </c>
      <c r="AQ108" s="191">
        <f t="shared" si="4"/>
        <v>0</v>
      </c>
      <c r="AR108" s="191">
        <f t="shared" si="4"/>
        <v>0</v>
      </c>
      <c r="AS108" s="199"/>
      <c r="AT108" s="203"/>
      <c r="AU108" s="177"/>
    </row>
    <row r="109" spans="32:47" ht="11.25" customHeight="1">
      <c r="AF109" s="439" t="s">
        <v>1486</v>
      </c>
      <c r="AL109" s="36"/>
      <c r="AM109" s="539" t="s">
        <v>1573</v>
      </c>
      <c r="AN109" s="494" t="s">
        <v>1446</v>
      </c>
      <c r="AO109" s="198" t="s">
        <v>1424</v>
      </c>
      <c r="AP109" s="191">
        <f t="shared" si="4"/>
        <v>0</v>
      </c>
      <c r="AQ109" s="191">
        <f t="shared" si="4"/>
        <v>0</v>
      </c>
      <c r="AR109" s="191">
        <f t="shared" si="4"/>
        <v>0</v>
      </c>
      <c r="AS109" s="199"/>
      <c r="AT109" s="203"/>
      <c r="AU109" s="177"/>
    </row>
    <row r="110" spans="32:47" ht="11.25" customHeight="1">
      <c r="AF110" s="439" t="s">
        <v>1485</v>
      </c>
      <c r="AL110" s="36"/>
      <c r="AM110" s="539" t="s">
        <v>1574</v>
      </c>
      <c r="AN110" s="494" t="s">
        <v>1447</v>
      </c>
      <c r="AO110" s="198" t="s">
        <v>1424</v>
      </c>
      <c r="AP110" s="191">
        <f t="shared" si="4"/>
        <v>0</v>
      </c>
      <c r="AQ110" s="191">
        <f t="shared" si="4"/>
        <v>0</v>
      </c>
      <c r="AR110" s="191">
        <f t="shared" si="4"/>
        <v>0</v>
      </c>
      <c r="AS110" s="199"/>
      <c r="AT110" s="203"/>
      <c r="AU110" s="177"/>
    </row>
    <row r="111" spans="32:47" ht="11.25" customHeight="1">
      <c r="AF111" s="439" t="s">
        <v>1484</v>
      </c>
      <c r="AL111" s="36"/>
      <c r="AM111" s="539" t="s">
        <v>1575</v>
      </c>
      <c r="AN111" s="494" t="s">
        <v>1448</v>
      </c>
      <c r="AO111" s="198" t="s">
        <v>1424</v>
      </c>
      <c r="AP111" s="191">
        <f t="shared" si="4"/>
        <v>0</v>
      </c>
      <c r="AQ111" s="191">
        <f t="shared" si="4"/>
        <v>0</v>
      </c>
      <c r="AR111" s="191">
        <f t="shared" si="4"/>
        <v>0</v>
      </c>
      <c r="AS111" s="199"/>
      <c r="AT111" s="203"/>
      <c r="AU111" s="177"/>
    </row>
    <row r="112" spans="32:47" ht="11.25" customHeight="1">
      <c r="AF112" s="439" t="s">
        <v>1483</v>
      </c>
      <c r="AL112" s="36"/>
      <c r="AM112" s="539" t="s">
        <v>1576</v>
      </c>
      <c r="AN112" s="494" t="s">
        <v>1449</v>
      </c>
      <c r="AO112" s="198" t="s">
        <v>1424</v>
      </c>
      <c r="AP112" s="191">
        <f t="shared" si="4"/>
        <v>0</v>
      </c>
      <c r="AQ112" s="191">
        <f t="shared" si="4"/>
        <v>0</v>
      </c>
      <c r="AR112" s="191">
        <f t="shared" si="4"/>
        <v>0</v>
      </c>
      <c r="AS112" s="199"/>
      <c r="AT112" s="203"/>
      <c r="AU112" s="177"/>
    </row>
    <row r="113" spans="32:47" ht="11.25" customHeight="1">
      <c r="AF113" s="439" t="s">
        <v>1488</v>
      </c>
      <c r="AL113" s="36"/>
      <c r="AM113" s="539" t="s">
        <v>1577</v>
      </c>
      <c r="AN113" s="494" t="s">
        <v>1450</v>
      </c>
      <c r="AO113" s="198" t="s">
        <v>1424</v>
      </c>
      <c r="AP113" s="191">
        <f t="shared" si="4"/>
        <v>0</v>
      </c>
      <c r="AQ113" s="191">
        <f t="shared" si="4"/>
        <v>0</v>
      </c>
      <c r="AR113" s="191">
        <f t="shared" si="4"/>
        <v>0</v>
      </c>
      <c r="AS113" s="199"/>
      <c r="AT113" s="203"/>
      <c r="AU113" s="177"/>
    </row>
    <row r="114" spans="32:47" ht="0.75" hidden="1" customHeight="1">
      <c r="AF114" s="439"/>
      <c r="AL114" s="36"/>
      <c r="AM114" s="540"/>
      <c r="AN114" s="508"/>
      <c r="AO114" s="509"/>
      <c r="AP114" s="510"/>
      <c r="AQ114" s="510"/>
      <c r="AR114" s="510"/>
      <c r="AS114" s="199"/>
      <c r="AT114" s="203"/>
      <c r="AU114" s="177"/>
    </row>
    <row r="115" spans="32:47" ht="0.75" hidden="1" customHeight="1">
      <c r="AF115" s="439"/>
      <c r="AL115" s="36"/>
      <c r="AM115" s="540"/>
      <c r="AN115" s="508"/>
      <c r="AO115" s="509"/>
      <c r="AP115" s="510"/>
      <c r="AQ115" s="510"/>
      <c r="AR115" s="510"/>
      <c r="AS115" s="199"/>
      <c r="AT115" s="203"/>
      <c r="AU115" s="177"/>
    </row>
    <row r="116" spans="32:47" ht="11.25" customHeight="1">
      <c r="AF116" s="439" t="s">
        <v>1489</v>
      </c>
      <c r="AL116" s="36"/>
      <c r="AM116" s="539" t="s">
        <v>1578</v>
      </c>
      <c r="AN116" s="495" t="s">
        <v>1451</v>
      </c>
      <c r="AO116" s="198" t="s">
        <v>1424</v>
      </c>
      <c r="AP116" s="191">
        <f t="shared" ref="AP116:AR122" si="5">IF(AP204=0,0,AP72/AP204)</f>
        <v>0</v>
      </c>
      <c r="AQ116" s="191">
        <f t="shared" si="5"/>
        <v>0</v>
      </c>
      <c r="AR116" s="191">
        <f t="shared" si="5"/>
        <v>0</v>
      </c>
      <c r="AS116" s="199"/>
      <c r="AT116" s="203"/>
      <c r="AU116" s="177"/>
    </row>
    <row r="117" spans="32:47" ht="11.25" customHeight="1">
      <c r="AF117" s="439" t="s">
        <v>1476</v>
      </c>
      <c r="AL117" s="36"/>
      <c r="AM117" s="539" t="s">
        <v>1579</v>
      </c>
      <c r="AN117" s="496" t="s">
        <v>828</v>
      </c>
      <c r="AO117" s="198" t="s">
        <v>1424</v>
      </c>
      <c r="AP117" s="191">
        <f t="shared" si="5"/>
        <v>0</v>
      </c>
      <c r="AQ117" s="191">
        <f t="shared" si="5"/>
        <v>0</v>
      </c>
      <c r="AR117" s="191">
        <f t="shared" si="5"/>
        <v>0</v>
      </c>
      <c r="AS117" s="199"/>
      <c r="AT117" s="203"/>
      <c r="AU117" s="177"/>
    </row>
    <row r="118" spans="32:47" ht="11.25" customHeight="1">
      <c r="AF118" s="439" t="s">
        <v>1477</v>
      </c>
      <c r="AL118" s="36"/>
      <c r="AM118" s="539" t="s">
        <v>1580</v>
      </c>
      <c r="AN118" s="497" t="s">
        <v>854</v>
      </c>
      <c r="AO118" s="198" t="s">
        <v>1424</v>
      </c>
      <c r="AP118" s="191">
        <f t="shared" si="5"/>
        <v>0</v>
      </c>
      <c r="AQ118" s="191">
        <f t="shared" si="5"/>
        <v>0</v>
      </c>
      <c r="AR118" s="191">
        <f t="shared" si="5"/>
        <v>0</v>
      </c>
      <c r="AS118" s="199"/>
      <c r="AT118" s="203"/>
      <c r="AU118" s="177"/>
    </row>
    <row r="119" spans="32:47" ht="11.25" customHeight="1">
      <c r="AF119" s="439" t="s">
        <v>1478</v>
      </c>
      <c r="AL119" s="36"/>
      <c r="AM119" s="539" t="s">
        <v>1581</v>
      </c>
      <c r="AN119" s="498" t="s">
        <v>333</v>
      </c>
      <c r="AO119" s="198" t="s">
        <v>1424</v>
      </c>
      <c r="AP119" s="191">
        <f t="shared" si="5"/>
        <v>0</v>
      </c>
      <c r="AQ119" s="191">
        <f t="shared" si="5"/>
        <v>0</v>
      </c>
      <c r="AR119" s="191">
        <f t="shared" si="5"/>
        <v>0</v>
      </c>
      <c r="AS119" s="199"/>
      <c r="AT119" s="203"/>
      <c r="AU119" s="177"/>
    </row>
    <row r="120" spans="32:47" ht="11.25" customHeight="1">
      <c r="AF120" s="439" t="s">
        <v>1480</v>
      </c>
      <c r="AL120" s="36"/>
      <c r="AM120" s="539" t="s">
        <v>1582</v>
      </c>
      <c r="AN120" s="499" t="s">
        <v>334</v>
      </c>
      <c r="AO120" s="198" t="s">
        <v>1424</v>
      </c>
      <c r="AP120" s="191">
        <f t="shared" si="5"/>
        <v>0</v>
      </c>
      <c r="AQ120" s="191">
        <f t="shared" si="5"/>
        <v>0</v>
      </c>
      <c r="AR120" s="191">
        <f t="shared" si="5"/>
        <v>0</v>
      </c>
      <c r="AS120" s="199"/>
      <c r="AT120" s="203"/>
      <c r="AU120" s="177"/>
    </row>
    <row r="121" spans="32:47" ht="11.25" customHeight="1">
      <c r="AF121" s="439" t="s">
        <v>1479</v>
      </c>
      <c r="AL121" s="36"/>
      <c r="AM121" s="539" t="s">
        <v>1583</v>
      </c>
      <c r="AN121" s="500" t="s">
        <v>335</v>
      </c>
      <c r="AO121" s="198" t="s">
        <v>1424</v>
      </c>
      <c r="AP121" s="191">
        <f t="shared" si="5"/>
        <v>0</v>
      </c>
      <c r="AQ121" s="191">
        <f t="shared" si="5"/>
        <v>0</v>
      </c>
      <c r="AR121" s="191">
        <f t="shared" si="5"/>
        <v>0</v>
      </c>
      <c r="AS121" s="199"/>
      <c r="AT121" s="203"/>
      <c r="AU121" s="177"/>
    </row>
    <row r="122" spans="32:47" ht="11.25" customHeight="1">
      <c r="AF122" s="439" t="s">
        <v>1481</v>
      </c>
      <c r="AL122" s="36"/>
      <c r="AM122" s="539" t="s">
        <v>1584</v>
      </c>
      <c r="AN122" s="489" t="s">
        <v>336</v>
      </c>
      <c r="AO122" s="198" t="s">
        <v>1424</v>
      </c>
      <c r="AP122" s="191">
        <f t="shared" si="5"/>
        <v>0</v>
      </c>
      <c r="AQ122" s="191">
        <f t="shared" si="5"/>
        <v>0</v>
      </c>
      <c r="AR122" s="191">
        <f t="shared" si="5"/>
        <v>0</v>
      </c>
      <c r="AS122" s="199"/>
      <c r="AT122" s="203"/>
      <c r="AU122" s="177"/>
    </row>
    <row r="123" spans="32:47" ht="0.75" hidden="1" customHeight="1">
      <c r="AF123" s="439"/>
      <c r="AL123" s="36"/>
      <c r="AM123" s="540"/>
      <c r="AN123" s="508"/>
      <c r="AO123" s="509"/>
      <c r="AP123" s="510"/>
      <c r="AQ123" s="510"/>
      <c r="AR123" s="510"/>
      <c r="AS123" s="199"/>
      <c r="AT123" s="203"/>
      <c r="AU123" s="177"/>
    </row>
    <row r="124" spans="32:47" ht="24" customHeight="1">
      <c r="AF124" s="119"/>
      <c r="AL124" s="36"/>
      <c r="AM124" s="538" t="s">
        <v>1491</v>
      </c>
      <c r="AN124" s="511" t="s">
        <v>856</v>
      </c>
      <c r="AO124" s="198"/>
      <c r="AP124" s="204"/>
      <c r="AQ124" s="204"/>
      <c r="AR124" s="204"/>
      <c r="AS124" s="199"/>
      <c r="AT124" s="203"/>
      <c r="AU124" s="177"/>
    </row>
    <row r="125" spans="32:47" ht="12" customHeight="1">
      <c r="AF125" s="439" t="s">
        <v>1452</v>
      </c>
      <c r="AL125" s="36"/>
      <c r="AM125" s="539" t="s">
        <v>1585</v>
      </c>
      <c r="AN125" s="483" t="s">
        <v>1427</v>
      </c>
      <c r="AO125" s="198" t="s">
        <v>544</v>
      </c>
      <c r="AP125" s="191">
        <f t="shared" ref="AP125:AR144" si="6">IF(AP301=0,0,AP37/AP301*1000)</f>
        <v>0</v>
      </c>
      <c r="AQ125" s="191">
        <f t="shared" si="6"/>
        <v>0</v>
      </c>
      <c r="AR125" s="191">
        <f t="shared" si="6"/>
        <v>0</v>
      </c>
      <c r="AS125" s="199"/>
      <c r="AT125" s="203"/>
      <c r="AU125" s="177"/>
    </row>
    <row r="126" spans="32:47" ht="12" customHeight="1">
      <c r="AF126" s="439" t="s">
        <v>1453</v>
      </c>
      <c r="AL126" s="36"/>
      <c r="AM126" s="539" t="s">
        <v>1586</v>
      </c>
      <c r="AN126" s="487" t="s">
        <v>818</v>
      </c>
      <c r="AO126" s="198" t="s">
        <v>544</v>
      </c>
      <c r="AP126" s="191">
        <f t="shared" si="6"/>
        <v>0</v>
      </c>
      <c r="AQ126" s="191">
        <f t="shared" si="6"/>
        <v>0</v>
      </c>
      <c r="AR126" s="191">
        <f t="shared" si="6"/>
        <v>0</v>
      </c>
      <c r="AS126" s="199"/>
      <c r="AT126" s="203"/>
      <c r="AU126" s="177"/>
    </row>
    <row r="127" spans="32:47" ht="12" customHeight="1">
      <c r="AF127" s="439" t="s">
        <v>1454</v>
      </c>
      <c r="AL127" s="36"/>
      <c r="AM127" s="539" t="s">
        <v>1587</v>
      </c>
      <c r="AN127" s="487" t="s">
        <v>820</v>
      </c>
      <c r="AO127" s="198" t="s">
        <v>544</v>
      </c>
      <c r="AP127" s="191">
        <f t="shared" si="6"/>
        <v>0</v>
      </c>
      <c r="AQ127" s="191">
        <f t="shared" si="6"/>
        <v>0</v>
      </c>
      <c r="AR127" s="191">
        <f t="shared" si="6"/>
        <v>0</v>
      </c>
      <c r="AS127" s="199"/>
      <c r="AT127" s="203"/>
      <c r="AU127" s="177"/>
    </row>
    <row r="128" spans="32:47" ht="12" customHeight="1">
      <c r="AF128" s="439" t="s">
        <v>1455</v>
      </c>
      <c r="AL128" s="36"/>
      <c r="AM128" s="539" t="s">
        <v>1588</v>
      </c>
      <c r="AN128" s="487" t="s">
        <v>821</v>
      </c>
      <c r="AO128" s="198" t="s">
        <v>544</v>
      </c>
      <c r="AP128" s="191">
        <f t="shared" si="6"/>
        <v>0</v>
      </c>
      <c r="AQ128" s="191">
        <f t="shared" si="6"/>
        <v>0</v>
      </c>
      <c r="AR128" s="191">
        <f t="shared" si="6"/>
        <v>0</v>
      </c>
      <c r="AS128" s="199"/>
      <c r="AT128" s="203"/>
      <c r="AU128" s="177"/>
    </row>
    <row r="129" spans="32:47" ht="12" customHeight="1">
      <c r="AF129" s="439" t="s">
        <v>1464</v>
      </c>
      <c r="AL129" s="36"/>
      <c r="AM129" s="539" t="s">
        <v>1589</v>
      </c>
      <c r="AN129" s="488" t="s">
        <v>1428</v>
      </c>
      <c r="AO129" s="198" t="s">
        <v>857</v>
      </c>
      <c r="AP129" s="191">
        <f t="shared" si="6"/>
        <v>0</v>
      </c>
      <c r="AQ129" s="191">
        <f t="shared" si="6"/>
        <v>0</v>
      </c>
      <c r="AR129" s="191">
        <f t="shared" si="6"/>
        <v>0</v>
      </c>
      <c r="AS129" s="199"/>
      <c r="AT129" s="203"/>
      <c r="AU129" s="177"/>
    </row>
    <row r="130" spans="32:47" ht="12" customHeight="1">
      <c r="AF130" s="439" t="s">
        <v>1465</v>
      </c>
      <c r="AL130" s="36"/>
      <c r="AM130" s="539" t="s">
        <v>1590</v>
      </c>
      <c r="AN130" s="488" t="s">
        <v>1429</v>
      </c>
      <c r="AO130" s="198" t="s">
        <v>857</v>
      </c>
      <c r="AP130" s="191">
        <f t="shared" si="6"/>
        <v>0</v>
      </c>
      <c r="AQ130" s="191">
        <f t="shared" si="6"/>
        <v>0</v>
      </c>
      <c r="AR130" s="191">
        <f t="shared" si="6"/>
        <v>0</v>
      </c>
      <c r="AS130" s="199"/>
      <c r="AT130" s="203"/>
      <c r="AU130" s="177"/>
    </row>
    <row r="131" spans="32:47" ht="12" customHeight="1">
      <c r="AF131" s="439" t="s">
        <v>1466</v>
      </c>
      <c r="AL131" s="36"/>
      <c r="AM131" s="539" t="s">
        <v>1591</v>
      </c>
      <c r="AN131" s="488" t="s">
        <v>1430</v>
      </c>
      <c r="AO131" s="198" t="s">
        <v>857</v>
      </c>
      <c r="AP131" s="191">
        <f t="shared" si="6"/>
        <v>0</v>
      </c>
      <c r="AQ131" s="191">
        <f t="shared" si="6"/>
        <v>0</v>
      </c>
      <c r="AR131" s="191">
        <f t="shared" si="6"/>
        <v>0</v>
      </c>
      <c r="AS131" s="199"/>
      <c r="AT131" s="203"/>
      <c r="AU131" s="177"/>
    </row>
    <row r="132" spans="32:47" ht="12" customHeight="1">
      <c r="AF132" s="439" t="s">
        <v>1463</v>
      </c>
      <c r="AL132" s="36"/>
      <c r="AM132" s="539" t="s">
        <v>1592</v>
      </c>
      <c r="AN132" s="488" t="s">
        <v>1431</v>
      </c>
      <c r="AO132" s="198" t="s">
        <v>857</v>
      </c>
      <c r="AP132" s="191">
        <f t="shared" si="6"/>
        <v>0</v>
      </c>
      <c r="AQ132" s="191">
        <f t="shared" si="6"/>
        <v>0</v>
      </c>
      <c r="AR132" s="191">
        <f t="shared" si="6"/>
        <v>0</v>
      </c>
      <c r="AS132" s="199"/>
      <c r="AT132" s="203"/>
      <c r="AU132" s="177"/>
    </row>
    <row r="133" spans="32:47" ht="12" customHeight="1">
      <c r="AF133" s="439" t="s">
        <v>1456</v>
      </c>
      <c r="AL133" s="36"/>
      <c r="AM133" s="539" t="s">
        <v>1593</v>
      </c>
      <c r="AN133" s="489" t="s">
        <v>783</v>
      </c>
      <c r="AO133" s="198" t="s">
        <v>857</v>
      </c>
      <c r="AP133" s="191">
        <f t="shared" si="6"/>
        <v>0</v>
      </c>
      <c r="AQ133" s="191">
        <f t="shared" si="6"/>
        <v>0</v>
      </c>
      <c r="AR133" s="191">
        <f t="shared" si="6"/>
        <v>0</v>
      </c>
      <c r="AS133" s="199"/>
      <c r="AT133" s="203"/>
      <c r="AU133" s="177"/>
    </row>
    <row r="134" spans="32:47" ht="12" customHeight="1">
      <c r="AF134" s="439" t="s">
        <v>1457</v>
      </c>
      <c r="AL134" s="36"/>
      <c r="AM134" s="539" t="s">
        <v>1594</v>
      </c>
      <c r="AN134" s="490" t="s">
        <v>823</v>
      </c>
      <c r="AO134" s="198" t="s">
        <v>857</v>
      </c>
      <c r="AP134" s="191">
        <f t="shared" si="6"/>
        <v>0</v>
      </c>
      <c r="AQ134" s="191">
        <f t="shared" si="6"/>
        <v>0</v>
      </c>
      <c r="AR134" s="191">
        <f t="shared" si="6"/>
        <v>0</v>
      </c>
      <c r="AS134" s="199"/>
      <c r="AT134" s="203"/>
      <c r="AU134" s="177"/>
    </row>
    <row r="135" spans="32:47" ht="12" customHeight="1">
      <c r="AF135" s="439" t="s">
        <v>1458</v>
      </c>
      <c r="AL135" s="36"/>
      <c r="AM135" s="539" t="s">
        <v>1595</v>
      </c>
      <c r="AN135" s="484" t="s">
        <v>827</v>
      </c>
      <c r="AO135" s="198" t="s">
        <v>857</v>
      </c>
      <c r="AP135" s="191">
        <f t="shared" si="6"/>
        <v>0</v>
      </c>
      <c r="AQ135" s="191">
        <f t="shared" si="6"/>
        <v>0</v>
      </c>
      <c r="AR135" s="191">
        <f t="shared" si="6"/>
        <v>0</v>
      </c>
      <c r="AS135" s="199"/>
      <c r="AT135" s="203"/>
      <c r="AU135" s="177"/>
    </row>
    <row r="136" spans="32:47" ht="12" customHeight="1">
      <c r="AF136" s="439" t="s">
        <v>1459</v>
      </c>
      <c r="AL136" s="36"/>
      <c r="AM136" s="539" t="s">
        <v>1596</v>
      </c>
      <c r="AN136" s="491" t="s">
        <v>1432</v>
      </c>
      <c r="AO136" s="198" t="s">
        <v>857</v>
      </c>
      <c r="AP136" s="191">
        <f t="shared" si="6"/>
        <v>0</v>
      </c>
      <c r="AQ136" s="191">
        <f t="shared" si="6"/>
        <v>0</v>
      </c>
      <c r="AR136" s="191">
        <f t="shared" si="6"/>
        <v>0</v>
      </c>
      <c r="AS136" s="199"/>
      <c r="AT136" s="203"/>
      <c r="AU136" s="177"/>
    </row>
    <row r="137" spans="32:47" ht="12" customHeight="1">
      <c r="AF137" s="439" t="s">
        <v>1460</v>
      </c>
      <c r="AL137" s="36"/>
      <c r="AM137" s="539" t="s">
        <v>1597</v>
      </c>
      <c r="AN137" s="491" t="s">
        <v>1433</v>
      </c>
      <c r="AO137" s="198" t="s">
        <v>857</v>
      </c>
      <c r="AP137" s="191">
        <f t="shared" si="6"/>
        <v>0</v>
      </c>
      <c r="AQ137" s="191">
        <f t="shared" si="6"/>
        <v>0</v>
      </c>
      <c r="AR137" s="191">
        <f t="shared" si="6"/>
        <v>0</v>
      </c>
      <c r="AS137" s="199"/>
      <c r="AT137" s="203"/>
      <c r="AU137" s="177"/>
    </row>
    <row r="138" spans="32:47" ht="12" customHeight="1">
      <c r="AF138" s="439" t="s">
        <v>1461</v>
      </c>
      <c r="AL138" s="36"/>
      <c r="AM138" s="539" t="s">
        <v>1598</v>
      </c>
      <c r="AN138" s="491" t="s">
        <v>1434</v>
      </c>
      <c r="AO138" s="198" t="s">
        <v>857</v>
      </c>
      <c r="AP138" s="191">
        <f t="shared" si="6"/>
        <v>0</v>
      </c>
      <c r="AQ138" s="191">
        <f t="shared" si="6"/>
        <v>0</v>
      </c>
      <c r="AR138" s="191">
        <f t="shared" si="6"/>
        <v>0</v>
      </c>
      <c r="AS138" s="199"/>
      <c r="AT138" s="203"/>
      <c r="AU138" s="177"/>
    </row>
    <row r="139" spans="32:47" ht="12" customHeight="1">
      <c r="AF139" s="439" t="s">
        <v>1462</v>
      </c>
      <c r="AL139" s="36"/>
      <c r="AM139" s="539" t="s">
        <v>1599</v>
      </c>
      <c r="AN139" s="491" t="s">
        <v>1435</v>
      </c>
      <c r="AO139" s="198" t="s">
        <v>857</v>
      </c>
      <c r="AP139" s="191">
        <f t="shared" si="6"/>
        <v>0</v>
      </c>
      <c r="AQ139" s="191">
        <f t="shared" si="6"/>
        <v>0</v>
      </c>
      <c r="AR139" s="191">
        <f t="shared" si="6"/>
        <v>0</v>
      </c>
      <c r="AS139" s="199"/>
      <c r="AT139" s="203"/>
      <c r="AU139" s="177"/>
    </row>
    <row r="140" spans="32:47" ht="12" customHeight="1">
      <c r="AF140" s="439" t="s">
        <v>1467</v>
      </c>
      <c r="AL140" s="36"/>
      <c r="AM140" s="539" t="s">
        <v>1600</v>
      </c>
      <c r="AN140" s="485" t="s">
        <v>825</v>
      </c>
      <c r="AO140" s="198" t="s">
        <v>857</v>
      </c>
      <c r="AP140" s="191">
        <f t="shared" si="6"/>
        <v>0</v>
      </c>
      <c r="AQ140" s="191">
        <f t="shared" si="6"/>
        <v>0</v>
      </c>
      <c r="AR140" s="191">
        <f t="shared" si="6"/>
        <v>0</v>
      </c>
      <c r="AS140" s="199"/>
      <c r="AT140" s="203"/>
      <c r="AU140" s="177"/>
    </row>
    <row r="141" spans="32:47" ht="12" customHeight="1">
      <c r="AF141" s="439" t="s">
        <v>2160</v>
      </c>
      <c r="AL141" s="36"/>
      <c r="AM141" s="539" t="s">
        <v>2162</v>
      </c>
      <c r="AN141" s="492" t="s">
        <v>1436</v>
      </c>
      <c r="AO141" s="198" t="s">
        <v>857</v>
      </c>
      <c r="AP141" s="191">
        <f t="shared" si="6"/>
        <v>0</v>
      </c>
      <c r="AQ141" s="191">
        <f t="shared" si="6"/>
        <v>0</v>
      </c>
      <c r="AR141" s="191">
        <f t="shared" si="6"/>
        <v>0</v>
      </c>
      <c r="AS141" s="199"/>
      <c r="AT141" s="203"/>
      <c r="AU141" s="177"/>
    </row>
    <row r="142" spans="32:47" ht="12" customHeight="1">
      <c r="AF142" s="439" t="s">
        <v>2141</v>
      </c>
      <c r="AL142" s="36"/>
      <c r="AM142" s="539" t="s">
        <v>2143</v>
      </c>
      <c r="AN142" s="492" t="s">
        <v>1437</v>
      </c>
      <c r="AO142" s="198" t="s">
        <v>857</v>
      </c>
      <c r="AP142" s="191">
        <f t="shared" si="6"/>
        <v>0</v>
      </c>
      <c r="AQ142" s="191">
        <f t="shared" si="6"/>
        <v>0</v>
      </c>
      <c r="AR142" s="191">
        <f t="shared" si="6"/>
        <v>0</v>
      </c>
      <c r="AS142" s="199"/>
      <c r="AT142" s="203"/>
      <c r="AU142" s="177"/>
    </row>
    <row r="143" spans="32:47" ht="12" customHeight="1">
      <c r="AF143" s="439" t="s">
        <v>2121</v>
      </c>
      <c r="AL143" s="36"/>
      <c r="AM143" s="539" t="s">
        <v>2124</v>
      </c>
      <c r="AN143" s="492" t="s">
        <v>1438</v>
      </c>
      <c r="AO143" s="198" t="s">
        <v>857</v>
      </c>
      <c r="AP143" s="191">
        <f t="shared" si="6"/>
        <v>0</v>
      </c>
      <c r="AQ143" s="191">
        <f t="shared" si="6"/>
        <v>0</v>
      </c>
      <c r="AR143" s="191">
        <f t="shared" si="6"/>
        <v>0</v>
      </c>
      <c r="AS143" s="199"/>
      <c r="AT143" s="203"/>
      <c r="AU143" s="177"/>
    </row>
    <row r="144" spans="32:47" ht="12" customHeight="1">
      <c r="AF144" s="439" t="s">
        <v>1468</v>
      </c>
      <c r="AL144" s="36"/>
      <c r="AM144" s="539" t="s">
        <v>1601</v>
      </c>
      <c r="AN144" s="492" t="s">
        <v>1439</v>
      </c>
      <c r="AO144" s="198" t="s">
        <v>857</v>
      </c>
      <c r="AP144" s="191">
        <f t="shared" si="6"/>
        <v>0</v>
      </c>
      <c r="AQ144" s="191">
        <f t="shared" si="6"/>
        <v>0</v>
      </c>
      <c r="AR144" s="191">
        <f t="shared" si="6"/>
        <v>0</v>
      </c>
      <c r="AS144" s="199"/>
      <c r="AT144" s="203"/>
      <c r="AU144" s="177"/>
    </row>
    <row r="145" spans="32:47" ht="12" customHeight="1">
      <c r="AF145" s="439" t="s">
        <v>1469</v>
      </c>
      <c r="AL145" s="36"/>
      <c r="AM145" s="539" t="s">
        <v>1602</v>
      </c>
      <c r="AN145" s="492" t="s">
        <v>1440</v>
      </c>
      <c r="AO145" s="198" t="s">
        <v>857</v>
      </c>
      <c r="AP145" s="191">
        <f t="shared" ref="AP145:AR157" si="7">IF(AP321=0,0,AP57/AP321*1000)</f>
        <v>0</v>
      </c>
      <c r="AQ145" s="191">
        <f t="shared" si="7"/>
        <v>0</v>
      </c>
      <c r="AR145" s="191">
        <f t="shared" si="7"/>
        <v>0</v>
      </c>
      <c r="AS145" s="199"/>
      <c r="AT145" s="203"/>
      <c r="AU145" s="177"/>
    </row>
    <row r="146" spans="32:47" ht="12" customHeight="1">
      <c r="AF146" s="439" t="s">
        <v>1470</v>
      </c>
      <c r="AL146" s="36"/>
      <c r="AM146" s="539" t="s">
        <v>1603</v>
      </c>
      <c r="AN146" s="492" t="s">
        <v>1441</v>
      </c>
      <c r="AO146" s="198" t="s">
        <v>857</v>
      </c>
      <c r="AP146" s="191">
        <f t="shared" si="7"/>
        <v>0</v>
      </c>
      <c r="AQ146" s="191">
        <f t="shared" si="7"/>
        <v>0</v>
      </c>
      <c r="AR146" s="191">
        <f t="shared" si="7"/>
        <v>0</v>
      </c>
      <c r="AS146" s="199"/>
      <c r="AT146" s="203"/>
      <c r="AU146" s="177"/>
    </row>
    <row r="147" spans="32:47" ht="12" customHeight="1">
      <c r="AF147" s="439" t="s">
        <v>1471</v>
      </c>
      <c r="AL147" s="36"/>
      <c r="AM147" s="539" t="s">
        <v>1604</v>
      </c>
      <c r="AN147" s="493" t="s">
        <v>826</v>
      </c>
      <c r="AO147" s="198" t="s">
        <v>857</v>
      </c>
      <c r="AP147" s="191">
        <f t="shared" si="7"/>
        <v>0</v>
      </c>
      <c r="AQ147" s="191">
        <f t="shared" si="7"/>
        <v>0</v>
      </c>
      <c r="AR147" s="191">
        <f t="shared" si="7"/>
        <v>0</v>
      </c>
      <c r="AS147" s="199"/>
      <c r="AT147" s="203"/>
      <c r="AU147" s="177"/>
    </row>
    <row r="148" spans="32:47" ht="12" customHeight="1">
      <c r="AF148" s="439" t="s">
        <v>1472</v>
      </c>
      <c r="AL148" s="36"/>
      <c r="AM148" s="539" t="s">
        <v>1605</v>
      </c>
      <c r="AN148" s="486" t="s">
        <v>817</v>
      </c>
      <c r="AO148" s="198" t="s">
        <v>857</v>
      </c>
      <c r="AP148" s="191">
        <f t="shared" si="7"/>
        <v>0</v>
      </c>
      <c r="AQ148" s="191">
        <f t="shared" si="7"/>
        <v>0</v>
      </c>
      <c r="AR148" s="191">
        <f t="shared" si="7"/>
        <v>0</v>
      </c>
      <c r="AS148" s="199"/>
      <c r="AT148" s="203"/>
      <c r="AU148" s="177"/>
    </row>
    <row r="149" spans="32:47" ht="12" customHeight="1">
      <c r="AF149" s="439" t="s">
        <v>1473</v>
      </c>
      <c r="AL149" s="36"/>
      <c r="AM149" s="539" t="s">
        <v>1606</v>
      </c>
      <c r="AN149" s="494" t="s">
        <v>1442</v>
      </c>
      <c r="AO149" s="198" t="s">
        <v>857</v>
      </c>
      <c r="AP149" s="191">
        <f t="shared" si="7"/>
        <v>0</v>
      </c>
      <c r="AQ149" s="191">
        <f t="shared" si="7"/>
        <v>0</v>
      </c>
      <c r="AR149" s="191">
        <f t="shared" si="7"/>
        <v>0</v>
      </c>
      <c r="AS149" s="199"/>
      <c r="AT149" s="203"/>
      <c r="AU149" s="177"/>
    </row>
    <row r="150" spans="32:47" ht="12" customHeight="1">
      <c r="AF150" s="439" t="s">
        <v>1474</v>
      </c>
      <c r="AL150" s="36"/>
      <c r="AM150" s="539" t="s">
        <v>1607</v>
      </c>
      <c r="AN150" s="494" t="s">
        <v>1443</v>
      </c>
      <c r="AO150" s="198" t="s">
        <v>857</v>
      </c>
      <c r="AP150" s="191">
        <f t="shared" si="7"/>
        <v>0</v>
      </c>
      <c r="AQ150" s="191">
        <f t="shared" si="7"/>
        <v>0</v>
      </c>
      <c r="AR150" s="191">
        <f t="shared" si="7"/>
        <v>0</v>
      </c>
      <c r="AS150" s="199"/>
      <c r="AT150" s="203"/>
      <c r="AU150" s="177"/>
    </row>
    <row r="151" spans="32:47" ht="12" customHeight="1">
      <c r="AF151" s="439" t="s">
        <v>1475</v>
      </c>
      <c r="AL151" s="36"/>
      <c r="AM151" s="539" t="s">
        <v>1608</v>
      </c>
      <c r="AN151" s="494" t="s">
        <v>1444</v>
      </c>
      <c r="AO151" s="198" t="s">
        <v>857</v>
      </c>
      <c r="AP151" s="191">
        <f t="shared" si="7"/>
        <v>0</v>
      </c>
      <c r="AQ151" s="191">
        <f t="shared" si="7"/>
        <v>0</v>
      </c>
      <c r="AR151" s="191">
        <f t="shared" si="7"/>
        <v>0</v>
      </c>
      <c r="AS151" s="199"/>
      <c r="AT151" s="203"/>
      <c r="AU151" s="177"/>
    </row>
    <row r="152" spans="32:47" ht="12" customHeight="1">
      <c r="AF152" s="439" t="s">
        <v>1487</v>
      </c>
      <c r="AL152" s="36"/>
      <c r="AM152" s="539" t="s">
        <v>1609</v>
      </c>
      <c r="AN152" s="494" t="s">
        <v>1445</v>
      </c>
      <c r="AO152" s="198" t="s">
        <v>857</v>
      </c>
      <c r="AP152" s="191">
        <f t="shared" si="7"/>
        <v>0</v>
      </c>
      <c r="AQ152" s="191">
        <f t="shared" si="7"/>
        <v>0</v>
      </c>
      <c r="AR152" s="191">
        <f t="shared" si="7"/>
        <v>0</v>
      </c>
      <c r="AS152" s="199"/>
      <c r="AT152" s="203"/>
      <c r="AU152" s="177"/>
    </row>
    <row r="153" spans="32:47" ht="12" customHeight="1">
      <c r="AF153" s="439" t="s">
        <v>1486</v>
      </c>
      <c r="AL153" s="36"/>
      <c r="AM153" s="539" t="s">
        <v>1610</v>
      </c>
      <c r="AN153" s="494" t="s">
        <v>1446</v>
      </c>
      <c r="AO153" s="198" t="s">
        <v>857</v>
      </c>
      <c r="AP153" s="191">
        <f t="shared" si="7"/>
        <v>0</v>
      </c>
      <c r="AQ153" s="191">
        <f t="shared" si="7"/>
        <v>0</v>
      </c>
      <c r="AR153" s="191">
        <f t="shared" si="7"/>
        <v>0</v>
      </c>
      <c r="AS153" s="199"/>
      <c r="AT153" s="203"/>
      <c r="AU153" s="177"/>
    </row>
    <row r="154" spans="32:47" ht="12" customHeight="1">
      <c r="AF154" s="439" t="s">
        <v>1485</v>
      </c>
      <c r="AL154" s="36"/>
      <c r="AM154" s="539" t="s">
        <v>1611</v>
      </c>
      <c r="AN154" s="494" t="s">
        <v>1447</v>
      </c>
      <c r="AO154" s="198" t="s">
        <v>857</v>
      </c>
      <c r="AP154" s="191">
        <f t="shared" si="7"/>
        <v>0</v>
      </c>
      <c r="AQ154" s="191">
        <f t="shared" si="7"/>
        <v>0</v>
      </c>
      <c r="AR154" s="191">
        <f t="shared" si="7"/>
        <v>0</v>
      </c>
      <c r="AS154" s="199"/>
      <c r="AT154" s="203"/>
      <c r="AU154" s="177"/>
    </row>
    <row r="155" spans="32:47" ht="12" customHeight="1">
      <c r="AF155" s="439" t="s">
        <v>1484</v>
      </c>
      <c r="AL155" s="36"/>
      <c r="AM155" s="539" t="s">
        <v>1612</v>
      </c>
      <c r="AN155" s="494" t="s">
        <v>1448</v>
      </c>
      <c r="AO155" s="198" t="s">
        <v>857</v>
      </c>
      <c r="AP155" s="191">
        <f t="shared" si="7"/>
        <v>0</v>
      </c>
      <c r="AQ155" s="191">
        <f t="shared" si="7"/>
        <v>0</v>
      </c>
      <c r="AR155" s="191">
        <f t="shared" si="7"/>
        <v>0</v>
      </c>
      <c r="AS155" s="199"/>
      <c r="AT155" s="203"/>
      <c r="AU155" s="177"/>
    </row>
    <row r="156" spans="32:47" ht="12" customHeight="1">
      <c r="AF156" s="439" t="s">
        <v>1483</v>
      </c>
      <c r="AL156" s="36"/>
      <c r="AM156" s="539" t="s">
        <v>1613</v>
      </c>
      <c r="AN156" s="494" t="s">
        <v>1449</v>
      </c>
      <c r="AO156" s="198" t="s">
        <v>857</v>
      </c>
      <c r="AP156" s="191">
        <f t="shared" si="7"/>
        <v>0</v>
      </c>
      <c r="AQ156" s="191">
        <f t="shared" si="7"/>
        <v>0</v>
      </c>
      <c r="AR156" s="191">
        <f t="shared" si="7"/>
        <v>0</v>
      </c>
      <c r="AS156" s="199"/>
      <c r="AT156" s="203"/>
      <c r="AU156" s="177"/>
    </row>
    <row r="157" spans="32:47" ht="12" customHeight="1">
      <c r="AF157" s="439" t="s">
        <v>1488</v>
      </c>
      <c r="AL157" s="36"/>
      <c r="AM157" s="539" t="s">
        <v>1614</v>
      </c>
      <c r="AN157" s="494" t="s">
        <v>1450</v>
      </c>
      <c r="AO157" s="198" t="s">
        <v>857</v>
      </c>
      <c r="AP157" s="191">
        <f t="shared" si="7"/>
        <v>0</v>
      </c>
      <c r="AQ157" s="191">
        <f t="shared" si="7"/>
        <v>0</v>
      </c>
      <c r="AR157" s="191">
        <f t="shared" si="7"/>
        <v>0</v>
      </c>
      <c r="AS157" s="199"/>
      <c r="AT157" s="203"/>
      <c r="AU157" s="177"/>
    </row>
    <row r="158" spans="32:47" ht="12" customHeight="1">
      <c r="AF158" s="439" t="s">
        <v>1498</v>
      </c>
      <c r="AL158" s="36"/>
      <c r="AM158" s="539" t="s">
        <v>1615</v>
      </c>
      <c r="AN158" s="504" t="s">
        <v>1496</v>
      </c>
      <c r="AO158" s="198" t="s">
        <v>331</v>
      </c>
      <c r="AP158" s="196">
        <f t="shared" ref="AP158:AR159" si="8">IF(AP924=0,0,AP70/AP924)</f>
        <v>0</v>
      </c>
      <c r="AQ158" s="196">
        <f t="shared" si="8"/>
        <v>0</v>
      </c>
      <c r="AR158" s="196">
        <f t="shared" si="8"/>
        <v>0</v>
      </c>
      <c r="AS158" s="199"/>
      <c r="AT158" s="203"/>
      <c r="AU158" s="177"/>
    </row>
    <row r="159" spans="32:47" ht="12" customHeight="1">
      <c r="AF159" s="439" t="s">
        <v>1499</v>
      </c>
      <c r="AL159" s="36"/>
      <c r="AM159" s="539" t="s">
        <v>1616</v>
      </c>
      <c r="AN159" s="504" t="s">
        <v>1497</v>
      </c>
      <c r="AO159" s="198" t="s">
        <v>332</v>
      </c>
      <c r="AP159" s="196">
        <f t="shared" si="8"/>
        <v>0</v>
      </c>
      <c r="AQ159" s="196">
        <f t="shared" si="8"/>
        <v>0</v>
      </c>
      <c r="AR159" s="196">
        <f t="shared" si="8"/>
        <v>0</v>
      </c>
      <c r="AS159" s="199"/>
      <c r="AT159" s="203"/>
      <c r="AU159" s="177"/>
    </row>
    <row r="160" spans="32:47" ht="12" customHeight="1">
      <c r="AF160" s="439" t="s">
        <v>1489</v>
      </c>
      <c r="AL160" s="36"/>
      <c r="AM160" s="539" t="s">
        <v>1617</v>
      </c>
      <c r="AN160" s="495" t="s">
        <v>1451</v>
      </c>
      <c r="AO160" s="198" t="s">
        <v>857</v>
      </c>
      <c r="AP160" s="191">
        <f t="shared" ref="AP160:AR166" si="9">IF(AP336=0,0,AP72/AP336*1000)</f>
        <v>0</v>
      </c>
      <c r="AQ160" s="191">
        <f t="shared" si="9"/>
        <v>0</v>
      </c>
      <c r="AR160" s="191">
        <f t="shared" si="9"/>
        <v>0</v>
      </c>
      <c r="AS160" s="199"/>
      <c r="AT160" s="203"/>
      <c r="AU160" s="177"/>
    </row>
    <row r="161" spans="32:47" ht="12" customHeight="1">
      <c r="AF161" s="439" t="s">
        <v>1476</v>
      </c>
      <c r="AL161" s="36"/>
      <c r="AM161" s="539" t="s">
        <v>1618</v>
      </c>
      <c r="AN161" s="496" t="s">
        <v>828</v>
      </c>
      <c r="AO161" s="198" t="s">
        <v>857</v>
      </c>
      <c r="AP161" s="191">
        <f t="shared" si="9"/>
        <v>0</v>
      </c>
      <c r="AQ161" s="191">
        <f t="shared" si="9"/>
        <v>0</v>
      </c>
      <c r="AR161" s="191">
        <f t="shared" si="9"/>
        <v>0</v>
      </c>
      <c r="AS161" s="199"/>
      <c r="AT161" s="203"/>
      <c r="AU161" s="177"/>
    </row>
    <row r="162" spans="32:47" ht="12" customHeight="1">
      <c r="AF162" s="439" t="s">
        <v>1477</v>
      </c>
      <c r="AL162" s="36"/>
      <c r="AM162" s="539" t="s">
        <v>1619</v>
      </c>
      <c r="AN162" s="497" t="s">
        <v>854</v>
      </c>
      <c r="AO162" s="198" t="s">
        <v>857</v>
      </c>
      <c r="AP162" s="191">
        <f t="shared" si="9"/>
        <v>0</v>
      </c>
      <c r="AQ162" s="191">
        <f t="shared" si="9"/>
        <v>0</v>
      </c>
      <c r="AR162" s="191">
        <f t="shared" si="9"/>
        <v>0</v>
      </c>
      <c r="AS162" s="199"/>
      <c r="AT162" s="203"/>
      <c r="AU162" s="177"/>
    </row>
    <row r="163" spans="32:47" ht="12" customHeight="1">
      <c r="AF163" s="439" t="s">
        <v>1478</v>
      </c>
      <c r="AL163" s="36"/>
      <c r="AM163" s="539" t="s">
        <v>1620</v>
      </c>
      <c r="AN163" s="498" t="s">
        <v>333</v>
      </c>
      <c r="AO163" s="198" t="s">
        <v>857</v>
      </c>
      <c r="AP163" s="191">
        <f t="shared" si="9"/>
        <v>0</v>
      </c>
      <c r="AQ163" s="191">
        <f t="shared" si="9"/>
        <v>0</v>
      </c>
      <c r="AR163" s="191">
        <f t="shared" si="9"/>
        <v>0</v>
      </c>
      <c r="AS163" s="199"/>
      <c r="AT163" s="203"/>
      <c r="AU163" s="177"/>
    </row>
    <row r="164" spans="32:47" ht="12" customHeight="1">
      <c r="AF164" s="439" t="s">
        <v>1480</v>
      </c>
      <c r="AL164" s="36"/>
      <c r="AM164" s="539" t="s">
        <v>1621</v>
      </c>
      <c r="AN164" s="499" t="s">
        <v>334</v>
      </c>
      <c r="AO164" s="198" t="s">
        <v>857</v>
      </c>
      <c r="AP164" s="191">
        <f t="shared" si="9"/>
        <v>0</v>
      </c>
      <c r="AQ164" s="191">
        <f t="shared" si="9"/>
        <v>0</v>
      </c>
      <c r="AR164" s="191">
        <f t="shared" si="9"/>
        <v>0</v>
      </c>
      <c r="AS164" s="199"/>
      <c r="AT164" s="203"/>
      <c r="AU164" s="177"/>
    </row>
    <row r="165" spans="32:47" ht="12" customHeight="1">
      <c r="AF165" s="439" t="s">
        <v>1479</v>
      </c>
      <c r="AL165" s="36"/>
      <c r="AM165" s="539" t="s">
        <v>1622</v>
      </c>
      <c r="AN165" s="500" t="s">
        <v>335</v>
      </c>
      <c r="AO165" s="198" t="s">
        <v>857</v>
      </c>
      <c r="AP165" s="191">
        <f t="shared" si="9"/>
        <v>0</v>
      </c>
      <c r="AQ165" s="191">
        <f t="shared" si="9"/>
        <v>0</v>
      </c>
      <c r="AR165" s="191">
        <f t="shared" si="9"/>
        <v>0</v>
      </c>
      <c r="AS165" s="199"/>
      <c r="AT165" s="203"/>
      <c r="AU165" s="177"/>
    </row>
    <row r="166" spans="32:47" ht="12" customHeight="1">
      <c r="AF166" s="439" t="s">
        <v>1481</v>
      </c>
      <c r="AL166" s="36"/>
      <c r="AM166" s="539" t="s">
        <v>1623</v>
      </c>
      <c r="AN166" s="489" t="s">
        <v>336</v>
      </c>
      <c r="AO166" s="198" t="s">
        <v>857</v>
      </c>
      <c r="AP166" s="191">
        <f t="shared" si="9"/>
        <v>0</v>
      </c>
      <c r="AQ166" s="191">
        <f t="shared" si="9"/>
        <v>0</v>
      </c>
      <c r="AR166" s="191">
        <f t="shared" si="9"/>
        <v>0</v>
      </c>
      <c r="AS166" s="199"/>
      <c r="AT166" s="203"/>
      <c r="AU166" s="177"/>
    </row>
    <row r="167" spans="32:47" ht="0.75" hidden="1" customHeight="1">
      <c r="AF167" s="439"/>
      <c r="AL167" s="36"/>
      <c r="AM167" s="540"/>
      <c r="AN167" s="508"/>
      <c r="AO167" s="509"/>
      <c r="AP167" s="510"/>
      <c r="AQ167" s="510"/>
      <c r="AR167" s="510"/>
      <c r="AS167" s="199"/>
      <c r="AT167" s="203"/>
      <c r="AU167" s="177"/>
    </row>
    <row r="168" spans="32:47" ht="24" customHeight="1">
      <c r="AF168" s="119"/>
      <c r="AL168" s="36"/>
      <c r="AM168" s="538" t="s">
        <v>1495</v>
      </c>
      <c r="AN168" s="511" t="s">
        <v>858</v>
      </c>
      <c r="AO168" s="198" t="s">
        <v>859</v>
      </c>
      <c r="AP168" s="263">
        <f t="shared" ref="AP168:AR187" si="10">SUMIF($AS$9:$AT$9,AP$9,$AS168:$AT168)</f>
        <v>0</v>
      </c>
      <c r="AQ168" s="263">
        <f t="shared" si="10"/>
        <v>0</v>
      </c>
      <c r="AR168" s="263">
        <f t="shared" si="10"/>
        <v>0</v>
      </c>
      <c r="AS168" s="199"/>
      <c r="AT168" s="203"/>
      <c r="AU168" s="177"/>
    </row>
    <row r="169" spans="32:47" ht="12" customHeight="1">
      <c r="AF169" s="439" t="s">
        <v>1452</v>
      </c>
      <c r="AL169" s="36"/>
      <c r="AM169" s="539" t="s">
        <v>1624</v>
      </c>
      <c r="AN169" s="483" t="s">
        <v>1427</v>
      </c>
      <c r="AO169" s="198" t="s">
        <v>859</v>
      </c>
      <c r="AP169" s="263">
        <f t="shared" si="10"/>
        <v>0</v>
      </c>
      <c r="AQ169" s="263">
        <f t="shared" si="10"/>
        <v>0</v>
      </c>
      <c r="AR169" s="263">
        <f t="shared" si="10"/>
        <v>0</v>
      </c>
      <c r="AS169" s="199"/>
      <c r="AT169" s="203"/>
      <c r="AU169" s="177"/>
    </row>
    <row r="170" spans="32:47" ht="12" customHeight="1">
      <c r="AF170" s="439" t="s">
        <v>1453</v>
      </c>
      <c r="AL170" s="36"/>
      <c r="AM170" s="539" t="s">
        <v>1625</v>
      </c>
      <c r="AN170" s="487" t="s">
        <v>818</v>
      </c>
      <c r="AO170" s="198" t="s">
        <v>859</v>
      </c>
      <c r="AP170" s="263">
        <f t="shared" si="10"/>
        <v>0</v>
      </c>
      <c r="AQ170" s="263">
        <f t="shared" si="10"/>
        <v>0</v>
      </c>
      <c r="AR170" s="263">
        <f t="shared" si="10"/>
        <v>0</v>
      </c>
      <c r="AS170" s="199"/>
      <c r="AT170" s="203"/>
      <c r="AU170" s="177"/>
    </row>
    <row r="171" spans="32:47" ht="12" customHeight="1">
      <c r="AF171" s="439" t="s">
        <v>1454</v>
      </c>
      <c r="AL171" s="36"/>
      <c r="AM171" s="539" t="s">
        <v>1626</v>
      </c>
      <c r="AN171" s="487" t="s">
        <v>820</v>
      </c>
      <c r="AO171" s="198" t="s">
        <v>859</v>
      </c>
      <c r="AP171" s="263">
        <f t="shared" si="10"/>
        <v>0</v>
      </c>
      <c r="AQ171" s="263">
        <f t="shared" si="10"/>
        <v>0</v>
      </c>
      <c r="AR171" s="263">
        <f t="shared" si="10"/>
        <v>0</v>
      </c>
      <c r="AS171" s="199"/>
      <c r="AT171" s="203"/>
      <c r="AU171" s="177"/>
    </row>
    <row r="172" spans="32:47" ht="12" customHeight="1">
      <c r="AF172" s="439" t="s">
        <v>1455</v>
      </c>
      <c r="AL172" s="36"/>
      <c r="AM172" s="539" t="s">
        <v>1627</v>
      </c>
      <c r="AN172" s="487" t="s">
        <v>821</v>
      </c>
      <c r="AO172" s="198" t="s">
        <v>859</v>
      </c>
      <c r="AP172" s="263">
        <f t="shared" si="10"/>
        <v>0</v>
      </c>
      <c r="AQ172" s="263">
        <f t="shared" si="10"/>
        <v>0</v>
      </c>
      <c r="AR172" s="263">
        <f t="shared" si="10"/>
        <v>0</v>
      </c>
      <c r="AS172" s="199"/>
      <c r="AT172" s="203"/>
      <c r="AU172" s="177"/>
    </row>
    <row r="173" spans="32:47" ht="12" customHeight="1">
      <c r="AF173" s="439" t="s">
        <v>1464</v>
      </c>
      <c r="AL173" s="36"/>
      <c r="AM173" s="539" t="s">
        <v>1628</v>
      </c>
      <c r="AN173" s="488" t="s">
        <v>1428</v>
      </c>
      <c r="AO173" s="198" t="s">
        <v>859</v>
      </c>
      <c r="AP173" s="263">
        <f t="shared" si="10"/>
        <v>0</v>
      </c>
      <c r="AQ173" s="263">
        <f t="shared" si="10"/>
        <v>0</v>
      </c>
      <c r="AR173" s="263">
        <f t="shared" si="10"/>
        <v>0</v>
      </c>
      <c r="AS173" s="199"/>
      <c r="AT173" s="203"/>
      <c r="AU173" s="177"/>
    </row>
    <row r="174" spans="32:47" ht="12" customHeight="1">
      <c r="AF174" s="439" t="s">
        <v>1465</v>
      </c>
      <c r="AL174" s="36"/>
      <c r="AM174" s="539" t="s">
        <v>1629</v>
      </c>
      <c r="AN174" s="488" t="s">
        <v>1429</v>
      </c>
      <c r="AO174" s="198" t="s">
        <v>859</v>
      </c>
      <c r="AP174" s="263">
        <f t="shared" si="10"/>
        <v>0</v>
      </c>
      <c r="AQ174" s="263">
        <f t="shared" si="10"/>
        <v>0</v>
      </c>
      <c r="AR174" s="263">
        <f t="shared" si="10"/>
        <v>0</v>
      </c>
      <c r="AS174" s="199"/>
      <c r="AT174" s="203"/>
      <c r="AU174" s="177"/>
    </row>
    <row r="175" spans="32:47" ht="12" customHeight="1">
      <c r="AF175" s="439" t="s">
        <v>1466</v>
      </c>
      <c r="AL175" s="36"/>
      <c r="AM175" s="539" t="s">
        <v>1630</v>
      </c>
      <c r="AN175" s="488" t="s">
        <v>1430</v>
      </c>
      <c r="AO175" s="198" t="s">
        <v>859</v>
      </c>
      <c r="AP175" s="263">
        <f t="shared" si="10"/>
        <v>0</v>
      </c>
      <c r="AQ175" s="263">
        <f t="shared" si="10"/>
        <v>0</v>
      </c>
      <c r="AR175" s="263">
        <f t="shared" si="10"/>
        <v>0</v>
      </c>
      <c r="AS175" s="199"/>
      <c r="AT175" s="203"/>
      <c r="AU175" s="177"/>
    </row>
    <row r="176" spans="32:47" ht="12" customHeight="1">
      <c r="AF176" s="439" t="s">
        <v>1463</v>
      </c>
      <c r="AL176" s="36"/>
      <c r="AM176" s="539" t="s">
        <v>1631</v>
      </c>
      <c r="AN176" s="488" t="s">
        <v>1431</v>
      </c>
      <c r="AO176" s="198" t="s">
        <v>859</v>
      </c>
      <c r="AP176" s="263">
        <f t="shared" si="10"/>
        <v>0</v>
      </c>
      <c r="AQ176" s="263">
        <f t="shared" si="10"/>
        <v>0</v>
      </c>
      <c r="AR176" s="263">
        <f t="shared" si="10"/>
        <v>0</v>
      </c>
      <c r="AS176" s="199"/>
      <c r="AT176" s="203"/>
      <c r="AU176" s="177"/>
    </row>
    <row r="177" spans="32:47" ht="12" customHeight="1">
      <c r="AF177" s="439" t="s">
        <v>1456</v>
      </c>
      <c r="AL177" s="36"/>
      <c r="AM177" s="539" t="s">
        <v>1632</v>
      </c>
      <c r="AN177" s="489" t="s">
        <v>783</v>
      </c>
      <c r="AO177" s="198" t="s">
        <v>859</v>
      </c>
      <c r="AP177" s="263">
        <f t="shared" si="10"/>
        <v>0</v>
      </c>
      <c r="AQ177" s="263">
        <f t="shared" si="10"/>
        <v>0</v>
      </c>
      <c r="AR177" s="263">
        <f t="shared" si="10"/>
        <v>0</v>
      </c>
      <c r="AS177" s="199"/>
      <c r="AT177" s="203"/>
      <c r="AU177" s="177"/>
    </row>
    <row r="178" spans="32:47" ht="12" customHeight="1">
      <c r="AF178" s="439" t="s">
        <v>1457</v>
      </c>
      <c r="AL178" s="36"/>
      <c r="AM178" s="539" t="s">
        <v>1633</v>
      </c>
      <c r="AN178" s="490" t="s">
        <v>823</v>
      </c>
      <c r="AO178" s="198" t="s">
        <v>859</v>
      </c>
      <c r="AP178" s="263">
        <f t="shared" si="10"/>
        <v>0</v>
      </c>
      <c r="AQ178" s="263">
        <f t="shared" si="10"/>
        <v>0</v>
      </c>
      <c r="AR178" s="263">
        <f t="shared" si="10"/>
        <v>0</v>
      </c>
      <c r="AS178" s="199"/>
      <c r="AT178" s="203"/>
      <c r="AU178" s="177"/>
    </row>
    <row r="179" spans="32:47" ht="12" customHeight="1">
      <c r="AF179" s="439" t="s">
        <v>1458</v>
      </c>
      <c r="AL179" s="36"/>
      <c r="AM179" s="539" t="s">
        <v>1634</v>
      </c>
      <c r="AN179" s="484" t="s">
        <v>827</v>
      </c>
      <c r="AO179" s="198" t="s">
        <v>859</v>
      </c>
      <c r="AP179" s="263">
        <f t="shared" si="10"/>
        <v>0</v>
      </c>
      <c r="AQ179" s="263">
        <f t="shared" si="10"/>
        <v>0</v>
      </c>
      <c r="AR179" s="263">
        <f t="shared" si="10"/>
        <v>0</v>
      </c>
      <c r="AS179" s="199"/>
      <c r="AT179" s="203"/>
      <c r="AU179" s="177"/>
    </row>
    <row r="180" spans="32:47" ht="12" customHeight="1">
      <c r="AF180" s="439" t="s">
        <v>1459</v>
      </c>
      <c r="AL180" s="36"/>
      <c r="AM180" s="539" t="s">
        <v>1635</v>
      </c>
      <c r="AN180" s="491" t="s">
        <v>1432</v>
      </c>
      <c r="AO180" s="198" t="s">
        <v>859</v>
      </c>
      <c r="AP180" s="263">
        <f t="shared" si="10"/>
        <v>0</v>
      </c>
      <c r="AQ180" s="263">
        <f t="shared" si="10"/>
        <v>0</v>
      </c>
      <c r="AR180" s="263">
        <f t="shared" si="10"/>
        <v>0</v>
      </c>
      <c r="AS180" s="199"/>
      <c r="AT180" s="203"/>
      <c r="AU180" s="177"/>
    </row>
    <row r="181" spans="32:47" ht="12" customHeight="1">
      <c r="AF181" s="439" t="s">
        <v>1460</v>
      </c>
      <c r="AL181" s="36"/>
      <c r="AM181" s="539" t="s">
        <v>1636</v>
      </c>
      <c r="AN181" s="491" t="s">
        <v>1433</v>
      </c>
      <c r="AO181" s="198" t="s">
        <v>859</v>
      </c>
      <c r="AP181" s="263">
        <f t="shared" si="10"/>
        <v>0</v>
      </c>
      <c r="AQ181" s="263">
        <f t="shared" si="10"/>
        <v>0</v>
      </c>
      <c r="AR181" s="263">
        <f t="shared" si="10"/>
        <v>0</v>
      </c>
      <c r="AS181" s="199"/>
      <c r="AT181" s="203"/>
      <c r="AU181" s="177"/>
    </row>
    <row r="182" spans="32:47" ht="12" customHeight="1">
      <c r="AF182" s="439" t="s">
        <v>1461</v>
      </c>
      <c r="AL182" s="36"/>
      <c r="AM182" s="539" t="s">
        <v>1637</v>
      </c>
      <c r="AN182" s="491" t="s">
        <v>1434</v>
      </c>
      <c r="AO182" s="198" t="s">
        <v>859</v>
      </c>
      <c r="AP182" s="263">
        <f t="shared" si="10"/>
        <v>0</v>
      </c>
      <c r="AQ182" s="263">
        <f t="shared" si="10"/>
        <v>0</v>
      </c>
      <c r="AR182" s="263">
        <f t="shared" si="10"/>
        <v>0</v>
      </c>
      <c r="AS182" s="199"/>
      <c r="AT182" s="203"/>
      <c r="AU182" s="177"/>
    </row>
    <row r="183" spans="32:47" ht="12" customHeight="1">
      <c r="AF183" s="439" t="s">
        <v>1462</v>
      </c>
      <c r="AL183" s="36"/>
      <c r="AM183" s="539" t="s">
        <v>1638</v>
      </c>
      <c r="AN183" s="491" t="s">
        <v>1435</v>
      </c>
      <c r="AO183" s="198" t="s">
        <v>859</v>
      </c>
      <c r="AP183" s="263">
        <f t="shared" si="10"/>
        <v>0</v>
      </c>
      <c r="AQ183" s="263">
        <f t="shared" si="10"/>
        <v>0</v>
      </c>
      <c r="AR183" s="263">
        <f t="shared" si="10"/>
        <v>0</v>
      </c>
      <c r="AS183" s="199"/>
      <c r="AT183" s="203"/>
      <c r="AU183" s="177"/>
    </row>
    <row r="184" spans="32:47" ht="12" customHeight="1">
      <c r="AF184" s="439" t="s">
        <v>1467</v>
      </c>
      <c r="AL184" s="36"/>
      <c r="AM184" s="539" t="s">
        <v>1639</v>
      </c>
      <c r="AN184" s="485" t="s">
        <v>825</v>
      </c>
      <c r="AO184" s="198" t="s">
        <v>859</v>
      </c>
      <c r="AP184" s="263">
        <f t="shared" si="10"/>
        <v>0</v>
      </c>
      <c r="AQ184" s="263">
        <f t="shared" si="10"/>
        <v>0</v>
      </c>
      <c r="AR184" s="263">
        <f t="shared" si="10"/>
        <v>0</v>
      </c>
      <c r="AS184" s="199"/>
      <c r="AT184" s="203"/>
      <c r="AU184" s="177"/>
    </row>
    <row r="185" spans="32:47" ht="12" customHeight="1">
      <c r="AF185" s="439" t="s">
        <v>2160</v>
      </c>
      <c r="AL185" s="36"/>
      <c r="AM185" s="539" t="s">
        <v>2163</v>
      </c>
      <c r="AN185" s="492" t="s">
        <v>1436</v>
      </c>
      <c r="AO185" s="198" t="s">
        <v>859</v>
      </c>
      <c r="AP185" s="263">
        <f t="shared" si="10"/>
        <v>0</v>
      </c>
      <c r="AQ185" s="263">
        <f t="shared" si="10"/>
        <v>0</v>
      </c>
      <c r="AR185" s="263">
        <f t="shared" si="10"/>
        <v>0</v>
      </c>
      <c r="AS185" s="199"/>
      <c r="AT185" s="203"/>
      <c r="AU185" s="177"/>
    </row>
    <row r="186" spans="32:47" ht="12" customHeight="1">
      <c r="AF186" s="439" t="s">
        <v>2141</v>
      </c>
      <c r="AL186" s="36"/>
      <c r="AM186" s="539" t="s">
        <v>2144</v>
      </c>
      <c r="AN186" s="492" t="s">
        <v>1437</v>
      </c>
      <c r="AO186" s="198" t="s">
        <v>859</v>
      </c>
      <c r="AP186" s="263">
        <f t="shared" si="10"/>
        <v>0</v>
      </c>
      <c r="AQ186" s="263">
        <f t="shared" si="10"/>
        <v>0</v>
      </c>
      <c r="AR186" s="263">
        <f t="shared" si="10"/>
        <v>0</v>
      </c>
      <c r="AS186" s="199"/>
      <c r="AT186" s="203"/>
      <c r="AU186" s="177"/>
    </row>
    <row r="187" spans="32:47" ht="12" customHeight="1">
      <c r="AF187" s="439" t="s">
        <v>2121</v>
      </c>
      <c r="AL187" s="36"/>
      <c r="AM187" s="539" t="s">
        <v>2125</v>
      </c>
      <c r="AN187" s="492" t="s">
        <v>1438</v>
      </c>
      <c r="AO187" s="198" t="s">
        <v>859</v>
      </c>
      <c r="AP187" s="263">
        <f t="shared" si="10"/>
        <v>0</v>
      </c>
      <c r="AQ187" s="263">
        <f t="shared" si="10"/>
        <v>0</v>
      </c>
      <c r="AR187" s="263">
        <f t="shared" si="10"/>
        <v>0</v>
      </c>
      <c r="AS187" s="199"/>
      <c r="AT187" s="203"/>
      <c r="AU187" s="177"/>
    </row>
    <row r="188" spans="32:47" ht="12" customHeight="1">
      <c r="AF188" s="439" t="s">
        <v>1468</v>
      </c>
      <c r="AL188" s="36"/>
      <c r="AM188" s="539" t="s">
        <v>1640</v>
      </c>
      <c r="AN188" s="492" t="s">
        <v>1439</v>
      </c>
      <c r="AO188" s="198" t="s">
        <v>859</v>
      </c>
      <c r="AP188" s="263">
        <f t="shared" ref="AP188:AR201" si="11">SUMIF($AS$9:$AT$9,AP$9,$AS188:$AT188)</f>
        <v>0</v>
      </c>
      <c r="AQ188" s="263">
        <f t="shared" si="11"/>
        <v>0</v>
      </c>
      <c r="AR188" s="263">
        <f t="shared" si="11"/>
        <v>0</v>
      </c>
      <c r="AS188" s="199"/>
      <c r="AT188" s="203"/>
      <c r="AU188" s="177"/>
    </row>
    <row r="189" spans="32:47" ht="12" customHeight="1">
      <c r="AF189" s="439" t="s">
        <v>1469</v>
      </c>
      <c r="AL189" s="36"/>
      <c r="AM189" s="539" t="s">
        <v>1641</v>
      </c>
      <c r="AN189" s="492" t="s">
        <v>1440</v>
      </c>
      <c r="AO189" s="198" t="s">
        <v>859</v>
      </c>
      <c r="AP189" s="263">
        <f t="shared" si="11"/>
        <v>0</v>
      </c>
      <c r="AQ189" s="263">
        <f t="shared" si="11"/>
        <v>0</v>
      </c>
      <c r="AR189" s="263">
        <f t="shared" si="11"/>
        <v>0</v>
      </c>
      <c r="AS189" s="199"/>
      <c r="AT189" s="203"/>
      <c r="AU189" s="177"/>
    </row>
    <row r="190" spans="32:47" ht="12" customHeight="1">
      <c r="AF190" s="439" t="s">
        <v>1470</v>
      </c>
      <c r="AL190" s="36"/>
      <c r="AM190" s="539" t="s">
        <v>1642</v>
      </c>
      <c r="AN190" s="492" t="s">
        <v>1441</v>
      </c>
      <c r="AO190" s="198" t="s">
        <v>859</v>
      </c>
      <c r="AP190" s="263">
        <f t="shared" si="11"/>
        <v>0</v>
      </c>
      <c r="AQ190" s="263">
        <f t="shared" si="11"/>
        <v>0</v>
      </c>
      <c r="AR190" s="263">
        <f t="shared" si="11"/>
        <v>0</v>
      </c>
      <c r="AS190" s="199"/>
      <c r="AT190" s="203"/>
      <c r="AU190" s="177"/>
    </row>
    <row r="191" spans="32:47" ht="12" customHeight="1">
      <c r="AF191" s="439" t="s">
        <v>1471</v>
      </c>
      <c r="AL191" s="36"/>
      <c r="AM191" s="539" t="s">
        <v>1643</v>
      </c>
      <c r="AN191" s="493" t="s">
        <v>826</v>
      </c>
      <c r="AO191" s="198" t="s">
        <v>859</v>
      </c>
      <c r="AP191" s="263">
        <f t="shared" si="11"/>
        <v>0</v>
      </c>
      <c r="AQ191" s="263">
        <f t="shared" si="11"/>
        <v>0</v>
      </c>
      <c r="AR191" s="263">
        <f t="shared" si="11"/>
        <v>0</v>
      </c>
      <c r="AS191" s="199"/>
      <c r="AT191" s="203"/>
      <c r="AU191" s="177"/>
    </row>
    <row r="192" spans="32:47" ht="12" customHeight="1">
      <c r="AF192" s="439" t="s">
        <v>1472</v>
      </c>
      <c r="AL192" s="36"/>
      <c r="AM192" s="539" t="s">
        <v>1644</v>
      </c>
      <c r="AN192" s="486" t="s">
        <v>817</v>
      </c>
      <c r="AO192" s="198" t="s">
        <v>859</v>
      </c>
      <c r="AP192" s="263">
        <f t="shared" si="11"/>
        <v>0</v>
      </c>
      <c r="AQ192" s="263">
        <f t="shared" si="11"/>
        <v>0</v>
      </c>
      <c r="AR192" s="263">
        <f t="shared" si="11"/>
        <v>0</v>
      </c>
      <c r="AS192" s="199"/>
      <c r="AT192" s="203"/>
      <c r="AU192" s="177"/>
    </row>
    <row r="193" spans="32:47" ht="12" customHeight="1">
      <c r="AF193" s="439" t="s">
        <v>1473</v>
      </c>
      <c r="AL193" s="36"/>
      <c r="AM193" s="539" t="s">
        <v>1645</v>
      </c>
      <c r="AN193" s="494" t="s">
        <v>1442</v>
      </c>
      <c r="AO193" s="198" t="s">
        <v>859</v>
      </c>
      <c r="AP193" s="263">
        <f t="shared" si="11"/>
        <v>0</v>
      </c>
      <c r="AQ193" s="263">
        <f t="shared" si="11"/>
        <v>0</v>
      </c>
      <c r="AR193" s="263">
        <f t="shared" si="11"/>
        <v>0</v>
      </c>
      <c r="AS193" s="199"/>
      <c r="AT193" s="203"/>
      <c r="AU193" s="177"/>
    </row>
    <row r="194" spans="32:47" ht="12" customHeight="1">
      <c r="AF194" s="439" t="s">
        <v>1474</v>
      </c>
      <c r="AL194" s="36"/>
      <c r="AM194" s="539" t="s">
        <v>1646</v>
      </c>
      <c r="AN194" s="494" t="s">
        <v>1443</v>
      </c>
      <c r="AO194" s="198" t="s">
        <v>859</v>
      </c>
      <c r="AP194" s="263">
        <f t="shared" si="11"/>
        <v>0</v>
      </c>
      <c r="AQ194" s="263">
        <f t="shared" si="11"/>
        <v>0</v>
      </c>
      <c r="AR194" s="263">
        <f t="shared" si="11"/>
        <v>0</v>
      </c>
      <c r="AS194" s="199"/>
      <c r="AT194" s="203"/>
      <c r="AU194" s="177"/>
    </row>
    <row r="195" spans="32:47" ht="12" customHeight="1">
      <c r="AF195" s="439" t="s">
        <v>1475</v>
      </c>
      <c r="AL195" s="36"/>
      <c r="AM195" s="539" t="s">
        <v>1647</v>
      </c>
      <c r="AN195" s="494" t="s">
        <v>1444</v>
      </c>
      <c r="AO195" s="198" t="s">
        <v>859</v>
      </c>
      <c r="AP195" s="263">
        <f t="shared" si="11"/>
        <v>0</v>
      </c>
      <c r="AQ195" s="263">
        <f t="shared" si="11"/>
        <v>0</v>
      </c>
      <c r="AR195" s="263">
        <f t="shared" si="11"/>
        <v>0</v>
      </c>
      <c r="AS195" s="199"/>
      <c r="AT195" s="203"/>
      <c r="AU195" s="177"/>
    </row>
    <row r="196" spans="32:47" ht="12" customHeight="1">
      <c r="AF196" s="439" t="s">
        <v>1487</v>
      </c>
      <c r="AL196" s="36"/>
      <c r="AM196" s="539" t="s">
        <v>1648</v>
      </c>
      <c r="AN196" s="494" t="s">
        <v>1445</v>
      </c>
      <c r="AO196" s="198" t="s">
        <v>859</v>
      </c>
      <c r="AP196" s="263">
        <f t="shared" si="11"/>
        <v>0</v>
      </c>
      <c r="AQ196" s="263">
        <f t="shared" si="11"/>
        <v>0</v>
      </c>
      <c r="AR196" s="263">
        <f t="shared" si="11"/>
        <v>0</v>
      </c>
      <c r="AS196" s="199"/>
      <c r="AT196" s="203"/>
      <c r="AU196" s="177"/>
    </row>
    <row r="197" spans="32:47" ht="12" customHeight="1">
      <c r="AF197" s="439" t="s">
        <v>1486</v>
      </c>
      <c r="AL197" s="36"/>
      <c r="AM197" s="539" t="s">
        <v>1649</v>
      </c>
      <c r="AN197" s="494" t="s">
        <v>1446</v>
      </c>
      <c r="AO197" s="198" t="s">
        <v>859</v>
      </c>
      <c r="AP197" s="263">
        <f t="shared" si="11"/>
        <v>0</v>
      </c>
      <c r="AQ197" s="263">
        <f t="shared" si="11"/>
        <v>0</v>
      </c>
      <c r="AR197" s="263">
        <f t="shared" si="11"/>
        <v>0</v>
      </c>
      <c r="AS197" s="199"/>
      <c r="AT197" s="203"/>
      <c r="AU197" s="177"/>
    </row>
    <row r="198" spans="32:47" ht="12" customHeight="1">
      <c r="AF198" s="439" t="s">
        <v>1485</v>
      </c>
      <c r="AL198" s="36"/>
      <c r="AM198" s="539" t="s">
        <v>1650</v>
      </c>
      <c r="AN198" s="494" t="s">
        <v>1447</v>
      </c>
      <c r="AO198" s="198" t="s">
        <v>859</v>
      </c>
      <c r="AP198" s="263">
        <f t="shared" si="11"/>
        <v>0</v>
      </c>
      <c r="AQ198" s="263">
        <f t="shared" si="11"/>
        <v>0</v>
      </c>
      <c r="AR198" s="263">
        <f t="shared" si="11"/>
        <v>0</v>
      </c>
      <c r="AS198" s="199"/>
      <c r="AT198" s="203"/>
      <c r="AU198" s="177"/>
    </row>
    <row r="199" spans="32:47" ht="12" customHeight="1">
      <c r="AF199" s="439" t="s">
        <v>1484</v>
      </c>
      <c r="AL199" s="36"/>
      <c r="AM199" s="539" t="s">
        <v>1651</v>
      </c>
      <c r="AN199" s="494" t="s">
        <v>1448</v>
      </c>
      <c r="AO199" s="198" t="s">
        <v>859</v>
      </c>
      <c r="AP199" s="263">
        <f t="shared" si="11"/>
        <v>0</v>
      </c>
      <c r="AQ199" s="263">
        <f t="shared" si="11"/>
        <v>0</v>
      </c>
      <c r="AR199" s="263">
        <f t="shared" si="11"/>
        <v>0</v>
      </c>
      <c r="AS199" s="199"/>
      <c r="AT199" s="203"/>
      <c r="AU199" s="177"/>
    </row>
    <row r="200" spans="32:47" ht="12" customHeight="1">
      <c r="AF200" s="439" t="s">
        <v>1483</v>
      </c>
      <c r="AL200" s="36"/>
      <c r="AM200" s="539" t="s">
        <v>1652</v>
      </c>
      <c r="AN200" s="494" t="s">
        <v>1449</v>
      </c>
      <c r="AO200" s="198" t="s">
        <v>859</v>
      </c>
      <c r="AP200" s="263">
        <f t="shared" si="11"/>
        <v>0</v>
      </c>
      <c r="AQ200" s="263">
        <f t="shared" si="11"/>
        <v>0</v>
      </c>
      <c r="AR200" s="263">
        <f t="shared" si="11"/>
        <v>0</v>
      </c>
      <c r="AS200" s="199"/>
      <c r="AT200" s="203"/>
      <c r="AU200" s="177"/>
    </row>
    <row r="201" spans="32:47" ht="12" customHeight="1">
      <c r="AF201" s="439" t="s">
        <v>1488</v>
      </c>
      <c r="AL201" s="36"/>
      <c r="AM201" s="539" t="s">
        <v>1653</v>
      </c>
      <c r="AN201" s="494" t="s">
        <v>1450</v>
      </c>
      <c r="AO201" s="198" t="s">
        <v>859</v>
      </c>
      <c r="AP201" s="263">
        <f t="shared" si="11"/>
        <v>0</v>
      </c>
      <c r="AQ201" s="263">
        <f t="shared" si="11"/>
        <v>0</v>
      </c>
      <c r="AR201" s="263">
        <f t="shared" si="11"/>
        <v>0</v>
      </c>
      <c r="AS201" s="199"/>
      <c r="AT201" s="203"/>
      <c r="AU201" s="177"/>
    </row>
    <row r="202" spans="32:47" ht="0.75" hidden="1" customHeight="1">
      <c r="AF202" s="439"/>
      <c r="AL202" s="36"/>
      <c r="AM202" s="541"/>
      <c r="AN202" s="508"/>
      <c r="AO202" s="509"/>
      <c r="AP202" s="510"/>
      <c r="AQ202" s="510"/>
      <c r="AR202" s="510"/>
      <c r="AS202" s="199"/>
      <c r="AT202" s="203"/>
      <c r="AU202" s="177"/>
    </row>
    <row r="203" spans="32:47" ht="0.75" hidden="1" customHeight="1">
      <c r="AF203" s="439"/>
      <c r="AL203" s="36"/>
      <c r="AM203" s="541"/>
      <c r="AN203" s="508"/>
      <c r="AO203" s="509"/>
      <c r="AP203" s="510"/>
      <c r="AQ203" s="510"/>
      <c r="AR203" s="510"/>
      <c r="AS203" s="199"/>
      <c r="AT203" s="203"/>
      <c r="AU203" s="177"/>
    </row>
    <row r="204" spans="32:47" ht="12" customHeight="1">
      <c r="AF204" s="439" t="s">
        <v>1489</v>
      </c>
      <c r="AL204" s="36"/>
      <c r="AM204" s="539" t="s">
        <v>1654</v>
      </c>
      <c r="AN204" s="495" t="s">
        <v>1451</v>
      </c>
      <c r="AO204" s="198" t="s">
        <v>859</v>
      </c>
      <c r="AP204" s="263">
        <f t="shared" ref="AP204:AR210" si="12">SUMIF($AS$9:$AT$9,AP$9,$AS204:$AT204)</f>
        <v>0</v>
      </c>
      <c r="AQ204" s="263">
        <f t="shared" si="12"/>
        <v>0</v>
      </c>
      <c r="AR204" s="263">
        <f t="shared" si="12"/>
        <v>0</v>
      </c>
      <c r="AS204" s="199"/>
      <c r="AT204" s="203"/>
      <c r="AU204" s="177"/>
    </row>
    <row r="205" spans="32:47" ht="12" customHeight="1">
      <c r="AF205" s="439" t="s">
        <v>1476</v>
      </c>
      <c r="AL205" s="36"/>
      <c r="AM205" s="539" t="s">
        <v>1655</v>
      </c>
      <c r="AN205" s="496" t="s">
        <v>828</v>
      </c>
      <c r="AO205" s="198" t="s">
        <v>859</v>
      </c>
      <c r="AP205" s="263">
        <f t="shared" si="12"/>
        <v>0</v>
      </c>
      <c r="AQ205" s="263">
        <f t="shared" si="12"/>
        <v>0</v>
      </c>
      <c r="AR205" s="263">
        <f t="shared" si="12"/>
        <v>0</v>
      </c>
      <c r="AS205" s="199"/>
      <c r="AT205" s="203"/>
      <c r="AU205" s="177"/>
    </row>
    <row r="206" spans="32:47" ht="12" customHeight="1">
      <c r="AF206" s="439" t="s">
        <v>1477</v>
      </c>
      <c r="AL206" s="36"/>
      <c r="AM206" s="539" t="s">
        <v>1656</v>
      </c>
      <c r="AN206" s="497" t="s">
        <v>854</v>
      </c>
      <c r="AO206" s="198" t="s">
        <v>859</v>
      </c>
      <c r="AP206" s="263">
        <f t="shared" si="12"/>
        <v>0</v>
      </c>
      <c r="AQ206" s="263">
        <f t="shared" si="12"/>
        <v>0</v>
      </c>
      <c r="AR206" s="263">
        <f t="shared" si="12"/>
        <v>0</v>
      </c>
      <c r="AS206" s="199"/>
      <c r="AT206" s="203"/>
      <c r="AU206" s="177"/>
    </row>
    <row r="207" spans="32:47" ht="12" customHeight="1">
      <c r="AF207" s="439" t="s">
        <v>1478</v>
      </c>
      <c r="AL207" s="36"/>
      <c r="AM207" s="539" t="s">
        <v>1657</v>
      </c>
      <c r="AN207" s="498" t="s">
        <v>333</v>
      </c>
      <c r="AO207" s="198" t="s">
        <v>859</v>
      </c>
      <c r="AP207" s="263">
        <f t="shared" si="12"/>
        <v>0</v>
      </c>
      <c r="AQ207" s="263">
        <f t="shared" si="12"/>
        <v>0</v>
      </c>
      <c r="AR207" s="263">
        <f t="shared" si="12"/>
        <v>0</v>
      </c>
      <c r="AS207" s="199"/>
      <c r="AT207" s="203"/>
      <c r="AU207" s="177"/>
    </row>
    <row r="208" spans="32:47" ht="12" customHeight="1">
      <c r="AF208" s="439" t="s">
        <v>1480</v>
      </c>
      <c r="AL208" s="36"/>
      <c r="AM208" s="539" t="s">
        <v>1658</v>
      </c>
      <c r="AN208" s="499" t="s">
        <v>334</v>
      </c>
      <c r="AO208" s="198" t="s">
        <v>859</v>
      </c>
      <c r="AP208" s="263">
        <f t="shared" si="12"/>
        <v>0</v>
      </c>
      <c r="AQ208" s="263">
        <f t="shared" si="12"/>
        <v>0</v>
      </c>
      <c r="AR208" s="263">
        <f t="shared" si="12"/>
        <v>0</v>
      </c>
      <c r="AS208" s="199"/>
      <c r="AT208" s="203"/>
      <c r="AU208" s="177"/>
    </row>
    <row r="209" spans="32:47" ht="12" customHeight="1">
      <c r="AF209" s="439" t="s">
        <v>1479</v>
      </c>
      <c r="AL209" s="36"/>
      <c r="AM209" s="539" t="s">
        <v>1659</v>
      </c>
      <c r="AN209" s="500" t="s">
        <v>335</v>
      </c>
      <c r="AO209" s="198" t="s">
        <v>859</v>
      </c>
      <c r="AP209" s="263">
        <f t="shared" si="12"/>
        <v>0</v>
      </c>
      <c r="AQ209" s="263">
        <f t="shared" si="12"/>
        <v>0</v>
      </c>
      <c r="AR209" s="263">
        <f t="shared" si="12"/>
        <v>0</v>
      </c>
      <c r="AS209" s="199"/>
      <c r="AT209" s="203"/>
      <c r="AU209" s="177"/>
    </row>
    <row r="210" spans="32:47" ht="12" customHeight="1">
      <c r="AF210" s="439" t="s">
        <v>1481</v>
      </c>
      <c r="AL210" s="36"/>
      <c r="AM210" s="539" t="s">
        <v>1660</v>
      </c>
      <c r="AN210" s="489" t="s">
        <v>336</v>
      </c>
      <c r="AO210" s="198" t="s">
        <v>859</v>
      </c>
      <c r="AP210" s="263">
        <f t="shared" si="12"/>
        <v>0</v>
      </c>
      <c r="AQ210" s="263">
        <f t="shared" si="12"/>
        <v>0</v>
      </c>
      <c r="AR210" s="263">
        <f t="shared" si="12"/>
        <v>0</v>
      </c>
      <c r="AS210" s="199"/>
      <c r="AT210" s="203"/>
      <c r="AU210" s="177"/>
    </row>
    <row r="211" spans="32:47" ht="0.75" hidden="1" customHeight="1">
      <c r="AF211" s="439"/>
      <c r="AL211" s="36"/>
      <c r="AM211" s="540"/>
      <c r="AN211" s="508"/>
      <c r="AO211" s="509"/>
      <c r="AP211" s="510"/>
      <c r="AQ211" s="510"/>
      <c r="AR211" s="510"/>
      <c r="AS211" s="199"/>
      <c r="AT211" s="203"/>
      <c r="AU211" s="177"/>
    </row>
    <row r="212" spans="32:47" ht="24" customHeight="1">
      <c r="AF212" s="119"/>
      <c r="AL212" s="36"/>
      <c r="AM212" s="538" t="s">
        <v>1494</v>
      </c>
      <c r="AN212" s="511" t="s">
        <v>860</v>
      </c>
      <c r="AO212" s="198" t="s">
        <v>861</v>
      </c>
      <c r="AP212" s="191">
        <f>SUM(AP213,AP217:AP222,AP223,AP228,AP235,AP236,AP248:AP254)</f>
        <v>0</v>
      </c>
      <c r="AQ212" s="191">
        <f>SUM(AQ213,AQ217:AQ222,AQ223,AQ228,AQ235,AQ236,AQ248:AQ254)</f>
        <v>0</v>
      </c>
      <c r="AR212" s="191">
        <f>SUM(AR213,AR217:AR222,AR223,AR228,AR235,AR236,AR248:AR254)</f>
        <v>0</v>
      </c>
      <c r="AS212" s="199"/>
      <c r="AT212" s="203"/>
      <c r="AU212" s="177"/>
    </row>
    <row r="213" spans="32:47" ht="12" customHeight="1">
      <c r="AF213" s="439" t="s">
        <v>1452</v>
      </c>
      <c r="AL213" s="36"/>
      <c r="AM213" s="539" t="s">
        <v>1661</v>
      </c>
      <c r="AN213" s="483" t="s">
        <v>1427</v>
      </c>
      <c r="AO213" s="198" t="s">
        <v>861</v>
      </c>
      <c r="AP213" s="191">
        <f t="shared" ref="AP213:AR232" si="13">IF(AP$168=0,0,AP169/AP$168*100)</f>
        <v>0</v>
      </c>
      <c r="AQ213" s="191">
        <f t="shared" si="13"/>
        <v>0</v>
      </c>
      <c r="AR213" s="191">
        <f t="shared" si="13"/>
        <v>0</v>
      </c>
      <c r="AS213" s="199"/>
      <c r="AT213" s="203"/>
      <c r="AU213" s="177"/>
    </row>
    <row r="214" spans="32:47" ht="12" customHeight="1">
      <c r="AF214" s="439" t="s">
        <v>1453</v>
      </c>
      <c r="AL214" s="36"/>
      <c r="AM214" s="539" t="s">
        <v>1662</v>
      </c>
      <c r="AN214" s="487" t="s">
        <v>818</v>
      </c>
      <c r="AO214" s="198" t="s">
        <v>861</v>
      </c>
      <c r="AP214" s="191">
        <f t="shared" si="13"/>
        <v>0</v>
      </c>
      <c r="AQ214" s="191">
        <f t="shared" si="13"/>
        <v>0</v>
      </c>
      <c r="AR214" s="191">
        <f t="shared" si="13"/>
        <v>0</v>
      </c>
      <c r="AS214" s="199"/>
      <c r="AT214" s="203"/>
      <c r="AU214" s="177"/>
    </row>
    <row r="215" spans="32:47" ht="12" customHeight="1">
      <c r="AF215" s="439" t="s">
        <v>1454</v>
      </c>
      <c r="AL215" s="36"/>
      <c r="AM215" s="539" t="s">
        <v>1663</v>
      </c>
      <c r="AN215" s="487" t="s">
        <v>820</v>
      </c>
      <c r="AO215" s="198" t="s">
        <v>861</v>
      </c>
      <c r="AP215" s="191">
        <f t="shared" si="13"/>
        <v>0</v>
      </c>
      <c r="AQ215" s="191">
        <f t="shared" si="13"/>
        <v>0</v>
      </c>
      <c r="AR215" s="191">
        <f t="shared" si="13"/>
        <v>0</v>
      </c>
      <c r="AS215" s="199"/>
      <c r="AT215" s="203"/>
      <c r="AU215" s="177"/>
    </row>
    <row r="216" spans="32:47" ht="12" customHeight="1">
      <c r="AF216" s="439" t="s">
        <v>1455</v>
      </c>
      <c r="AL216" s="36"/>
      <c r="AM216" s="539" t="s">
        <v>1664</v>
      </c>
      <c r="AN216" s="487" t="s">
        <v>821</v>
      </c>
      <c r="AO216" s="198" t="s">
        <v>861</v>
      </c>
      <c r="AP216" s="191">
        <f t="shared" si="13"/>
        <v>0</v>
      </c>
      <c r="AQ216" s="191">
        <f t="shared" si="13"/>
        <v>0</v>
      </c>
      <c r="AR216" s="191">
        <f t="shared" si="13"/>
        <v>0</v>
      </c>
      <c r="AS216" s="199"/>
      <c r="AT216" s="203"/>
      <c r="AU216" s="177"/>
    </row>
    <row r="217" spans="32:47" ht="12" customHeight="1">
      <c r="AF217" s="439" t="s">
        <v>1464</v>
      </c>
      <c r="AL217" s="36"/>
      <c r="AM217" s="539" t="s">
        <v>1665</v>
      </c>
      <c r="AN217" s="488" t="s">
        <v>1428</v>
      </c>
      <c r="AO217" s="198" t="s">
        <v>861</v>
      </c>
      <c r="AP217" s="191">
        <f t="shared" si="13"/>
        <v>0</v>
      </c>
      <c r="AQ217" s="191">
        <f t="shared" si="13"/>
        <v>0</v>
      </c>
      <c r="AR217" s="191">
        <f t="shared" si="13"/>
        <v>0</v>
      </c>
      <c r="AS217" s="199"/>
      <c r="AT217" s="203"/>
      <c r="AU217" s="177"/>
    </row>
    <row r="218" spans="32:47" ht="12" customHeight="1">
      <c r="AF218" s="439" t="s">
        <v>1465</v>
      </c>
      <c r="AL218" s="36"/>
      <c r="AM218" s="539" t="s">
        <v>1666</v>
      </c>
      <c r="AN218" s="488" t="s">
        <v>1429</v>
      </c>
      <c r="AO218" s="198" t="s">
        <v>861</v>
      </c>
      <c r="AP218" s="191">
        <f t="shared" si="13"/>
        <v>0</v>
      </c>
      <c r="AQ218" s="191">
        <f t="shared" si="13"/>
        <v>0</v>
      </c>
      <c r="AR218" s="191">
        <f t="shared" si="13"/>
        <v>0</v>
      </c>
      <c r="AS218" s="199"/>
      <c r="AT218" s="203"/>
      <c r="AU218" s="177"/>
    </row>
    <row r="219" spans="32:47" ht="12" customHeight="1">
      <c r="AF219" s="439" t="s">
        <v>1466</v>
      </c>
      <c r="AL219" s="36"/>
      <c r="AM219" s="539" t="s">
        <v>1667</v>
      </c>
      <c r="AN219" s="488" t="s">
        <v>1430</v>
      </c>
      <c r="AO219" s="198" t="s">
        <v>861</v>
      </c>
      <c r="AP219" s="191">
        <f t="shared" si="13"/>
        <v>0</v>
      </c>
      <c r="AQ219" s="191">
        <f t="shared" si="13"/>
        <v>0</v>
      </c>
      <c r="AR219" s="191">
        <f t="shared" si="13"/>
        <v>0</v>
      </c>
      <c r="AS219" s="199"/>
      <c r="AT219" s="203"/>
      <c r="AU219" s="177"/>
    </row>
    <row r="220" spans="32:47" ht="12" customHeight="1">
      <c r="AF220" s="439" t="s">
        <v>1463</v>
      </c>
      <c r="AL220" s="36"/>
      <c r="AM220" s="539" t="s">
        <v>1668</v>
      </c>
      <c r="AN220" s="488" t="s">
        <v>1431</v>
      </c>
      <c r="AO220" s="198" t="s">
        <v>861</v>
      </c>
      <c r="AP220" s="191">
        <f t="shared" si="13"/>
        <v>0</v>
      </c>
      <c r="AQ220" s="191">
        <f t="shared" si="13"/>
        <v>0</v>
      </c>
      <c r="AR220" s="191">
        <f t="shared" si="13"/>
        <v>0</v>
      </c>
      <c r="AS220" s="199"/>
      <c r="AT220" s="203"/>
      <c r="AU220" s="177"/>
    </row>
    <row r="221" spans="32:47" ht="12" customHeight="1">
      <c r="AF221" s="439" t="s">
        <v>1456</v>
      </c>
      <c r="AL221" s="36"/>
      <c r="AM221" s="539" t="s">
        <v>1669</v>
      </c>
      <c r="AN221" s="489" t="s">
        <v>783</v>
      </c>
      <c r="AO221" s="198" t="s">
        <v>861</v>
      </c>
      <c r="AP221" s="191">
        <f t="shared" si="13"/>
        <v>0</v>
      </c>
      <c r="AQ221" s="191">
        <f t="shared" si="13"/>
        <v>0</v>
      </c>
      <c r="AR221" s="191">
        <f t="shared" si="13"/>
        <v>0</v>
      </c>
      <c r="AS221" s="199"/>
      <c r="AT221" s="203"/>
      <c r="AU221" s="177"/>
    </row>
    <row r="222" spans="32:47" ht="12" customHeight="1">
      <c r="AF222" s="439" t="s">
        <v>1457</v>
      </c>
      <c r="AL222" s="36"/>
      <c r="AM222" s="539" t="s">
        <v>1670</v>
      </c>
      <c r="AN222" s="490" t="s">
        <v>823</v>
      </c>
      <c r="AO222" s="198" t="s">
        <v>861</v>
      </c>
      <c r="AP222" s="191">
        <f t="shared" si="13"/>
        <v>0</v>
      </c>
      <c r="AQ222" s="191">
        <f t="shared" si="13"/>
        <v>0</v>
      </c>
      <c r="AR222" s="191">
        <f t="shared" si="13"/>
        <v>0</v>
      </c>
      <c r="AS222" s="199"/>
      <c r="AT222" s="203"/>
      <c r="AU222" s="177"/>
    </row>
    <row r="223" spans="32:47" ht="12" customHeight="1">
      <c r="AF223" s="439" t="s">
        <v>1458</v>
      </c>
      <c r="AL223" s="36"/>
      <c r="AM223" s="539" t="s">
        <v>1671</v>
      </c>
      <c r="AN223" s="484" t="s">
        <v>827</v>
      </c>
      <c r="AO223" s="198" t="s">
        <v>861</v>
      </c>
      <c r="AP223" s="191">
        <f t="shared" si="13"/>
        <v>0</v>
      </c>
      <c r="AQ223" s="191">
        <f t="shared" si="13"/>
        <v>0</v>
      </c>
      <c r="AR223" s="191">
        <f t="shared" si="13"/>
        <v>0</v>
      </c>
      <c r="AS223" s="199"/>
      <c r="AT223" s="203"/>
      <c r="AU223" s="177"/>
    </row>
    <row r="224" spans="32:47" ht="12" customHeight="1">
      <c r="AF224" s="439" t="s">
        <v>1459</v>
      </c>
      <c r="AL224" s="36"/>
      <c r="AM224" s="539" t="s">
        <v>1672</v>
      </c>
      <c r="AN224" s="491" t="s">
        <v>1432</v>
      </c>
      <c r="AO224" s="198" t="s">
        <v>861</v>
      </c>
      <c r="AP224" s="191">
        <f t="shared" si="13"/>
        <v>0</v>
      </c>
      <c r="AQ224" s="191">
        <f t="shared" si="13"/>
        <v>0</v>
      </c>
      <c r="AR224" s="191">
        <f t="shared" si="13"/>
        <v>0</v>
      </c>
      <c r="AS224" s="199"/>
      <c r="AT224" s="203"/>
      <c r="AU224" s="177"/>
    </row>
    <row r="225" spans="32:47" ht="12" customHeight="1">
      <c r="AF225" s="439" t="s">
        <v>1460</v>
      </c>
      <c r="AL225" s="36"/>
      <c r="AM225" s="539" t="s">
        <v>1673</v>
      </c>
      <c r="AN225" s="491" t="s">
        <v>1433</v>
      </c>
      <c r="AO225" s="198" t="s">
        <v>861</v>
      </c>
      <c r="AP225" s="191">
        <f t="shared" si="13"/>
        <v>0</v>
      </c>
      <c r="AQ225" s="191">
        <f t="shared" si="13"/>
        <v>0</v>
      </c>
      <c r="AR225" s="191">
        <f t="shared" si="13"/>
        <v>0</v>
      </c>
      <c r="AS225" s="199"/>
      <c r="AT225" s="203"/>
      <c r="AU225" s="177"/>
    </row>
    <row r="226" spans="32:47" ht="12" customHeight="1">
      <c r="AF226" s="439" t="s">
        <v>1461</v>
      </c>
      <c r="AL226" s="36"/>
      <c r="AM226" s="539" t="s">
        <v>1674</v>
      </c>
      <c r="AN226" s="491" t="s">
        <v>1434</v>
      </c>
      <c r="AO226" s="198" t="s">
        <v>861</v>
      </c>
      <c r="AP226" s="191">
        <f t="shared" si="13"/>
        <v>0</v>
      </c>
      <c r="AQ226" s="191">
        <f t="shared" si="13"/>
        <v>0</v>
      </c>
      <c r="AR226" s="191">
        <f t="shared" si="13"/>
        <v>0</v>
      </c>
      <c r="AS226" s="199"/>
      <c r="AT226" s="203"/>
      <c r="AU226" s="177"/>
    </row>
    <row r="227" spans="32:47" ht="12" customHeight="1">
      <c r="AF227" s="439" t="s">
        <v>1462</v>
      </c>
      <c r="AL227" s="36"/>
      <c r="AM227" s="539" t="s">
        <v>1675</v>
      </c>
      <c r="AN227" s="491" t="s">
        <v>1435</v>
      </c>
      <c r="AO227" s="198" t="s">
        <v>861</v>
      </c>
      <c r="AP227" s="191">
        <f t="shared" si="13"/>
        <v>0</v>
      </c>
      <c r="AQ227" s="191">
        <f t="shared" si="13"/>
        <v>0</v>
      </c>
      <c r="AR227" s="191">
        <f t="shared" si="13"/>
        <v>0</v>
      </c>
      <c r="AS227" s="199"/>
      <c r="AT227" s="203"/>
      <c r="AU227" s="177"/>
    </row>
    <row r="228" spans="32:47" ht="12" customHeight="1">
      <c r="AF228" s="439" t="s">
        <v>1467</v>
      </c>
      <c r="AL228" s="36"/>
      <c r="AM228" s="539" t="s">
        <v>1676</v>
      </c>
      <c r="AN228" s="485" t="s">
        <v>825</v>
      </c>
      <c r="AO228" s="198" t="s">
        <v>861</v>
      </c>
      <c r="AP228" s="191">
        <f t="shared" si="13"/>
        <v>0</v>
      </c>
      <c r="AQ228" s="191">
        <f t="shared" si="13"/>
        <v>0</v>
      </c>
      <c r="AR228" s="191">
        <f t="shared" si="13"/>
        <v>0</v>
      </c>
      <c r="AS228" s="199"/>
      <c r="AT228" s="203"/>
      <c r="AU228" s="177"/>
    </row>
    <row r="229" spans="32:47" ht="12" customHeight="1">
      <c r="AF229" s="439" t="s">
        <v>2160</v>
      </c>
      <c r="AL229" s="36"/>
      <c r="AM229" s="539" t="s">
        <v>2164</v>
      </c>
      <c r="AN229" s="492" t="s">
        <v>1436</v>
      </c>
      <c r="AO229" s="198" t="s">
        <v>861</v>
      </c>
      <c r="AP229" s="191">
        <f t="shared" si="13"/>
        <v>0</v>
      </c>
      <c r="AQ229" s="191">
        <f t="shared" si="13"/>
        <v>0</v>
      </c>
      <c r="AR229" s="191">
        <f t="shared" si="13"/>
        <v>0</v>
      </c>
      <c r="AS229" s="199"/>
      <c r="AT229" s="203"/>
      <c r="AU229" s="177"/>
    </row>
    <row r="230" spans="32:47" ht="12" customHeight="1">
      <c r="AF230" s="439" t="s">
        <v>2141</v>
      </c>
      <c r="AL230" s="36"/>
      <c r="AM230" s="539" t="s">
        <v>2145</v>
      </c>
      <c r="AN230" s="492" t="s">
        <v>1437</v>
      </c>
      <c r="AO230" s="198" t="s">
        <v>861</v>
      </c>
      <c r="AP230" s="191">
        <f t="shared" si="13"/>
        <v>0</v>
      </c>
      <c r="AQ230" s="191">
        <f t="shared" si="13"/>
        <v>0</v>
      </c>
      <c r="AR230" s="191">
        <f t="shared" si="13"/>
        <v>0</v>
      </c>
      <c r="AS230" s="199"/>
      <c r="AT230" s="203"/>
      <c r="AU230" s="177"/>
    </row>
    <row r="231" spans="32:47" ht="12" customHeight="1">
      <c r="AF231" s="439" t="s">
        <v>2121</v>
      </c>
      <c r="AL231" s="36"/>
      <c r="AM231" s="539" t="s">
        <v>2126</v>
      </c>
      <c r="AN231" s="492" t="s">
        <v>1438</v>
      </c>
      <c r="AO231" s="198" t="s">
        <v>861</v>
      </c>
      <c r="AP231" s="191">
        <f t="shared" si="13"/>
        <v>0</v>
      </c>
      <c r="AQ231" s="191">
        <f t="shared" si="13"/>
        <v>0</v>
      </c>
      <c r="AR231" s="191">
        <f t="shared" si="13"/>
        <v>0</v>
      </c>
      <c r="AS231" s="199"/>
      <c r="AT231" s="203"/>
      <c r="AU231" s="177"/>
    </row>
    <row r="232" spans="32:47" ht="12" customHeight="1">
      <c r="AF232" s="439" t="s">
        <v>1468</v>
      </c>
      <c r="AL232" s="36"/>
      <c r="AM232" s="539" t="s">
        <v>1677</v>
      </c>
      <c r="AN232" s="492" t="s">
        <v>1439</v>
      </c>
      <c r="AO232" s="198" t="s">
        <v>861</v>
      </c>
      <c r="AP232" s="191">
        <f t="shared" si="13"/>
        <v>0</v>
      </c>
      <c r="AQ232" s="191">
        <f t="shared" si="13"/>
        <v>0</v>
      </c>
      <c r="AR232" s="191">
        <f t="shared" si="13"/>
        <v>0</v>
      </c>
      <c r="AS232" s="199"/>
      <c r="AT232" s="203"/>
      <c r="AU232" s="177"/>
    </row>
    <row r="233" spans="32:47" ht="12" customHeight="1">
      <c r="AF233" s="439" t="s">
        <v>1469</v>
      </c>
      <c r="AL233" s="36"/>
      <c r="AM233" s="539" t="s">
        <v>1678</v>
      </c>
      <c r="AN233" s="492" t="s">
        <v>1440</v>
      </c>
      <c r="AO233" s="198" t="s">
        <v>861</v>
      </c>
      <c r="AP233" s="191">
        <f t="shared" ref="AP233:AR245" si="14">IF(AP$168=0,0,AP189/AP$168*100)</f>
        <v>0</v>
      </c>
      <c r="AQ233" s="191">
        <f t="shared" si="14"/>
        <v>0</v>
      </c>
      <c r="AR233" s="191">
        <f t="shared" si="14"/>
        <v>0</v>
      </c>
      <c r="AS233" s="199"/>
      <c r="AT233" s="203"/>
      <c r="AU233" s="177"/>
    </row>
    <row r="234" spans="32:47" ht="12" customHeight="1">
      <c r="AF234" s="439" t="s">
        <v>1470</v>
      </c>
      <c r="AL234" s="36"/>
      <c r="AM234" s="539" t="s">
        <v>1679</v>
      </c>
      <c r="AN234" s="492" t="s">
        <v>1441</v>
      </c>
      <c r="AO234" s="198" t="s">
        <v>861</v>
      </c>
      <c r="AP234" s="191">
        <f t="shared" si="14"/>
        <v>0</v>
      </c>
      <c r="AQ234" s="191">
        <f t="shared" si="14"/>
        <v>0</v>
      </c>
      <c r="AR234" s="191">
        <f t="shared" si="14"/>
        <v>0</v>
      </c>
      <c r="AS234" s="199"/>
      <c r="AT234" s="203"/>
      <c r="AU234" s="177"/>
    </row>
    <row r="235" spans="32:47" ht="12" customHeight="1">
      <c r="AF235" s="439" t="s">
        <v>1471</v>
      </c>
      <c r="AL235" s="36"/>
      <c r="AM235" s="539" t="s">
        <v>1680</v>
      </c>
      <c r="AN235" s="493" t="s">
        <v>826</v>
      </c>
      <c r="AO235" s="198" t="s">
        <v>861</v>
      </c>
      <c r="AP235" s="191">
        <f t="shared" si="14"/>
        <v>0</v>
      </c>
      <c r="AQ235" s="191">
        <f t="shared" si="14"/>
        <v>0</v>
      </c>
      <c r="AR235" s="191">
        <f t="shared" si="14"/>
        <v>0</v>
      </c>
      <c r="AS235" s="199"/>
      <c r="AT235" s="203"/>
      <c r="AU235" s="177"/>
    </row>
    <row r="236" spans="32:47" ht="12" customHeight="1">
      <c r="AF236" s="439" t="s">
        <v>1472</v>
      </c>
      <c r="AL236" s="36"/>
      <c r="AM236" s="539" t="s">
        <v>1681</v>
      </c>
      <c r="AN236" s="486" t="s">
        <v>817</v>
      </c>
      <c r="AO236" s="198" t="s">
        <v>861</v>
      </c>
      <c r="AP236" s="191">
        <f t="shared" si="14"/>
        <v>0</v>
      </c>
      <c r="AQ236" s="191">
        <f t="shared" si="14"/>
        <v>0</v>
      </c>
      <c r="AR236" s="191">
        <f t="shared" si="14"/>
        <v>0</v>
      </c>
      <c r="AS236" s="199"/>
      <c r="AT236" s="203"/>
      <c r="AU236" s="177"/>
    </row>
    <row r="237" spans="32:47" ht="12" customHeight="1">
      <c r="AF237" s="439" t="s">
        <v>1473</v>
      </c>
      <c r="AL237" s="36"/>
      <c r="AM237" s="539" t="s">
        <v>1682</v>
      </c>
      <c r="AN237" s="494" t="s">
        <v>1442</v>
      </c>
      <c r="AO237" s="198" t="s">
        <v>861</v>
      </c>
      <c r="AP237" s="191">
        <f t="shared" si="14"/>
        <v>0</v>
      </c>
      <c r="AQ237" s="191">
        <f t="shared" si="14"/>
        <v>0</v>
      </c>
      <c r="AR237" s="191">
        <f t="shared" si="14"/>
        <v>0</v>
      </c>
      <c r="AS237" s="199"/>
      <c r="AT237" s="203"/>
      <c r="AU237" s="177"/>
    </row>
    <row r="238" spans="32:47" ht="12" customHeight="1">
      <c r="AF238" s="439" t="s">
        <v>1474</v>
      </c>
      <c r="AL238" s="36"/>
      <c r="AM238" s="539" t="s">
        <v>1683</v>
      </c>
      <c r="AN238" s="494" t="s">
        <v>1443</v>
      </c>
      <c r="AO238" s="198" t="s">
        <v>861</v>
      </c>
      <c r="AP238" s="191">
        <f t="shared" si="14"/>
        <v>0</v>
      </c>
      <c r="AQ238" s="191">
        <f t="shared" si="14"/>
        <v>0</v>
      </c>
      <c r="AR238" s="191">
        <f t="shared" si="14"/>
        <v>0</v>
      </c>
      <c r="AS238" s="199"/>
      <c r="AT238" s="203"/>
      <c r="AU238" s="177"/>
    </row>
    <row r="239" spans="32:47" ht="12" customHeight="1">
      <c r="AF239" s="439" t="s">
        <v>1475</v>
      </c>
      <c r="AL239" s="36"/>
      <c r="AM239" s="539" t="s">
        <v>1684</v>
      </c>
      <c r="AN239" s="494" t="s">
        <v>1444</v>
      </c>
      <c r="AO239" s="198" t="s">
        <v>861</v>
      </c>
      <c r="AP239" s="191">
        <f t="shared" si="14"/>
        <v>0</v>
      </c>
      <c r="AQ239" s="191">
        <f t="shared" si="14"/>
        <v>0</v>
      </c>
      <c r="AR239" s="191">
        <f t="shared" si="14"/>
        <v>0</v>
      </c>
      <c r="AS239" s="199"/>
      <c r="AT239" s="203"/>
      <c r="AU239" s="177"/>
    </row>
    <row r="240" spans="32:47" ht="12" customHeight="1">
      <c r="AF240" s="439" t="s">
        <v>1487</v>
      </c>
      <c r="AL240" s="36"/>
      <c r="AM240" s="539" t="s">
        <v>1685</v>
      </c>
      <c r="AN240" s="494" t="s">
        <v>1445</v>
      </c>
      <c r="AO240" s="198" t="s">
        <v>861</v>
      </c>
      <c r="AP240" s="191">
        <f t="shared" si="14"/>
        <v>0</v>
      </c>
      <c r="AQ240" s="191">
        <f t="shared" si="14"/>
        <v>0</v>
      </c>
      <c r="AR240" s="191">
        <f t="shared" si="14"/>
        <v>0</v>
      </c>
      <c r="AS240" s="199"/>
      <c r="AT240" s="203"/>
      <c r="AU240" s="177"/>
    </row>
    <row r="241" spans="32:47" ht="12" customHeight="1">
      <c r="AF241" s="439" t="s">
        <v>1486</v>
      </c>
      <c r="AL241" s="36"/>
      <c r="AM241" s="539" t="s">
        <v>1686</v>
      </c>
      <c r="AN241" s="494" t="s">
        <v>1446</v>
      </c>
      <c r="AO241" s="198" t="s">
        <v>861</v>
      </c>
      <c r="AP241" s="191">
        <f t="shared" si="14"/>
        <v>0</v>
      </c>
      <c r="AQ241" s="191">
        <f t="shared" si="14"/>
        <v>0</v>
      </c>
      <c r="AR241" s="191">
        <f t="shared" si="14"/>
        <v>0</v>
      </c>
      <c r="AS241" s="199"/>
      <c r="AT241" s="203"/>
      <c r="AU241" s="177"/>
    </row>
    <row r="242" spans="32:47" ht="12" customHeight="1">
      <c r="AF242" s="439" t="s">
        <v>1485</v>
      </c>
      <c r="AL242" s="36"/>
      <c r="AM242" s="539" t="s">
        <v>1687</v>
      </c>
      <c r="AN242" s="494" t="s">
        <v>1447</v>
      </c>
      <c r="AO242" s="198" t="s">
        <v>861</v>
      </c>
      <c r="AP242" s="191">
        <f t="shared" si="14"/>
        <v>0</v>
      </c>
      <c r="AQ242" s="191">
        <f t="shared" si="14"/>
        <v>0</v>
      </c>
      <c r="AR242" s="191">
        <f t="shared" si="14"/>
        <v>0</v>
      </c>
      <c r="AS242" s="199"/>
      <c r="AT242" s="203"/>
      <c r="AU242" s="177"/>
    </row>
    <row r="243" spans="32:47" ht="12" customHeight="1">
      <c r="AF243" s="439" t="s">
        <v>1484</v>
      </c>
      <c r="AL243" s="36"/>
      <c r="AM243" s="539" t="s">
        <v>1688</v>
      </c>
      <c r="AN243" s="494" t="s">
        <v>1448</v>
      </c>
      <c r="AO243" s="198" t="s">
        <v>861</v>
      </c>
      <c r="AP243" s="191">
        <f t="shared" si="14"/>
        <v>0</v>
      </c>
      <c r="AQ243" s="191">
        <f t="shared" si="14"/>
        <v>0</v>
      </c>
      <c r="AR243" s="191">
        <f t="shared" si="14"/>
        <v>0</v>
      </c>
      <c r="AS243" s="199"/>
      <c r="AT243" s="203"/>
      <c r="AU243" s="177"/>
    </row>
    <row r="244" spans="32:47" ht="12" customHeight="1">
      <c r="AF244" s="439" t="s">
        <v>1483</v>
      </c>
      <c r="AL244" s="36"/>
      <c r="AM244" s="539" t="s">
        <v>1689</v>
      </c>
      <c r="AN244" s="494" t="s">
        <v>1449</v>
      </c>
      <c r="AO244" s="198" t="s">
        <v>861</v>
      </c>
      <c r="AP244" s="191">
        <f t="shared" si="14"/>
        <v>0</v>
      </c>
      <c r="AQ244" s="191">
        <f t="shared" si="14"/>
        <v>0</v>
      </c>
      <c r="AR244" s="191">
        <f t="shared" si="14"/>
        <v>0</v>
      </c>
      <c r="AS244" s="199"/>
      <c r="AT244" s="203"/>
      <c r="AU244" s="177"/>
    </row>
    <row r="245" spans="32:47" ht="12" customHeight="1">
      <c r="AF245" s="439" t="s">
        <v>1488</v>
      </c>
      <c r="AL245" s="36"/>
      <c r="AM245" s="539" t="s">
        <v>1690</v>
      </c>
      <c r="AN245" s="494" t="s">
        <v>1450</v>
      </c>
      <c r="AO245" s="198" t="s">
        <v>861</v>
      </c>
      <c r="AP245" s="191">
        <f t="shared" si="14"/>
        <v>0</v>
      </c>
      <c r="AQ245" s="191">
        <f t="shared" si="14"/>
        <v>0</v>
      </c>
      <c r="AR245" s="191">
        <f t="shared" si="14"/>
        <v>0</v>
      </c>
      <c r="AS245" s="199"/>
      <c r="AT245" s="203"/>
      <c r="AU245" s="177"/>
    </row>
    <row r="246" spans="32:47" ht="0.75" hidden="1" customHeight="1">
      <c r="AF246" s="439"/>
      <c r="AL246" s="36"/>
      <c r="AM246" s="541"/>
      <c r="AN246" s="508"/>
      <c r="AO246" s="509"/>
      <c r="AP246" s="510"/>
      <c r="AQ246" s="510"/>
      <c r="AR246" s="510"/>
      <c r="AS246" s="199"/>
      <c r="AT246" s="203"/>
      <c r="AU246" s="177"/>
    </row>
    <row r="247" spans="32:47" ht="0.75" hidden="1" customHeight="1">
      <c r="AF247" s="439"/>
      <c r="AL247" s="36"/>
      <c r="AM247" s="541"/>
      <c r="AN247" s="508"/>
      <c r="AO247" s="509"/>
      <c r="AP247" s="510"/>
      <c r="AQ247" s="510"/>
      <c r="AR247" s="510"/>
      <c r="AS247" s="199"/>
      <c r="AT247" s="203"/>
      <c r="AU247" s="177"/>
    </row>
    <row r="248" spans="32:47" ht="12" customHeight="1">
      <c r="AF248" s="439" t="s">
        <v>1489</v>
      </c>
      <c r="AL248" s="36"/>
      <c r="AM248" s="539" t="s">
        <v>1691</v>
      </c>
      <c r="AN248" s="495" t="s">
        <v>1451</v>
      </c>
      <c r="AO248" s="198" t="s">
        <v>861</v>
      </c>
      <c r="AP248" s="191">
        <f t="shared" ref="AP248:AR254" si="15">IF(AP$168=0,0,AP204/AP$168*100)</f>
        <v>0</v>
      </c>
      <c r="AQ248" s="191">
        <f t="shared" si="15"/>
        <v>0</v>
      </c>
      <c r="AR248" s="191">
        <f t="shared" si="15"/>
        <v>0</v>
      </c>
      <c r="AS248" s="199"/>
      <c r="AT248" s="203"/>
      <c r="AU248" s="177"/>
    </row>
    <row r="249" spans="32:47" ht="12" customHeight="1">
      <c r="AF249" s="439" t="s">
        <v>1476</v>
      </c>
      <c r="AL249" s="36"/>
      <c r="AM249" s="539" t="s">
        <v>1692</v>
      </c>
      <c r="AN249" s="496" t="s">
        <v>828</v>
      </c>
      <c r="AO249" s="198" t="s">
        <v>861</v>
      </c>
      <c r="AP249" s="191">
        <f t="shared" si="15"/>
        <v>0</v>
      </c>
      <c r="AQ249" s="191">
        <f t="shared" si="15"/>
        <v>0</v>
      </c>
      <c r="AR249" s="191">
        <f t="shared" si="15"/>
        <v>0</v>
      </c>
      <c r="AS249" s="199"/>
      <c r="AT249" s="203"/>
      <c r="AU249" s="177"/>
    </row>
    <row r="250" spans="32:47" ht="12" customHeight="1">
      <c r="AF250" s="439" t="s">
        <v>1477</v>
      </c>
      <c r="AL250" s="36"/>
      <c r="AM250" s="539" t="s">
        <v>1693</v>
      </c>
      <c r="AN250" s="497" t="s">
        <v>854</v>
      </c>
      <c r="AO250" s="198" t="s">
        <v>861</v>
      </c>
      <c r="AP250" s="191">
        <f t="shared" si="15"/>
        <v>0</v>
      </c>
      <c r="AQ250" s="191">
        <f t="shared" si="15"/>
        <v>0</v>
      </c>
      <c r="AR250" s="191">
        <f t="shared" si="15"/>
        <v>0</v>
      </c>
      <c r="AS250" s="199"/>
      <c r="AT250" s="203"/>
      <c r="AU250" s="177"/>
    </row>
    <row r="251" spans="32:47" ht="12" customHeight="1">
      <c r="AF251" s="439" t="s">
        <v>1478</v>
      </c>
      <c r="AL251" s="36"/>
      <c r="AM251" s="539" t="s">
        <v>1694</v>
      </c>
      <c r="AN251" s="498" t="s">
        <v>333</v>
      </c>
      <c r="AO251" s="198" t="s">
        <v>861</v>
      </c>
      <c r="AP251" s="191">
        <f t="shared" si="15"/>
        <v>0</v>
      </c>
      <c r="AQ251" s="191">
        <f t="shared" si="15"/>
        <v>0</v>
      </c>
      <c r="AR251" s="191">
        <f t="shared" si="15"/>
        <v>0</v>
      </c>
      <c r="AS251" s="199"/>
      <c r="AT251" s="203"/>
      <c r="AU251" s="177"/>
    </row>
    <row r="252" spans="32:47" ht="12" customHeight="1">
      <c r="AF252" s="439" t="s">
        <v>1480</v>
      </c>
      <c r="AL252" s="36"/>
      <c r="AM252" s="539" t="s">
        <v>1695</v>
      </c>
      <c r="AN252" s="499" t="s">
        <v>334</v>
      </c>
      <c r="AO252" s="198" t="s">
        <v>861</v>
      </c>
      <c r="AP252" s="191">
        <f t="shared" si="15"/>
        <v>0</v>
      </c>
      <c r="AQ252" s="191">
        <f t="shared" si="15"/>
        <v>0</v>
      </c>
      <c r="AR252" s="191">
        <f t="shared" si="15"/>
        <v>0</v>
      </c>
      <c r="AS252" s="199"/>
      <c r="AT252" s="203"/>
      <c r="AU252" s="177"/>
    </row>
    <row r="253" spans="32:47" ht="12" customHeight="1">
      <c r="AF253" s="439" t="s">
        <v>1479</v>
      </c>
      <c r="AL253" s="36"/>
      <c r="AM253" s="539" t="s">
        <v>1696</v>
      </c>
      <c r="AN253" s="500" t="s">
        <v>335</v>
      </c>
      <c r="AO253" s="198" t="s">
        <v>861</v>
      </c>
      <c r="AP253" s="191">
        <f t="shared" si="15"/>
        <v>0</v>
      </c>
      <c r="AQ253" s="191">
        <f t="shared" si="15"/>
        <v>0</v>
      </c>
      <c r="AR253" s="191">
        <f t="shared" si="15"/>
        <v>0</v>
      </c>
      <c r="AS253" s="199"/>
      <c r="AT253" s="203"/>
      <c r="AU253" s="177"/>
    </row>
    <row r="254" spans="32:47" ht="12" customHeight="1">
      <c r="AF254" s="439" t="s">
        <v>1481</v>
      </c>
      <c r="AL254" s="36"/>
      <c r="AM254" s="539" t="s">
        <v>1697</v>
      </c>
      <c r="AN254" s="489" t="s">
        <v>336</v>
      </c>
      <c r="AO254" s="198" t="s">
        <v>861</v>
      </c>
      <c r="AP254" s="191">
        <f t="shared" si="15"/>
        <v>0</v>
      </c>
      <c r="AQ254" s="191">
        <f t="shared" si="15"/>
        <v>0</v>
      </c>
      <c r="AR254" s="191">
        <f t="shared" si="15"/>
        <v>0</v>
      </c>
      <c r="AS254" s="199"/>
      <c r="AT254" s="203"/>
      <c r="AU254" s="177"/>
    </row>
    <row r="255" spans="32:47" ht="0.75" hidden="1" customHeight="1">
      <c r="AF255" s="439"/>
      <c r="AL255" s="36"/>
      <c r="AM255" s="540"/>
      <c r="AN255" s="508"/>
      <c r="AO255" s="509"/>
      <c r="AP255" s="510"/>
      <c r="AQ255" s="510"/>
      <c r="AR255" s="510"/>
      <c r="AS255" s="199"/>
      <c r="AT255" s="203"/>
      <c r="AU255" s="177"/>
    </row>
    <row r="256" spans="32:47" ht="24" customHeight="1">
      <c r="AF256" s="119"/>
      <c r="AL256" s="36"/>
      <c r="AM256" s="538" t="s">
        <v>1493</v>
      </c>
      <c r="AN256" s="511" t="s">
        <v>862</v>
      </c>
      <c r="AO256" s="198"/>
      <c r="AP256" s="204"/>
      <c r="AQ256" s="204"/>
      <c r="AR256" s="204"/>
      <c r="AS256" s="199"/>
      <c r="AT256" s="203"/>
      <c r="AU256" s="177"/>
    </row>
    <row r="257" spans="32:47" ht="12" customHeight="1">
      <c r="AF257" s="439" t="s">
        <v>1452</v>
      </c>
      <c r="AL257" s="36"/>
      <c r="AM257" s="539" t="s">
        <v>1698</v>
      </c>
      <c r="AN257" s="483" t="s">
        <v>1427</v>
      </c>
      <c r="AO257" s="198"/>
      <c r="AP257" s="206"/>
      <c r="AQ257" s="206"/>
      <c r="AR257" s="206"/>
      <c r="AS257" s="199"/>
      <c r="AT257" s="203"/>
      <c r="AU257" s="177"/>
    </row>
    <row r="258" spans="32:47" ht="12" customHeight="1">
      <c r="AF258" s="439" t="s">
        <v>1453</v>
      </c>
      <c r="AL258" s="36"/>
      <c r="AM258" s="539" t="s">
        <v>1699</v>
      </c>
      <c r="AN258" s="487" t="s">
        <v>818</v>
      </c>
      <c r="AO258" s="198"/>
      <c r="AP258" s="206"/>
      <c r="AQ258" s="206"/>
      <c r="AR258" s="206"/>
      <c r="AS258" s="199"/>
      <c r="AT258" s="203"/>
      <c r="AU258" s="177"/>
    </row>
    <row r="259" spans="32:47" ht="12" customHeight="1">
      <c r="AF259" s="439" t="s">
        <v>1454</v>
      </c>
      <c r="AL259" s="36"/>
      <c r="AM259" s="539" t="s">
        <v>1700</v>
      </c>
      <c r="AN259" s="487" t="s">
        <v>820</v>
      </c>
      <c r="AO259" s="198"/>
      <c r="AP259" s="206"/>
      <c r="AQ259" s="206"/>
      <c r="AR259" s="206"/>
      <c r="AS259" s="199"/>
      <c r="AT259" s="203"/>
      <c r="AU259" s="177"/>
    </row>
    <row r="260" spans="32:47" ht="12" customHeight="1">
      <c r="AF260" s="439" t="s">
        <v>1455</v>
      </c>
      <c r="AL260" s="36"/>
      <c r="AM260" s="539" t="s">
        <v>1701</v>
      </c>
      <c r="AN260" s="487" t="s">
        <v>821</v>
      </c>
      <c r="AO260" s="198"/>
      <c r="AP260" s="204"/>
      <c r="AQ260" s="204"/>
      <c r="AR260" s="204"/>
      <c r="AS260" s="199"/>
      <c r="AT260" s="203"/>
      <c r="AU260" s="177"/>
    </row>
    <row r="261" spans="32:47" ht="12" customHeight="1">
      <c r="AF261" s="439" t="s">
        <v>1464</v>
      </c>
      <c r="AL261" s="36"/>
      <c r="AM261" s="539" t="s">
        <v>1702</v>
      </c>
      <c r="AN261" s="488" t="s">
        <v>1428</v>
      </c>
      <c r="AO261" s="198"/>
      <c r="AP261" s="204"/>
      <c r="AQ261" s="204"/>
      <c r="AR261" s="204"/>
      <c r="AS261" s="199"/>
      <c r="AT261" s="203"/>
      <c r="AU261" s="177"/>
    </row>
    <row r="262" spans="32:47" ht="12" customHeight="1">
      <c r="AF262" s="439" t="s">
        <v>1465</v>
      </c>
      <c r="AL262" s="36"/>
      <c r="AM262" s="539" t="s">
        <v>1703</v>
      </c>
      <c r="AN262" s="488" t="s">
        <v>1429</v>
      </c>
      <c r="AO262" s="198"/>
      <c r="AP262" s="204"/>
      <c r="AQ262" s="204"/>
      <c r="AR262" s="204"/>
      <c r="AS262" s="199"/>
      <c r="AT262" s="203"/>
      <c r="AU262" s="177"/>
    </row>
    <row r="263" spans="32:47" ht="12" customHeight="1">
      <c r="AF263" s="439" t="s">
        <v>1466</v>
      </c>
      <c r="AL263" s="36"/>
      <c r="AM263" s="539" t="s">
        <v>1704</v>
      </c>
      <c r="AN263" s="488" t="s">
        <v>1430</v>
      </c>
      <c r="AO263" s="198"/>
      <c r="AP263" s="204"/>
      <c r="AQ263" s="204"/>
      <c r="AR263" s="204"/>
      <c r="AS263" s="199"/>
      <c r="AT263" s="203"/>
      <c r="AU263" s="177"/>
    </row>
    <row r="264" spans="32:47" ht="12" customHeight="1">
      <c r="AF264" s="439" t="s">
        <v>1463</v>
      </c>
      <c r="AL264" s="36"/>
      <c r="AM264" s="539" t="s">
        <v>1705</v>
      </c>
      <c r="AN264" s="488" t="s">
        <v>1431</v>
      </c>
      <c r="AO264" s="198"/>
      <c r="AP264" s="204"/>
      <c r="AQ264" s="204"/>
      <c r="AR264" s="204"/>
      <c r="AS264" s="199"/>
      <c r="AT264" s="203"/>
      <c r="AU264" s="177"/>
    </row>
    <row r="265" spans="32:47" ht="12" customHeight="1">
      <c r="AF265" s="439" t="s">
        <v>1456</v>
      </c>
      <c r="AL265" s="36"/>
      <c r="AM265" s="539" t="s">
        <v>1706</v>
      </c>
      <c r="AN265" s="489" t="s">
        <v>783</v>
      </c>
      <c r="AO265" s="198"/>
      <c r="AP265" s="204"/>
      <c r="AQ265" s="204"/>
      <c r="AR265" s="204"/>
      <c r="AS265" s="199"/>
      <c r="AT265" s="203"/>
      <c r="AU265" s="177"/>
    </row>
    <row r="266" spans="32:47" ht="12" customHeight="1">
      <c r="AF266" s="439" t="s">
        <v>1457</v>
      </c>
      <c r="AL266" s="36"/>
      <c r="AM266" s="539" t="s">
        <v>1707</v>
      </c>
      <c r="AN266" s="490" t="s">
        <v>823</v>
      </c>
      <c r="AO266" s="198"/>
      <c r="AP266" s="204"/>
      <c r="AQ266" s="204"/>
      <c r="AR266" s="204"/>
      <c r="AS266" s="199"/>
      <c r="AT266" s="203"/>
      <c r="AU266" s="177"/>
    </row>
    <row r="267" spans="32:47" ht="12" customHeight="1">
      <c r="AF267" s="439" t="s">
        <v>1458</v>
      </c>
      <c r="AL267" s="36"/>
      <c r="AM267" s="539" t="s">
        <v>1708</v>
      </c>
      <c r="AN267" s="484" t="s">
        <v>827</v>
      </c>
      <c r="AO267" s="198"/>
      <c r="AP267" s="206"/>
      <c r="AQ267" s="206"/>
      <c r="AR267" s="206"/>
      <c r="AS267" s="199"/>
      <c r="AT267" s="203"/>
      <c r="AU267" s="177"/>
    </row>
    <row r="268" spans="32:47" ht="12" customHeight="1">
      <c r="AF268" s="439" t="s">
        <v>1459</v>
      </c>
      <c r="AL268" s="36"/>
      <c r="AM268" s="539" t="s">
        <v>1709</v>
      </c>
      <c r="AN268" s="491" t="s">
        <v>1432</v>
      </c>
      <c r="AO268" s="198"/>
      <c r="AP268" s="204"/>
      <c r="AQ268" s="204"/>
      <c r="AR268" s="204"/>
      <c r="AS268" s="199"/>
      <c r="AT268" s="203"/>
      <c r="AU268" s="177"/>
    </row>
    <row r="269" spans="32:47" ht="12" customHeight="1">
      <c r="AF269" s="439" t="s">
        <v>1460</v>
      </c>
      <c r="AL269" s="36"/>
      <c r="AM269" s="539" t="s">
        <v>1710</v>
      </c>
      <c r="AN269" s="491" t="s">
        <v>1433</v>
      </c>
      <c r="AO269" s="198"/>
      <c r="AP269" s="204"/>
      <c r="AQ269" s="204"/>
      <c r="AR269" s="204"/>
      <c r="AS269" s="199"/>
      <c r="AT269" s="203"/>
      <c r="AU269" s="177"/>
    </row>
    <row r="270" spans="32:47" ht="12" customHeight="1">
      <c r="AF270" s="439" t="s">
        <v>1461</v>
      </c>
      <c r="AL270" s="36"/>
      <c r="AM270" s="539" t="s">
        <v>1711</v>
      </c>
      <c r="AN270" s="491" t="s">
        <v>1434</v>
      </c>
      <c r="AO270" s="198"/>
      <c r="AP270" s="204"/>
      <c r="AQ270" s="204"/>
      <c r="AR270" s="204"/>
      <c r="AS270" s="199"/>
      <c r="AT270" s="203"/>
      <c r="AU270" s="177"/>
    </row>
    <row r="271" spans="32:47" ht="12" customHeight="1">
      <c r="AF271" s="439" t="s">
        <v>1462</v>
      </c>
      <c r="AL271" s="36"/>
      <c r="AM271" s="539" t="s">
        <v>1712</v>
      </c>
      <c r="AN271" s="491" t="s">
        <v>1435</v>
      </c>
      <c r="AO271" s="198"/>
      <c r="AP271" s="204"/>
      <c r="AQ271" s="204"/>
      <c r="AR271" s="204"/>
      <c r="AS271" s="199"/>
      <c r="AT271" s="203"/>
      <c r="AU271" s="177"/>
    </row>
    <row r="272" spans="32:47" ht="12" customHeight="1">
      <c r="AF272" s="439" t="s">
        <v>1467</v>
      </c>
      <c r="AL272" s="36"/>
      <c r="AM272" s="539" t="s">
        <v>1713</v>
      </c>
      <c r="AN272" s="485" t="s">
        <v>825</v>
      </c>
      <c r="AO272" s="198"/>
      <c r="AP272" s="204"/>
      <c r="AQ272" s="204"/>
      <c r="AR272" s="204"/>
      <c r="AS272" s="199"/>
      <c r="AT272" s="203"/>
      <c r="AU272" s="177"/>
    </row>
    <row r="273" spans="32:47" ht="12" customHeight="1">
      <c r="AF273" s="439" t="s">
        <v>2160</v>
      </c>
      <c r="AL273" s="36"/>
      <c r="AM273" s="539" t="s">
        <v>2165</v>
      </c>
      <c r="AN273" s="492" t="s">
        <v>1436</v>
      </c>
      <c r="AO273" s="198"/>
      <c r="AP273" s="204"/>
      <c r="AQ273" s="204"/>
      <c r="AR273" s="204"/>
      <c r="AS273" s="199"/>
      <c r="AT273" s="203"/>
      <c r="AU273" s="177"/>
    </row>
    <row r="274" spans="32:47" ht="12" customHeight="1">
      <c r="AF274" s="439" t="s">
        <v>2141</v>
      </c>
      <c r="AL274" s="36"/>
      <c r="AM274" s="539" t="s">
        <v>2146</v>
      </c>
      <c r="AN274" s="492" t="s">
        <v>1437</v>
      </c>
      <c r="AO274" s="198"/>
      <c r="AP274" s="204"/>
      <c r="AQ274" s="204"/>
      <c r="AR274" s="204"/>
      <c r="AS274" s="199"/>
      <c r="AT274" s="203"/>
      <c r="AU274" s="177"/>
    </row>
    <row r="275" spans="32:47" ht="12" customHeight="1">
      <c r="AF275" s="439" t="s">
        <v>2121</v>
      </c>
      <c r="AL275" s="36"/>
      <c r="AM275" s="539" t="s">
        <v>2127</v>
      </c>
      <c r="AN275" s="492" t="s">
        <v>1438</v>
      </c>
      <c r="AO275" s="198"/>
      <c r="AP275" s="206"/>
      <c r="AQ275" s="206"/>
      <c r="AR275" s="206"/>
      <c r="AS275" s="199"/>
      <c r="AT275" s="203"/>
      <c r="AU275" s="177"/>
    </row>
    <row r="276" spans="32:47" ht="12" customHeight="1">
      <c r="AF276" s="439" t="s">
        <v>1468</v>
      </c>
      <c r="AL276" s="36"/>
      <c r="AM276" s="539" t="s">
        <v>1714</v>
      </c>
      <c r="AN276" s="492" t="s">
        <v>1439</v>
      </c>
      <c r="AO276" s="198"/>
      <c r="AP276" s="206"/>
      <c r="AQ276" s="206"/>
      <c r="AR276" s="206"/>
      <c r="AS276" s="199"/>
      <c r="AT276" s="203"/>
      <c r="AU276" s="177"/>
    </row>
    <row r="277" spans="32:47" ht="12" customHeight="1">
      <c r="AF277" s="439" t="s">
        <v>1469</v>
      </c>
      <c r="AL277" s="36"/>
      <c r="AM277" s="539" t="s">
        <v>1715</v>
      </c>
      <c r="AN277" s="492" t="s">
        <v>1440</v>
      </c>
      <c r="AO277" s="198"/>
      <c r="AP277" s="206"/>
      <c r="AQ277" s="206"/>
      <c r="AR277" s="206"/>
      <c r="AS277" s="199"/>
      <c r="AT277" s="203"/>
      <c r="AU277" s="177"/>
    </row>
    <row r="278" spans="32:47" ht="12" customHeight="1">
      <c r="AF278" s="439" t="s">
        <v>1470</v>
      </c>
      <c r="AL278" s="36"/>
      <c r="AM278" s="539" t="s">
        <v>1716</v>
      </c>
      <c r="AN278" s="492" t="s">
        <v>1441</v>
      </c>
      <c r="AO278" s="198"/>
      <c r="AP278" s="206"/>
      <c r="AQ278" s="206"/>
      <c r="AR278" s="206"/>
      <c r="AS278" s="199"/>
      <c r="AT278" s="203"/>
      <c r="AU278" s="177"/>
    </row>
    <row r="279" spans="32:47" ht="12" customHeight="1">
      <c r="AF279" s="439" t="s">
        <v>1471</v>
      </c>
      <c r="AL279" s="36"/>
      <c r="AM279" s="539" t="s">
        <v>1717</v>
      </c>
      <c r="AN279" s="493" t="s">
        <v>826</v>
      </c>
      <c r="AO279" s="198"/>
      <c r="AP279" s="206"/>
      <c r="AQ279" s="206"/>
      <c r="AR279" s="206"/>
      <c r="AS279" s="199"/>
      <c r="AT279" s="203"/>
      <c r="AU279" s="177"/>
    </row>
    <row r="280" spans="32:47" ht="12" customHeight="1">
      <c r="AF280" s="439" t="s">
        <v>1472</v>
      </c>
      <c r="AL280" s="36"/>
      <c r="AM280" s="539" t="s">
        <v>1718</v>
      </c>
      <c r="AN280" s="486" t="s">
        <v>817</v>
      </c>
      <c r="AO280" s="198"/>
      <c r="AP280" s="206"/>
      <c r="AQ280" s="206"/>
      <c r="AR280" s="206"/>
      <c r="AS280" s="199"/>
      <c r="AT280" s="203"/>
      <c r="AU280" s="177"/>
    </row>
    <row r="281" spans="32:47" ht="12" customHeight="1">
      <c r="AF281" s="439" t="s">
        <v>1473</v>
      </c>
      <c r="AL281" s="36"/>
      <c r="AM281" s="539" t="s">
        <v>1719</v>
      </c>
      <c r="AN281" s="494" t="s">
        <v>1442</v>
      </c>
      <c r="AO281" s="198"/>
      <c r="AP281" s="206"/>
      <c r="AQ281" s="206"/>
      <c r="AR281" s="206"/>
      <c r="AS281" s="199"/>
      <c r="AT281" s="203"/>
      <c r="AU281" s="177"/>
    </row>
    <row r="282" spans="32:47" ht="12" customHeight="1">
      <c r="AF282" s="439" t="s">
        <v>1474</v>
      </c>
      <c r="AL282" s="36"/>
      <c r="AM282" s="539" t="s">
        <v>1720</v>
      </c>
      <c r="AN282" s="494" t="s">
        <v>1443</v>
      </c>
      <c r="AO282" s="198"/>
      <c r="AP282" s="206"/>
      <c r="AQ282" s="206"/>
      <c r="AR282" s="206"/>
      <c r="AS282" s="199"/>
      <c r="AT282" s="203"/>
      <c r="AU282" s="177"/>
    </row>
    <row r="283" spans="32:47" ht="12" customHeight="1">
      <c r="AF283" s="439" t="s">
        <v>1475</v>
      </c>
      <c r="AL283" s="36"/>
      <c r="AM283" s="539" t="s">
        <v>1721</v>
      </c>
      <c r="AN283" s="494" t="s">
        <v>1444</v>
      </c>
      <c r="AO283" s="198"/>
      <c r="AP283" s="206"/>
      <c r="AQ283" s="206"/>
      <c r="AR283" s="206"/>
      <c r="AS283" s="199"/>
      <c r="AT283" s="203"/>
      <c r="AU283" s="177"/>
    </row>
    <row r="284" spans="32:47" ht="12" customHeight="1">
      <c r="AF284" s="439" t="s">
        <v>1487</v>
      </c>
      <c r="AL284" s="36"/>
      <c r="AM284" s="539" t="s">
        <v>1722</v>
      </c>
      <c r="AN284" s="494" t="s">
        <v>1445</v>
      </c>
      <c r="AO284" s="198"/>
      <c r="AP284" s="206"/>
      <c r="AQ284" s="206"/>
      <c r="AR284" s="206"/>
      <c r="AS284" s="199"/>
      <c r="AT284" s="203"/>
      <c r="AU284" s="177"/>
    </row>
    <row r="285" spans="32:47" ht="12" customHeight="1">
      <c r="AF285" s="439" t="s">
        <v>1486</v>
      </c>
      <c r="AL285" s="36"/>
      <c r="AM285" s="539" t="s">
        <v>1723</v>
      </c>
      <c r="AN285" s="494" t="s">
        <v>1446</v>
      </c>
      <c r="AO285" s="198"/>
      <c r="AP285" s="206"/>
      <c r="AQ285" s="206"/>
      <c r="AR285" s="206"/>
      <c r="AS285" s="199"/>
      <c r="AT285" s="203"/>
      <c r="AU285" s="177"/>
    </row>
    <row r="286" spans="32:47" ht="12" customHeight="1">
      <c r="AF286" s="439" t="s">
        <v>1485</v>
      </c>
      <c r="AL286" s="36"/>
      <c r="AM286" s="539" t="s">
        <v>1724</v>
      </c>
      <c r="AN286" s="494" t="s">
        <v>1447</v>
      </c>
      <c r="AO286" s="198"/>
      <c r="AP286" s="204"/>
      <c r="AQ286" s="204"/>
      <c r="AR286" s="204"/>
      <c r="AS286" s="199"/>
      <c r="AT286" s="203"/>
      <c r="AU286" s="177"/>
    </row>
    <row r="287" spans="32:47" ht="12" customHeight="1">
      <c r="AF287" s="439" t="s">
        <v>1484</v>
      </c>
      <c r="AL287" s="36"/>
      <c r="AM287" s="539" t="s">
        <v>1725</v>
      </c>
      <c r="AN287" s="494" t="s">
        <v>1448</v>
      </c>
      <c r="AO287" s="198"/>
      <c r="AP287" s="204"/>
      <c r="AQ287" s="204"/>
      <c r="AR287" s="204"/>
      <c r="AS287" s="199"/>
      <c r="AT287" s="203"/>
      <c r="AU287" s="177"/>
    </row>
    <row r="288" spans="32:47" ht="12" customHeight="1">
      <c r="AF288" s="439" t="s">
        <v>1483</v>
      </c>
      <c r="AL288" s="36"/>
      <c r="AM288" s="539" t="s">
        <v>1726</v>
      </c>
      <c r="AN288" s="494" t="s">
        <v>1449</v>
      </c>
      <c r="AO288" s="198"/>
      <c r="AP288" s="204"/>
      <c r="AQ288" s="204"/>
      <c r="AR288" s="204"/>
      <c r="AS288" s="199"/>
      <c r="AT288" s="203"/>
      <c r="AU288" s="177"/>
    </row>
    <row r="289" spans="32:47" ht="12" customHeight="1">
      <c r="AF289" s="439" t="s">
        <v>1488</v>
      </c>
      <c r="AL289" s="36"/>
      <c r="AM289" s="539" t="s">
        <v>1727</v>
      </c>
      <c r="AN289" s="494" t="s">
        <v>1450</v>
      </c>
      <c r="AO289" s="198"/>
      <c r="AP289" s="204"/>
      <c r="AQ289" s="204"/>
      <c r="AR289" s="204"/>
      <c r="AS289" s="199"/>
      <c r="AT289" s="203"/>
      <c r="AU289" s="177"/>
    </row>
    <row r="290" spans="32:47" ht="0.75" hidden="1" customHeight="1">
      <c r="AF290" s="439"/>
      <c r="AL290" s="36"/>
      <c r="AM290" s="540"/>
      <c r="AN290" s="508"/>
      <c r="AO290" s="509"/>
      <c r="AP290" s="510"/>
      <c r="AQ290" s="510"/>
      <c r="AR290" s="510"/>
      <c r="AS290" s="199"/>
      <c r="AT290" s="203"/>
      <c r="AU290" s="177"/>
    </row>
    <row r="291" spans="32:47" ht="0.75" hidden="1" customHeight="1">
      <c r="AF291" s="439"/>
      <c r="AL291" s="36"/>
      <c r="AM291" s="540"/>
      <c r="AN291" s="508"/>
      <c r="AO291" s="509"/>
      <c r="AP291" s="510"/>
      <c r="AQ291" s="510"/>
      <c r="AR291" s="510"/>
      <c r="AS291" s="199"/>
      <c r="AT291" s="203"/>
      <c r="AU291" s="177"/>
    </row>
    <row r="292" spans="32:47" ht="12" customHeight="1">
      <c r="AF292" s="439" t="s">
        <v>1489</v>
      </c>
      <c r="AL292" s="36"/>
      <c r="AM292" s="539" t="s">
        <v>1728</v>
      </c>
      <c r="AN292" s="495" t="s">
        <v>1451</v>
      </c>
      <c r="AO292" s="198"/>
      <c r="AP292" s="204"/>
      <c r="AQ292" s="204"/>
      <c r="AR292" s="204"/>
      <c r="AS292" s="199"/>
      <c r="AT292" s="203"/>
      <c r="AU292" s="177"/>
    </row>
    <row r="293" spans="32:47" ht="12" customHeight="1">
      <c r="AF293" s="439" t="s">
        <v>1476</v>
      </c>
      <c r="AL293" s="36"/>
      <c r="AM293" s="539" t="s">
        <v>1729</v>
      </c>
      <c r="AN293" s="496" t="s">
        <v>828</v>
      </c>
      <c r="AO293" s="198"/>
      <c r="AP293" s="204"/>
      <c r="AQ293" s="204"/>
      <c r="AR293" s="204"/>
      <c r="AS293" s="199"/>
      <c r="AT293" s="203"/>
      <c r="AU293" s="177"/>
    </row>
    <row r="294" spans="32:47" ht="12" customHeight="1">
      <c r="AF294" s="439" t="s">
        <v>1477</v>
      </c>
      <c r="AL294" s="36"/>
      <c r="AM294" s="539" t="s">
        <v>1730</v>
      </c>
      <c r="AN294" s="497" t="s">
        <v>854</v>
      </c>
      <c r="AO294" s="198"/>
      <c r="AP294" s="204"/>
      <c r="AQ294" s="204"/>
      <c r="AR294" s="204"/>
      <c r="AS294" s="199"/>
      <c r="AT294" s="203"/>
      <c r="AU294" s="177"/>
    </row>
    <row r="295" spans="32:47" ht="12" customHeight="1">
      <c r="AF295" s="439" t="s">
        <v>1478</v>
      </c>
      <c r="AL295" s="36"/>
      <c r="AM295" s="539" t="s">
        <v>1731</v>
      </c>
      <c r="AN295" s="498" t="s">
        <v>333</v>
      </c>
      <c r="AO295" s="198"/>
      <c r="AP295" s="204"/>
      <c r="AQ295" s="204"/>
      <c r="AR295" s="204"/>
      <c r="AS295" s="199"/>
      <c r="AT295" s="203"/>
      <c r="AU295" s="177"/>
    </row>
    <row r="296" spans="32:47" ht="12" customHeight="1">
      <c r="AF296" s="439" t="s">
        <v>1480</v>
      </c>
      <c r="AL296" s="36"/>
      <c r="AM296" s="539" t="s">
        <v>1732</v>
      </c>
      <c r="AN296" s="499" t="s">
        <v>334</v>
      </c>
      <c r="AO296" s="198"/>
      <c r="AP296" s="204"/>
      <c r="AQ296" s="204"/>
      <c r="AR296" s="204"/>
      <c r="AS296" s="199"/>
      <c r="AT296" s="203"/>
      <c r="AU296" s="177"/>
    </row>
    <row r="297" spans="32:47" ht="12" customHeight="1">
      <c r="AF297" s="439" t="s">
        <v>1479</v>
      </c>
      <c r="AL297" s="36"/>
      <c r="AM297" s="539" t="s">
        <v>1733</v>
      </c>
      <c r="AN297" s="500" t="s">
        <v>335</v>
      </c>
      <c r="AO297" s="198"/>
      <c r="AP297" s="204"/>
      <c r="AQ297" s="204"/>
      <c r="AR297" s="204"/>
      <c r="AS297" s="199"/>
      <c r="AT297" s="203"/>
      <c r="AU297" s="177"/>
    </row>
    <row r="298" spans="32:47" ht="12" customHeight="1">
      <c r="AF298" s="439" t="s">
        <v>1481</v>
      </c>
      <c r="AL298" s="36"/>
      <c r="AM298" s="539" t="s">
        <v>1734</v>
      </c>
      <c r="AN298" s="489" t="s">
        <v>336</v>
      </c>
      <c r="AO298" s="198"/>
      <c r="AP298" s="204"/>
      <c r="AQ298" s="204"/>
      <c r="AR298" s="204"/>
      <c r="AS298" s="199"/>
      <c r="AT298" s="203"/>
      <c r="AU298" s="177"/>
    </row>
    <row r="299" spans="32:47" ht="0.75" hidden="1" customHeight="1">
      <c r="AF299" s="439"/>
      <c r="AL299" s="36"/>
      <c r="AM299" s="540"/>
      <c r="AN299" s="508"/>
      <c r="AO299" s="509"/>
      <c r="AP299" s="510"/>
      <c r="AQ299" s="510"/>
      <c r="AR299" s="510"/>
      <c r="AS299" s="199"/>
      <c r="AT299" s="203"/>
      <c r="AU299" s="177"/>
    </row>
    <row r="300" spans="32:47" ht="24" customHeight="1">
      <c r="AF300" s="119"/>
      <c r="AL300" s="36"/>
      <c r="AM300" s="538" t="s">
        <v>1492</v>
      </c>
      <c r="AN300" s="511" t="s">
        <v>863</v>
      </c>
      <c r="AO300" s="198"/>
      <c r="AP300" s="204"/>
      <c r="AQ300" s="204"/>
      <c r="AR300" s="204"/>
      <c r="AS300" s="199"/>
      <c r="AT300" s="203"/>
      <c r="AU300" s="177"/>
    </row>
    <row r="301" spans="32:47">
      <c r="AF301" s="439" t="s">
        <v>1452</v>
      </c>
      <c r="AL301" s="36"/>
      <c r="AM301" s="539" t="s">
        <v>1735</v>
      </c>
      <c r="AN301" s="483" t="s">
        <v>1427</v>
      </c>
      <c r="AO301" s="198" t="s">
        <v>545</v>
      </c>
      <c r="AP301" s="263">
        <f t="shared" ref="AP301:AR320" si="16">SUMIF($AS$9:$AT$9,AP$9,$AS301:$AT301)</f>
        <v>0</v>
      </c>
      <c r="AQ301" s="263">
        <f t="shared" si="16"/>
        <v>0</v>
      </c>
      <c r="AR301" s="263">
        <f t="shared" si="16"/>
        <v>0</v>
      </c>
      <c r="AS301" s="199"/>
      <c r="AT301" s="203"/>
      <c r="AU301" s="177"/>
    </row>
    <row r="302" spans="32:47">
      <c r="AF302" s="439" t="s">
        <v>1453</v>
      </c>
      <c r="AL302" s="36"/>
      <c r="AM302" s="539" t="s">
        <v>1736</v>
      </c>
      <c r="AN302" s="487" t="s">
        <v>818</v>
      </c>
      <c r="AO302" s="198" t="s">
        <v>545</v>
      </c>
      <c r="AP302" s="263">
        <f t="shared" si="16"/>
        <v>0</v>
      </c>
      <c r="AQ302" s="263">
        <f t="shared" si="16"/>
        <v>0</v>
      </c>
      <c r="AR302" s="263">
        <f t="shared" si="16"/>
        <v>0</v>
      </c>
      <c r="AS302" s="199"/>
      <c r="AT302" s="203"/>
      <c r="AU302" s="177"/>
    </row>
    <row r="303" spans="32:47">
      <c r="AF303" s="439" t="s">
        <v>1454</v>
      </c>
      <c r="AL303" s="36"/>
      <c r="AM303" s="539" t="s">
        <v>1737</v>
      </c>
      <c r="AN303" s="487" t="s">
        <v>820</v>
      </c>
      <c r="AO303" s="198" t="s">
        <v>545</v>
      </c>
      <c r="AP303" s="263">
        <f t="shared" si="16"/>
        <v>0</v>
      </c>
      <c r="AQ303" s="263">
        <f t="shared" si="16"/>
        <v>0</v>
      </c>
      <c r="AR303" s="263">
        <f t="shared" si="16"/>
        <v>0</v>
      </c>
      <c r="AS303" s="199"/>
      <c r="AT303" s="203"/>
      <c r="AU303" s="177"/>
    </row>
    <row r="304" spans="32:47">
      <c r="AF304" s="439" t="s">
        <v>1455</v>
      </c>
      <c r="AL304" s="36"/>
      <c r="AM304" s="539" t="s">
        <v>1738</v>
      </c>
      <c r="AN304" s="487" t="s">
        <v>821</v>
      </c>
      <c r="AO304" s="198" t="s">
        <v>545</v>
      </c>
      <c r="AP304" s="263">
        <f t="shared" si="16"/>
        <v>0</v>
      </c>
      <c r="AQ304" s="263">
        <f t="shared" si="16"/>
        <v>0</v>
      </c>
      <c r="AR304" s="263">
        <f t="shared" si="16"/>
        <v>0</v>
      </c>
      <c r="AS304" s="199"/>
      <c r="AT304" s="203"/>
      <c r="AU304" s="177"/>
    </row>
    <row r="305" spans="32:47">
      <c r="AF305" s="439" t="s">
        <v>1464</v>
      </c>
      <c r="AL305" s="36"/>
      <c r="AM305" s="539" t="s">
        <v>1739</v>
      </c>
      <c r="AN305" s="488" t="s">
        <v>1428</v>
      </c>
      <c r="AO305" s="198" t="s">
        <v>864</v>
      </c>
      <c r="AP305" s="263">
        <f t="shared" si="16"/>
        <v>0</v>
      </c>
      <c r="AQ305" s="263">
        <f t="shared" si="16"/>
        <v>0</v>
      </c>
      <c r="AR305" s="263">
        <f t="shared" si="16"/>
        <v>0</v>
      </c>
      <c r="AS305" s="199"/>
      <c r="AT305" s="203"/>
      <c r="AU305" s="177"/>
    </row>
    <row r="306" spans="32:47">
      <c r="AF306" s="439" t="s">
        <v>1465</v>
      </c>
      <c r="AL306" s="36"/>
      <c r="AM306" s="539" t="s">
        <v>1740</v>
      </c>
      <c r="AN306" s="488" t="s">
        <v>1429</v>
      </c>
      <c r="AO306" s="198" t="s">
        <v>864</v>
      </c>
      <c r="AP306" s="263">
        <f t="shared" si="16"/>
        <v>0</v>
      </c>
      <c r="AQ306" s="263">
        <f t="shared" si="16"/>
        <v>0</v>
      </c>
      <c r="AR306" s="263">
        <f t="shared" si="16"/>
        <v>0</v>
      </c>
      <c r="AS306" s="199"/>
      <c r="AT306" s="203"/>
      <c r="AU306" s="177"/>
    </row>
    <row r="307" spans="32:47">
      <c r="AF307" s="439" t="s">
        <v>1466</v>
      </c>
      <c r="AL307" s="36"/>
      <c r="AM307" s="539" t="s">
        <v>1741</v>
      </c>
      <c r="AN307" s="488" t="s">
        <v>1430</v>
      </c>
      <c r="AO307" s="198" t="s">
        <v>864</v>
      </c>
      <c r="AP307" s="263">
        <f t="shared" si="16"/>
        <v>0</v>
      </c>
      <c r="AQ307" s="263">
        <f t="shared" si="16"/>
        <v>0</v>
      </c>
      <c r="AR307" s="263">
        <f t="shared" si="16"/>
        <v>0</v>
      </c>
      <c r="AS307" s="199"/>
      <c r="AT307" s="203"/>
      <c r="AU307" s="177"/>
    </row>
    <row r="308" spans="32:47">
      <c r="AF308" s="439" t="s">
        <v>1463</v>
      </c>
      <c r="AL308" s="36"/>
      <c r="AM308" s="539" t="s">
        <v>1742</v>
      </c>
      <c r="AN308" s="488" t="s">
        <v>1431</v>
      </c>
      <c r="AO308" s="198" t="s">
        <v>864</v>
      </c>
      <c r="AP308" s="263">
        <f t="shared" si="16"/>
        <v>0</v>
      </c>
      <c r="AQ308" s="263">
        <f t="shared" si="16"/>
        <v>0</v>
      </c>
      <c r="AR308" s="263">
        <f t="shared" si="16"/>
        <v>0</v>
      </c>
      <c r="AS308" s="199"/>
      <c r="AT308" s="203"/>
      <c r="AU308" s="177"/>
    </row>
    <row r="309" spans="32:47">
      <c r="AF309" s="439" t="s">
        <v>1456</v>
      </c>
      <c r="AL309" s="36"/>
      <c r="AM309" s="539" t="s">
        <v>1743</v>
      </c>
      <c r="AN309" s="489" t="s">
        <v>783</v>
      </c>
      <c r="AO309" s="198" t="s">
        <v>864</v>
      </c>
      <c r="AP309" s="263">
        <f t="shared" si="16"/>
        <v>0</v>
      </c>
      <c r="AQ309" s="263">
        <f t="shared" si="16"/>
        <v>0</v>
      </c>
      <c r="AR309" s="263">
        <f t="shared" si="16"/>
        <v>0</v>
      </c>
      <c r="AS309" s="199"/>
      <c r="AT309" s="203"/>
      <c r="AU309" s="177"/>
    </row>
    <row r="310" spans="32:47">
      <c r="AF310" s="439" t="s">
        <v>1457</v>
      </c>
      <c r="AL310" s="36"/>
      <c r="AM310" s="539" t="s">
        <v>1744</v>
      </c>
      <c r="AN310" s="490" t="s">
        <v>823</v>
      </c>
      <c r="AO310" s="198" t="s">
        <v>864</v>
      </c>
      <c r="AP310" s="263">
        <f t="shared" si="16"/>
        <v>0</v>
      </c>
      <c r="AQ310" s="263">
        <f t="shared" si="16"/>
        <v>0</v>
      </c>
      <c r="AR310" s="263">
        <f t="shared" si="16"/>
        <v>0</v>
      </c>
      <c r="AS310" s="199"/>
      <c r="AT310" s="203"/>
      <c r="AU310" s="177"/>
    </row>
    <row r="311" spans="32:47">
      <c r="AF311" s="439" t="s">
        <v>1458</v>
      </c>
      <c r="AL311" s="36"/>
      <c r="AM311" s="539" t="s">
        <v>1745</v>
      </c>
      <c r="AN311" s="484" t="s">
        <v>827</v>
      </c>
      <c r="AO311" s="198" t="s">
        <v>864</v>
      </c>
      <c r="AP311" s="263">
        <f t="shared" si="16"/>
        <v>0</v>
      </c>
      <c r="AQ311" s="263">
        <f t="shared" si="16"/>
        <v>0</v>
      </c>
      <c r="AR311" s="263">
        <f t="shared" si="16"/>
        <v>0</v>
      </c>
      <c r="AS311" s="199"/>
      <c r="AT311" s="203"/>
      <c r="AU311" s="177"/>
    </row>
    <row r="312" spans="32:47">
      <c r="AF312" s="439" t="s">
        <v>1459</v>
      </c>
      <c r="AL312" s="36"/>
      <c r="AM312" s="539" t="s">
        <v>1746</v>
      </c>
      <c r="AN312" s="491" t="s">
        <v>1432</v>
      </c>
      <c r="AO312" s="198" t="s">
        <v>864</v>
      </c>
      <c r="AP312" s="263">
        <f t="shared" si="16"/>
        <v>0</v>
      </c>
      <c r="AQ312" s="263">
        <f t="shared" si="16"/>
        <v>0</v>
      </c>
      <c r="AR312" s="263">
        <f t="shared" si="16"/>
        <v>0</v>
      </c>
      <c r="AS312" s="199"/>
      <c r="AT312" s="203"/>
      <c r="AU312" s="177"/>
    </row>
    <row r="313" spans="32:47">
      <c r="AF313" s="439" t="s">
        <v>1460</v>
      </c>
      <c r="AL313" s="36"/>
      <c r="AM313" s="539" t="s">
        <v>1747</v>
      </c>
      <c r="AN313" s="491" t="s">
        <v>1433</v>
      </c>
      <c r="AO313" s="198" t="s">
        <v>864</v>
      </c>
      <c r="AP313" s="263">
        <f t="shared" si="16"/>
        <v>0</v>
      </c>
      <c r="AQ313" s="263">
        <f t="shared" si="16"/>
        <v>0</v>
      </c>
      <c r="AR313" s="263">
        <f t="shared" si="16"/>
        <v>0</v>
      </c>
      <c r="AS313" s="199"/>
      <c r="AT313" s="203"/>
      <c r="AU313" s="177"/>
    </row>
    <row r="314" spans="32:47">
      <c r="AF314" s="439" t="s">
        <v>1461</v>
      </c>
      <c r="AL314" s="36"/>
      <c r="AM314" s="539" t="s">
        <v>1748</v>
      </c>
      <c r="AN314" s="491" t="s">
        <v>1434</v>
      </c>
      <c r="AO314" s="198" t="s">
        <v>864</v>
      </c>
      <c r="AP314" s="263">
        <f t="shared" si="16"/>
        <v>0</v>
      </c>
      <c r="AQ314" s="263">
        <f t="shared" si="16"/>
        <v>0</v>
      </c>
      <c r="AR314" s="263">
        <f t="shared" si="16"/>
        <v>0</v>
      </c>
      <c r="AS314" s="199"/>
      <c r="AT314" s="203"/>
      <c r="AU314" s="177"/>
    </row>
    <row r="315" spans="32:47">
      <c r="AF315" s="439" t="s">
        <v>1462</v>
      </c>
      <c r="AL315" s="36"/>
      <c r="AM315" s="539" t="s">
        <v>1749</v>
      </c>
      <c r="AN315" s="491" t="s">
        <v>1435</v>
      </c>
      <c r="AO315" s="198" t="s">
        <v>864</v>
      </c>
      <c r="AP315" s="263">
        <f t="shared" si="16"/>
        <v>0</v>
      </c>
      <c r="AQ315" s="263">
        <f t="shared" si="16"/>
        <v>0</v>
      </c>
      <c r="AR315" s="263">
        <f t="shared" si="16"/>
        <v>0</v>
      </c>
      <c r="AS315" s="199"/>
      <c r="AT315" s="203"/>
      <c r="AU315" s="177"/>
    </row>
    <row r="316" spans="32:47">
      <c r="AF316" s="439" t="s">
        <v>1467</v>
      </c>
      <c r="AL316" s="36"/>
      <c r="AM316" s="539" t="s">
        <v>1750</v>
      </c>
      <c r="AN316" s="485" t="s">
        <v>825</v>
      </c>
      <c r="AO316" s="198" t="s">
        <v>864</v>
      </c>
      <c r="AP316" s="263">
        <f t="shared" si="16"/>
        <v>0</v>
      </c>
      <c r="AQ316" s="263">
        <f t="shared" si="16"/>
        <v>0</v>
      </c>
      <c r="AR316" s="263">
        <f t="shared" si="16"/>
        <v>0</v>
      </c>
      <c r="AS316" s="199"/>
      <c r="AT316" s="203"/>
      <c r="AU316" s="177"/>
    </row>
    <row r="317" spans="32:47">
      <c r="AF317" s="439" t="s">
        <v>2160</v>
      </c>
      <c r="AL317" s="36"/>
      <c r="AM317" s="539" t="s">
        <v>2166</v>
      </c>
      <c r="AN317" s="492" t="s">
        <v>1436</v>
      </c>
      <c r="AO317" s="198" t="s">
        <v>864</v>
      </c>
      <c r="AP317" s="263">
        <f t="shared" si="16"/>
        <v>0</v>
      </c>
      <c r="AQ317" s="263">
        <f t="shared" si="16"/>
        <v>0</v>
      </c>
      <c r="AR317" s="263">
        <f t="shared" si="16"/>
        <v>0</v>
      </c>
      <c r="AS317" s="199"/>
      <c r="AT317" s="203"/>
      <c r="AU317" s="177"/>
    </row>
    <row r="318" spans="32:47">
      <c r="AF318" s="439" t="s">
        <v>2141</v>
      </c>
      <c r="AL318" s="36"/>
      <c r="AM318" s="539" t="s">
        <v>2147</v>
      </c>
      <c r="AN318" s="492" t="s">
        <v>1437</v>
      </c>
      <c r="AO318" s="198" t="s">
        <v>864</v>
      </c>
      <c r="AP318" s="263">
        <f t="shared" si="16"/>
        <v>0</v>
      </c>
      <c r="AQ318" s="263">
        <f t="shared" si="16"/>
        <v>0</v>
      </c>
      <c r="AR318" s="263">
        <f t="shared" si="16"/>
        <v>0</v>
      </c>
      <c r="AS318" s="199"/>
      <c r="AT318" s="203"/>
      <c r="AU318" s="177"/>
    </row>
    <row r="319" spans="32:47">
      <c r="AF319" s="439" t="s">
        <v>2121</v>
      </c>
      <c r="AL319" s="36"/>
      <c r="AM319" s="539" t="s">
        <v>2128</v>
      </c>
      <c r="AN319" s="492" t="s">
        <v>1438</v>
      </c>
      <c r="AO319" s="198" t="s">
        <v>864</v>
      </c>
      <c r="AP319" s="263">
        <f t="shared" si="16"/>
        <v>0</v>
      </c>
      <c r="AQ319" s="263">
        <f t="shared" si="16"/>
        <v>0</v>
      </c>
      <c r="AR319" s="263">
        <f t="shared" si="16"/>
        <v>0</v>
      </c>
      <c r="AS319" s="199"/>
      <c r="AT319" s="203"/>
      <c r="AU319" s="177"/>
    </row>
    <row r="320" spans="32:47">
      <c r="AF320" s="439" t="s">
        <v>1468</v>
      </c>
      <c r="AL320" s="36"/>
      <c r="AM320" s="539" t="s">
        <v>1751</v>
      </c>
      <c r="AN320" s="492" t="s">
        <v>1439</v>
      </c>
      <c r="AO320" s="198" t="s">
        <v>864</v>
      </c>
      <c r="AP320" s="263">
        <f t="shared" si="16"/>
        <v>0</v>
      </c>
      <c r="AQ320" s="263">
        <f t="shared" si="16"/>
        <v>0</v>
      </c>
      <c r="AR320" s="263">
        <f t="shared" si="16"/>
        <v>0</v>
      </c>
      <c r="AS320" s="199"/>
      <c r="AT320" s="203"/>
      <c r="AU320" s="177"/>
    </row>
    <row r="321" spans="32:47">
      <c r="AF321" s="439" t="s">
        <v>1469</v>
      </c>
      <c r="AL321" s="36"/>
      <c r="AM321" s="539" t="s">
        <v>1752</v>
      </c>
      <c r="AN321" s="492" t="s">
        <v>1440</v>
      </c>
      <c r="AO321" s="198" t="s">
        <v>864</v>
      </c>
      <c r="AP321" s="263">
        <f t="shared" ref="AP321:AR342" si="17">SUMIF($AS$9:$AT$9,AP$9,$AS321:$AT321)</f>
        <v>0</v>
      </c>
      <c r="AQ321" s="263">
        <f t="shared" si="17"/>
        <v>0</v>
      </c>
      <c r="AR321" s="263">
        <f t="shared" si="17"/>
        <v>0</v>
      </c>
      <c r="AS321" s="199"/>
      <c r="AT321" s="203"/>
      <c r="AU321" s="177"/>
    </row>
    <row r="322" spans="32:47">
      <c r="AF322" s="439" t="s">
        <v>1470</v>
      </c>
      <c r="AL322" s="36"/>
      <c r="AM322" s="539" t="s">
        <v>1753</v>
      </c>
      <c r="AN322" s="492" t="s">
        <v>1441</v>
      </c>
      <c r="AO322" s="198" t="s">
        <v>864</v>
      </c>
      <c r="AP322" s="263">
        <f t="shared" si="17"/>
        <v>0</v>
      </c>
      <c r="AQ322" s="263">
        <f t="shared" si="17"/>
        <v>0</v>
      </c>
      <c r="AR322" s="263">
        <f t="shared" si="17"/>
        <v>0</v>
      </c>
      <c r="AS322" s="199"/>
      <c r="AT322" s="203"/>
      <c r="AU322" s="177"/>
    </row>
    <row r="323" spans="32:47">
      <c r="AF323" s="439" t="s">
        <v>1471</v>
      </c>
      <c r="AL323" s="36"/>
      <c r="AM323" s="539" t="s">
        <v>1754</v>
      </c>
      <c r="AN323" s="493" t="s">
        <v>826</v>
      </c>
      <c r="AO323" s="198" t="s">
        <v>864</v>
      </c>
      <c r="AP323" s="263">
        <f t="shared" si="17"/>
        <v>0</v>
      </c>
      <c r="AQ323" s="263">
        <f t="shared" si="17"/>
        <v>0</v>
      </c>
      <c r="AR323" s="263">
        <f t="shared" si="17"/>
        <v>0</v>
      </c>
      <c r="AS323" s="199"/>
      <c r="AT323" s="203"/>
      <c r="AU323" s="177"/>
    </row>
    <row r="324" spans="32:47">
      <c r="AF324" s="439" t="s">
        <v>1472</v>
      </c>
      <c r="AL324" s="36"/>
      <c r="AM324" s="539" t="s">
        <v>1755</v>
      </c>
      <c r="AN324" s="486" t="s">
        <v>817</v>
      </c>
      <c r="AO324" s="198" t="s">
        <v>864</v>
      </c>
      <c r="AP324" s="263">
        <f t="shared" si="17"/>
        <v>0</v>
      </c>
      <c r="AQ324" s="263">
        <f t="shared" si="17"/>
        <v>0</v>
      </c>
      <c r="AR324" s="263">
        <f t="shared" si="17"/>
        <v>0</v>
      </c>
      <c r="AS324" s="199"/>
      <c r="AT324" s="203"/>
      <c r="AU324" s="177"/>
    </row>
    <row r="325" spans="32:47">
      <c r="AF325" s="439" t="s">
        <v>1473</v>
      </c>
      <c r="AL325" s="36"/>
      <c r="AM325" s="539" t="s">
        <v>1756</v>
      </c>
      <c r="AN325" s="494" t="s">
        <v>1442</v>
      </c>
      <c r="AO325" s="198" t="s">
        <v>864</v>
      </c>
      <c r="AP325" s="263">
        <f t="shared" si="17"/>
        <v>0</v>
      </c>
      <c r="AQ325" s="263">
        <f t="shared" si="17"/>
        <v>0</v>
      </c>
      <c r="AR325" s="263">
        <f t="shared" si="17"/>
        <v>0</v>
      </c>
      <c r="AS325" s="199"/>
      <c r="AT325" s="203"/>
      <c r="AU325" s="177"/>
    </row>
    <row r="326" spans="32:47">
      <c r="AF326" s="439" t="s">
        <v>1474</v>
      </c>
      <c r="AL326" s="36"/>
      <c r="AM326" s="539" t="s">
        <v>1757</v>
      </c>
      <c r="AN326" s="494" t="s">
        <v>1443</v>
      </c>
      <c r="AO326" s="198" t="s">
        <v>864</v>
      </c>
      <c r="AP326" s="263">
        <f t="shared" si="17"/>
        <v>0</v>
      </c>
      <c r="AQ326" s="263">
        <f t="shared" si="17"/>
        <v>0</v>
      </c>
      <c r="AR326" s="263">
        <f t="shared" si="17"/>
        <v>0</v>
      </c>
      <c r="AS326" s="199"/>
      <c r="AT326" s="203"/>
      <c r="AU326" s="177"/>
    </row>
    <row r="327" spans="32:47">
      <c r="AF327" s="439" t="s">
        <v>1475</v>
      </c>
      <c r="AL327" s="36"/>
      <c r="AM327" s="539" t="s">
        <v>1758</v>
      </c>
      <c r="AN327" s="494" t="s">
        <v>1444</v>
      </c>
      <c r="AO327" s="198" t="s">
        <v>864</v>
      </c>
      <c r="AP327" s="263">
        <f t="shared" si="17"/>
        <v>0</v>
      </c>
      <c r="AQ327" s="263">
        <f t="shared" si="17"/>
        <v>0</v>
      </c>
      <c r="AR327" s="263">
        <f t="shared" si="17"/>
        <v>0</v>
      </c>
      <c r="AS327" s="199"/>
      <c r="AT327" s="203"/>
      <c r="AU327" s="177"/>
    </row>
    <row r="328" spans="32:47">
      <c r="AF328" s="439" t="s">
        <v>1487</v>
      </c>
      <c r="AL328" s="36"/>
      <c r="AM328" s="539" t="s">
        <v>1759</v>
      </c>
      <c r="AN328" s="494" t="s">
        <v>1445</v>
      </c>
      <c r="AO328" s="198" t="s">
        <v>864</v>
      </c>
      <c r="AP328" s="263">
        <f t="shared" si="17"/>
        <v>0</v>
      </c>
      <c r="AQ328" s="263">
        <f t="shared" si="17"/>
        <v>0</v>
      </c>
      <c r="AR328" s="263">
        <f t="shared" si="17"/>
        <v>0</v>
      </c>
      <c r="AS328" s="199"/>
      <c r="AT328" s="203"/>
      <c r="AU328" s="177"/>
    </row>
    <row r="329" spans="32:47">
      <c r="AF329" s="439" t="s">
        <v>1486</v>
      </c>
      <c r="AL329" s="36"/>
      <c r="AM329" s="539" t="s">
        <v>1760</v>
      </c>
      <c r="AN329" s="494" t="s">
        <v>1446</v>
      </c>
      <c r="AO329" s="198" t="s">
        <v>864</v>
      </c>
      <c r="AP329" s="263">
        <f t="shared" si="17"/>
        <v>0</v>
      </c>
      <c r="AQ329" s="263">
        <f t="shared" si="17"/>
        <v>0</v>
      </c>
      <c r="AR329" s="263">
        <f t="shared" si="17"/>
        <v>0</v>
      </c>
      <c r="AS329" s="199"/>
      <c r="AT329" s="203"/>
      <c r="AU329" s="177"/>
    </row>
    <row r="330" spans="32:47">
      <c r="AF330" s="439" t="s">
        <v>1485</v>
      </c>
      <c r="AL330" s="36"/>
      <c r="AM330" s="539" t="s">
        <v>1761</v>
      </c>
      <c r="AN330" s="494" t="s">
        <v>1447</v>
      </c>
      <c r="AO330" s="198" t="s">
        <v>864</v>
      </c>
      <c r="AP330" s="263">
        <f t="shared" si="17"/>
        <v>0</v>
      </c>
      <c r="AQ330" s="263">
        <f t="shared" si="17"/>
        <v>0</v>
      </c>
      <c r="AR330" s="263">
        <f t="shared" si="17"/>
        <v>0</v>
      </c>
      <c r="AS330" s="199"/>
      <c r="AT330" s="203"/>
      <c r="AU330" s="177"/>
    </row>
    <row r="331" spans="32:47">
      <c r="AF331" s="439" t="s">
        <v>1484</v>
      </c>
      <c r="AL331" s="36"/>
      <c r="AM331" s="539" t="s">
        <v>1762</v>
      </c>
      <c r="AN331" s="494" t="s">
        <v>1448</v>
      </c>
      <c r="AO331" s="198" t="s">
        <v>864</v>
      </c>
      <c r="AP331" s="263">
        <f t="shared" si="17"/>
        <v>0</v>
      </c>
      <c r="AQ331" s="263">
        <f t="shared" si="17"/>
        <v>0</v>
      </c>
      <c r="AR331" s="263">
        <f t="shared" si="17"/>
        <v>0</v>
      </c>
      <c r="AS331" s="199"/>
      <c r="AT331" s="203"/>
      <c r="AU331" s="177"/>
    </row>
    <row r="332" spans="32:47">
      <c r="AF332" s="439" t="s">
        <v>1483</v>
      </c>
      <c r="AL332" s="36"/>
      <c r="AM332" s="539" t="s">
        <v>1763</v>
      </c>
      <c r="AN332" s="494" t="s">
        <v>1449</v>
      </c>
      <c r="AO332" s="198" t="s">
        <v>864</v>
      </c>
      <c r="AP332" s="263">
        <f t="shared" si="17"/>
        <v>0</v>
      </c>
      <c r="AQ332" s="263">
        <f t="shared" si="17"/>
        <v>0</v>
      </c>
      <c r="AR332" s="263">
        <f t="shared" si="17"/>
        <v>0</v>
      </c>
      <c r="AS332" s="199"/>
      <c r="AT332" s="203"/>
      <c r="AU332" s="177"/>
    </row>
    <row r="333" spans="32:47">
      <c r="AF333" s="439" t="s">
        <v>1488</v>
      </c>
      <c r="AL333" s="36"/>
      <c r="AM333" s="539" t="s">
        <v>1764</v>
      </c>
      <c r="AN333" s="494" t="s">
        <v>1450</v>
      </c>
      <c r="AO333" s="198" t="s">
        <v>864</v>
      </c>
      <c r="AP333" s="263">
        <f t="shared" si="17"/>
        <v>0</v>
      </c>
      <c r="AQ333" s="263">
        <f t="shared" si="17"/>
        <v>0</v>
      </c>
      <c r="AR333" s="263">
        <f t="shared" si="17"/>
        <v>0</v>
      </c>
      <c r="AS333" s="199"/>
      <c r="AT333" s="203"/>
      <c r="AU333" s="177"/>
    </row>
    <row r="334" spans="32:47">
      <c r="AF334" s="439" t="s">
        <v>1498</v>
      </c>
      <c r="AL334" s="36"/>
      <c r="AM334" s="539" t="s">
        <v>1765</v>
      </c>
      <c r="AN334" s="504" t="s">
        <v>1496</v>
      </c>
      <c r="AO334" s="198" t="s">
        <v>289</v>
      </c>
      <c r="AP334" s="263">
        <f t="shared" si="17"/>
        <v>0</v>
      </c>
      <c r="AQ334" s="263">
        <f t="shared" si="17"/>
        <v>0</v>
      </c>
      <c r="AR334" s="263">
        <f t="shared" si="17"/>
        <v>0</v>
      </c>
      <c r="AS334" s="199"/>
      <c r="AT334" s="203"/>
      <c r="AU334" s="177"/>
    </row>
    <row r="335" spans="32:47">
      <c r="AF335" s="439" t="s">
        <v>1499</v>
      </c>
      <c r="AL335" s="36"/>
      <c r="AM335" s="539" t="s">
        <v>1766</v>
      </c>
      <c r="AN335" s="504" t="s">
        <v>1497</v>
      </c>
      <c r="AO335" s="198" t="s">
        <v>768</v>
      </c>
      <c r="AP335" s="263">
        <f t="shared" si="17"/>
        <v>0</v>
      </c>
      <c r="AQ335" s="263">
        <f t="shared" si="17"/>
        <v>0</v>
      </c>
      <c r="AR335" s="263">
        <f t="shared" si="17"/>
        <v>0</v>
      </c>
      <c r="AS335" s="199"/>
      <c r="AT335" s="203"/>
      <c r="AU335" s="177"/>
    </row>
    <row r="336" spans="32:47">
      <c r="AF336" s="439" t="s">
        <v>1489</v>
      </c>
      <c r="AL336" s="36"/>
      <c r="AM336" s="539" t="s">
        <v>1767</v>
      </c>
      <c r="AN336" s="495" t="s">
        <v>1451</v>
      </c>
      <c r="AO336" s="198" t="s">
        <v>864</v>
      </c>
      <c r="AP336" s="263">
        <f t="shared" si="17"/>
        <v>0</v>
      </c>
      <c r="AQ336" s="263">
        <f t="shared" si="17"/>
        <v>0</v>
      </c>
      <c r="AR336" s="263">
        <f t="shared" si="17"/>
        <v>0</v>
      </c>
      <c r="AS336" s="199"/>
      <c r="AT336" s="203"/>
      <c r="AU336" s="177"/>
    </row>
    <row r="337" spans="32:47">
      <c r="AF337" s="439" t="s">
        <v>1476</v>
      </c>
      <c r="AL337" s="36"/>
      <c r="AM337" s="539" t="s">
        <v>1768</v>
      </c>
      <c r="AN337" s="496" t="s">
        <v>828</v>
      </c>
      <c r="AO337" s="198" t="s">
        <v>864</v>
      </c>
      <c r="AP337" s="263">
        <f t="shared" si="17"/>
        <v>0</v>
      </c>
      <c r="AQ337" s="263">
        <f t="shared" si="17"/>
        <v>0</v>
      </c>
      <c r="AR337" s="263">
        <f t="shared" si="17"/>
        <v>0</v>
      </c>
      <c r="AS337" s="199"/>
      <c r="AT337" s="203"/>
      <c r="AU337" s="177"/>
    </row>
    <row r="338" spans="32:47">
      <c r="AF338" s="439" t="s">
        <v>1477</v>
      </c>
      <c r="AL338" s="36"/>
      <c r="AM338" s="539" t="s">
        <v>1769</v>
      </c>
      <c r="AN338" s="497" t="s">
        <v>854</v>
      </c>
      <c r="AO338" s="198" t="s">
        <v>864</v>
      </c>
      <c r="AP338" s="263">
        <f t="shared" si="17"/>
        <v>0</v>
      </c>
      <c r="AQ338" s="263">
        <f t="shared" si="17"/>
        <v>0</v>
      </c>
      <c r="AR338" s="263">
        <f t="shared" si="17"/>
        <v>0</v>
      </c>
      <c r="AS338" s="199"/>
      <c r="AT338" s="203"/>
      <c r="AU338" s="177"/>
    </row>
    <row r="339" spans="32:47">
      <c r="AF339" s="439" t="s">
        <v>1478</v>
      </c>
      <c r="AL339" s="36"/>
      <c r="AM339" s="539" t="s">
        <v>1770</v>
      </c>
      <c r="AN339" s="498" t="s">
        <v>333</v>
      </c>
      <c r="AO339" s="198" t="s">
        <v>864</v>
      </c>
      <c r="AP339" s="263">
        <f t="shared" si="17"/>
        <v>0</v>
      </c>
      <c r="AQ339" s="263">
        <f t="shared" si="17"/>
        <v>0</v>
      </c>
      <c r="AR339" s="263">
        <f t="shared" si="17"/>
        <v>0</v>
      </c>
      <c r="AS339" s="199"/>
      <c r="AT339" s="203"/>
      <c r="AU339" s="177"/>
    </row>
    <row r="340" spans="32:47">
      <c r="AF340" s="439" t="s">
        <v>1480</v>
      </c>
      <c r="AL340" s="36"/>
      <c r="AM340" s="539" t="s">
        <v>1771</v>
      </c>
      <c r="AN340" s="499" t="s">
        <v>334</v>
      </c>
      <c r="AO340" s="198" t="s">
        <v>864</v>
      </c>
      <c r="AP340" s="263">
        <f t="shared" si="17"/>
        <v>0</v>
      </c>
      <c r="AQ340" s="263">
        <f t="shared" si="17"/>
        <v>0</v>
      </c>
      <c r="AR340" s="263">
        <f t="shared" si="17"/>
        <v>0</v>
      </c>
      <c r="AS340" s="199"/>
      <c r="AT340" s="203"/>
      <c r="AU340" s="177"/>
    </row>
    <row r="341" spans="32:47">
      <c r="AF341" s="439" t="s">
        <v>1479</v>
      </c>
      <c r="AL341" s="36"/>
      <c r="AM341" s="539" t="s">
        <v>1772</v>
      </c>
      <c r="AN341" s="500" t="s">
        <v>335</v>
      </c>
      <c r="AO341" s="198" t="s">
        <v>864</v>
      </c>
      <c r="AP341" s="263">
        <f t="shared" si="17"/>
        <v>0</v>
      </c>
      <c r="AQ341" s="263">
        <f t="shared" si="17"/>
        <v>0</v>
      </c>
      <c r="AR341" s="263">
        <f t="shared" si="17"/>
        <v>0</v>
      </c>
      <c r="AS341" s="199"/>
      <c r="AT341" s="203"/>
      <c r="AU341" s="177"/>
    </row>
    <row r="342" spans="32:47">
      <c r="AF342" s="439" t="s">
        <v>1481</v>
      </c>
      <c r="AL342" s="36"/>
      <c r="AM342" s="539" t="s">
        <v>1773</v>
      </c>
      <c r="AN342" s="489" t="s">
        <v>336</v>
      </c>
      <c r="AO342" s="198" t="s">
        <v>864</v>
      </c>
      <c r="AP342" s="263">
        <f t="shared" si="17"/>
        <v>0</v>
      </c>
      <c r="AQ342" s="263">
        <f t="shared" si="17"/>
        <v>0</v>
      </c>
      <c r="AR342" s="263">
        <f t="shared" si="17"/>
        <v>0</v>
      </c>
      <c r="AS342" s="199"/>
      <c r="AT342" s="203"/>
      <c r="AU342" s="177"/>
    </row>
    <row r="343" spans="32:47" ht="0.75" hidden="1" customHeight="1">
      <c r="AF343" s="439"/>
      <c r="AL343" s="36"/>
      <c r="AM343" s="540"/>
      <c r="AN343" s="508"/>
      <c r="AO343" s="509"/>
      <c r="AP343" s="510"/>
      <c r="AQ343" s="510"/>
      <c r="AR343" s="510"/>
      <c r="AS343" s="199"/>
      <c r="AT343" s="203"/>
      <c r="AU343" s="177"/>
    </row>
    <row r="344" spans="32:47" ht="24" customHeight="1">
      <c r="AF344" s="119"/>
      <c r="AL344" s="36"/>
      <c r="AM344" s="538" t="s">
        <v>2179</v>
      </c>
      <c r="AN344" s="511" t="s">
        <v>2178</v>
      </c>
      <c r="AO344" s="198"/>
      <c r="AP344" s="204"/>
      <c r="AQ344" s="204"/>
      <c r="AR344" s="204"/>
      <c r="AS344" s="199"/>
      <c r="AT344" s="203"/>
      <c r="AU344" s="177"/>
    </row>
    <row r="345" spans="32:47" ht="11.25" customHeight="1">
      <c r="AF345" s="439" t="s">
        <v>1453</v>
      </c>
      <c r="AL345" s="36"/>
      <c r="AM345" s="539" t="s">
        <v>2180</v>
      </c>
      <c r="AN345" s="487" t="s">
        <v>818</v>
      </c>
      <c r="AO345" s="198" t="s">
        <v>545</v>
      </c>
      <c r="AP345" s="263">
        <f t="shared" ref="AP345:AR360" si="18">SUMIF($AS$9:$AT$9,AP$9,$AS345:$AT345)</f>
        <v>0</v>
      </c>
      <c r="AQ345" s="263">
        <f t="shared" si="18"/>
        <v>0</v>
      </c>
      <c r="AR345" s="263">
        <f t="shared" si="18"/>
        <v>0</v>
      </c>
      <c r="AS345" s="199"/>
      <c r="AT345" s="203"/>
      <c r="AU345" s="177"/>
    </row>
    <row r="346" spans="32:47" ht="11.25" customHeight="1">
      <c r="AF346" s="439" t="s">
        <v>1453</v>
      </c>
      <c r="AL346" s="36"/>
      <c r="AM346" s="539" t="s">
        <v>2181</v>
      </c>
      <c r="AN346" s="506" t="s">
        <v>1501</v>
      </c>
      <c r="AO346" s="198" t="s">
        <v>545</v>
      </c>
      <c r="AP346" s="263">
        <f t="shared" si="18"/>
        <v>0</v>
      </c>
      <c r="AQ346" s="263">
        <f t="shared" si="18"/>
        <v>0</v>
      </c>
      <c r="AR346" s="263">
        <f t="shared" si="18"/>
        <v>0</v>
      </c>
      <c r="AS346" s="199"/>
      <c r="AT346" s="203"/>
      <c r="AU346" s="177"/>
    </row>
    <row r="347" spans="32:47" ht="11.25" customHeight="1">
      <c r="AF347" s="439" t="s">
        <v>1453</v>
      </c>
      <c r="AL347" s="36"/>
      <c r="AM347" s="539" t="s">
        <v>2182</v>
      </c>
      <c r="AN347" s="506" t="s">
        <v>1502</v>
      </c>
      <c r="AO347" s="198" t="s">
        <v>545</v>
      </c>
      <c r="AP347" s="263">
        <f t="shared" si="18"/>
        <v>0</v>
      </c>
      <c r="AQ347" s="263">
        <f t="shared" si="18"/>
        <v>0</v>
      </c>
      <c r="AR347" s="263">
        <f t="shared" si="18"/>
        <v>0</v>
      </c>
      <c r="AS347" s="199"/>
      <c r="AT347" s="203"/>
      <c r="AU347" s="177"/>
    </row>
    <row r="348" spans="32:47" ht="11.25" customHeight="1">
      <c r="AF348" s="439" t="s">
        <v>1453</v>
      </c>
      <c r="AL348" s="36"/>
      <c r="AM348" s="539" t="s">
        <v>2183</v>
      </c>
      <c r="AN348" s="506" t="s">
        <v>1503</v>
      </c>
      <c r="AO348" s="198" t="s">
        <v>545</v>
      </c>
      <c r="AP348" s="263">
        <f t="shared" si="18"/>
        <v>0</v>
      </c>
      <c r="AQ348" s="263">
        <f t="shared" si="18"/>
        <v>0</v>
      </c>
      <c r="AR348" s="263">
        <f t="shared" si="18"/>
        <v>0</v>
      </c>
      <c r="AS348" s="199"/>
      <c r="AT348" s="203"/>
      <c r="AU348" s="177"/>
    </row>
    <row r="349" spans="32:47" ht="11.25" customHeight="1">
      <c r="AF349" s="439" t="s">
        <v>1453</v>
      </c>
      <c r="AL349" s="36"/>
      <c r="AM349" s="539" t="s">
        <v>2184</v>
      </c>
      <c r="AN349" s="506" t="s">
        <v>1504</v>
      </c>
      <c r="AO349" s="198" t="s">
        <v>545</v>
      </c>
      <c r="AP349" s="263">
        <f t="shared" si="18"/>
        <v>0</v>
      </c>
      <c r="AQ349" s="263">
        <f t="shared" si="18"/>
        <v>0</v>
      </c>
      <c r="AR349" s="263">
        <f t="shared" si="18"/>
        <v>0</v>
      </c>
      <c r="AS349" s="199"/>
      <c r="AT349" s="203"/>
      <c r="AU349" s="177"/>
    </row>
    <row r="350" spans="32:47" ht="11.25" customHeight="1">
      <c r="AF350" s="439" t="s">
        <v>1453</v>
      </c>
      <c r="AL350" s="36"/>
      <c r="AM350" s="539" t="s">
        <v>2185</v>
      </c>
      <c r="AN350" s="506" t="s">
        <v>1505</v>
      </c>
      <c r="AO350" s="198" t="s">
        <v>545</v>
      </c>
      <c r="AP350" s="263">
        <f t="shared" si="18"/>
        <v>0</v>
      </c>
      <c r="AQ350" s="263">
        <f t="shared" si="18"/>
        <v>0</v>
      </c>
      <c r="AR350" s="263">
        <f t="shared" si="18"/>
        <v>0</v>
      </c>
      <c r="AS350" s="199"/>
      <c r="AT350" s="203"/>
      <c r="AU350" s="177"/>
    </row>
    <row r="351" spans="32:47" ht="11.25" customHeight="1">
      <c r="AF351" s="439" t="s">
        <v>1453</v>
      </c>
      <c r="AL351" s="36"/>
      <c r="AM351" s="539" t="s">
        <v>2186</v>
      </c>
      <c r="AN351" s="506" t="s">
        <v>1506</v>
      </c>
      <c r="AO351" s="198" t="s">
        <v>545</v>
      </c>
      <c r="AP351" s="263">
        <f t="shared" si="18"/>
        <v>0</v>
      </c>
      <c r="AQ351" s="263">
        <f t="shared" si="18"/>
        <v>0</v>
      </c>
      <c r="AR351" s="263">
        <f t="shared" si="18"/>
        <v>0</v>
      </c>
      <c r="AS351" s="199"/>
      <c r="AT351" s="203"/>
      <c r="AU351" s="177"/>
    </row>
    <row r="352" spans="32:47" ht="11.25" customHeight="1">
      <c r="AF352" s="439" t="s">
        <v>1453</v>
      </c>
      <c r="AL352" s="36"/>
      <c r="AM352" s="539" t="s">
        <v>2187</v>
      </c>
      <c r="AN352" s="506" t="s">
        <v>1507</v>
      </c>
      <c r="AO352" s="198" t="s">
        <v>545</v>
      </c>
      <c r="AP352" s="263">
        <f t="shared" si="18"/>
        <v>0</v>
      </c>
      <c r="AQ352" s="263">
        <f t="shared" si="18"/>
        <v>0</v>
      </c>
      <c r="AR352" s="263">
        <f t="shared" si="18"/>
        <v>0</v>
      </c>
      <c r="AS352" s="199"/>
      <c r="AT352" s="203"/>
      <c r="AU352" s="177"/>
    </row>
    <row r="353" spans="32:47" ht="11.25" customHeight="1">
      <c r="AF353" s="439" t="s">
        <v>1454</v>
      </c>
      <c r="AL353" s="36"/>
      <c r="AM353" s="539" t="s">
        <v>2412</v>
      </c>
      <c r="AN353" s="487" t="s">
        <v>820</v>
      </c>
      <c r="AO353" s="198" t="s">
        <v>545</v>
      </c>
      <c r="AP353" s="263">
        <f t="shared" si="18"/>
        <v>0</v>
      </c>
      <c r="AQ353" s="263">
        <f t="shared" si="18"/>
        <v>0</v>
      </c>
      <c r="AR353" s="263">
        <f t="shared" si="18"/>
        <v>0</v>
      </c>
      <c r="AS353" s="199"/>
      <c r="AT353" s="203"/>
      <c r="AU353" s="177"/>
    </row>
    <row r="354" spans="32:47" ht="11.25" customHeight="1">
      <c r="AF354" s="439" t="s">
        <v>1454</v>
      </c>
      <c r="AL354" s="36"/>
      <c r="AM354" s="539" t="s">
        <v>2188</v>
      </c>
      <c r="AN354" s="506" t="s">
        <v>1501</v>
      </c>
      <c r="AO354" s="198" t="s">
        <v>545</v>
      </c>
      <c r="AP354" s="263">
        <f t="shared" si="18"/>
        <v>0</v>
      </c>
      <c r="AQ354" s="263">
        <f t="shared" si="18"/>
        <v>0</v>
      </c>
      <c r="AR354" s="263">
        <f t="shared" si="18"/>
        <v>0</v>
      </c>
      <c r="AS354" s="199"/>
      <c r="AT354" s="203"/>
      <c r="AU354" s="177"/>
    </row>
    <row r="355" spans="32:47" ht="11.25" customHeight="1">
      <c r="AF355" s="439" t="s">
        <v>1454</v>
      </c>
      <c r="AL355" s="36"/>
      <c r="AM355" s="539" t="s">
        <v>2189</v>
      </c>
      <c r="AN355" s="506" t="s">
        <v>1502</v>
      </c>
      <c r="AO355" s="198" t="s">
        <v>545</v>
      </c>
      <c r="AP355" s="263">
        <f t="shared" si="18"/>
        <v>0</v>
      </c>
      <c r="AQ355" s="263">
        <f t="shared" si="18"/>
        <v>0</v>
      </c>
      <c r="AR355" s="263">
        <f t="shared" si="18"/>
        <v>0</v>
      </c>
      <c r="AS355" s="199"/>
      <c r="AT355" s="203"/>
      <c r="AU355" s="177"/>
    </row>
    <row r="356" spans="32:47" ht="11.25" customHeight="1">
      <c r="AF356" s="439" t="s">
        <v>1454</v>
      </c>
      <c r="AL356" s="36"/>
      <c r="AM356" s="539" t="s">
        <v>2190</v>
      </c>
      <c r="AN356" s="506" t="s">
        <v>1503</v>
      </c>
      <c r="AO356" s="198" t="s">
        <v>545</v>
      </c>
      <c r="AP356" s="263">
        <f t="shared" si="18"/>
        <v>0</v>
      </c>
      <c r="AQ356" s="263">
        <f t="shared" si="18"/>
        <v>0</v>
      </c>
      <c r="AR356" s="263">
        <f t="shared" si="18"/>
        <v>0</v>
      </c>
      <c r="AS356" s="199"/>
      <c r="AT356" s="203"/>
      <c r="AU356" s="177"/>
    </row>
    <row r="357" spans="32:47" ht="11.25" customHeight="1">
      <c r="AF357" s="439" t="s">
        <v>1454</v>
      </c>
      <c r="AL357" s="36"/>
      <c r="AM357" s="539" t="s">
        <v>2191</v>
      </c>
      <c r="AN357" s="506" t="s">
        <v>1504</v>
      </c>
      <c r="AO357" s="198" t="s">
        <v>545</v>
      </c>
      <c r="AP357" s="263">
        <f t="shared" si="18"/>
        <v>0</v>
      </c>
      <c r="AQ357" s="263">
        <f t="shared" si="18"/>
        <v>0</v>
      </c>
      <c r="AR357" s="263">
        <f t="shared" si="18"/>
        <v>0</v>
      </c>
      <c r="AS357" s="199"/>
      <c r="AT357" s="203"/>
      <c r="AU357" s="177"/>
    </row>
    <row r="358" spans="32:47" ht="11.25" customHeight="1">
      <c r="AF358" s="439" t="s">
        <v>1454</v>
      </c>
      <c r="AL358" s="36"/>
      <c r="AM358" s="539" t="s">
        <v>2192</v>
      </c>
      <c r="AN358" s="506" t="s">
        <v>1505</v>
      </c>
      <c r="AO358" s="198" t="s">
        <v>545</v>
      </c>
      <c r="AP358" s="263">
        <f t="shared" si="18"/>
        <v>0</v>
      </c>
      <c r="AQ358" s="263">
        <f t="shared" si="18"/>
        <v>0</v>
      </c>
      <c r="AR358" s="263">
        <f t="shared" si="18"/>
        <v>0</v>
      </c>
      <c r="AS358" s="199"/>
      <c r="AT358" s="203"/>
      <c r="AU358" s="177"/>
    </row>
    <row r="359" spans="32:47" ht="11.25" customHeight="1">
      <c r="AF359" s="439" t="s">
        <v>1454</v>
      </c>
      <c r="AL359" s="36"/>
      <c r="AM359" s="539" t="s">
        <v>2193</v>
      </c>
      <c r="AN359" s="506" t="s">
        <v>1506</v>
      </c>
      <c r="AO359" s="198" t="s">
        <v>545</v>
      </c>
      <c r="AP359" s="263">
        <f t="shared" si="18"/>
        <v>0</v>
      </c>
      <c r="AQ359" s="263">
        <f t="shared" si="18"/>
        <v>0</v>
      </c>
      <c r="AR359" s="263">
        <f t="shared" si="18"/>
        <v>0</v>
      </c>
      <c r="AS359" s="199"/>
      <c r="AT359" s="203"/>
      <c r="AU359" s="177"/>
    </row>
    <row r="360" spans="32:47" ht="11.25" customHeight="1">
      <c r="AF360" s="439" t="s">
        <v>1454</v>
      </c>
      <c r="AL360" s="36"/>
      <c r="AM360" s="539" t="s">
        <v>2194</v>
      </c>
      <c r="AN360" s="506" t="s">
        <v>1507</v>
      </c>
      <c r="AO360" s="198" t="s">
        <v>545</v>
      </c>
      <c r="AP360" s="263">
        <f t="shared" si="18"/>
        <v>0</v>
      </c>
      <c r="AQ360" s="263">
        <f t="shared" si="18"/>
        <v>0</v>
      </c>
      <c r="AR360" s="263">
        <f t="shared" si="18"/>
        <v>0</v>
      </c>
      <c r="AS360" s="199"/>
      <c r="AT360" s="203"/>
      <c r="AU360" s="177"/>
    </row>
    <row r="361" spans="32:47" ht="0.75" hidden="1" customHeight="1">
      <c r="AF361" s="119"/>
      <c r="AL361" s="36"/>
      <c r="AM361" s="542"/>
      <c r="AN361" s="512"/>
      <c r="AO361" s="198"/>
      <c r="AP361" s="204"/>
      <c r="AQ361" s="204"/>
      <c r="AR361" s="204"/>
      <c r="AS361" s="199"/>
      <c r="AT361" s="203"/>
      <c r="AU361" s="177"/>
    </row>
    <row r="362" spans="32:47" ht="24" customHeight="1">
      <c r="AF362" s="119"/>
      <c r="AL362" s="36"/>
      <c r="AM362" s="538"/>
      <c r="AN362" s="511" t="s">
        <v>865</v>
      </c>
      <c r="AO362" s="198"/>
      <c r="AP362" s="204"/>
      <c r="AQ362" s="204"/>
      <c r="AR362" s="204"/>
      <c r="AS362" s="199"/>
      <c r="AT362" s="203"/>
      <c r="AU362" s="177"/>
    </row>
    <row r="363" spans="32:47" ht="0.75" hidden="1" customHeight="1">
      <c r="AF363" s="119"/>
      <c r="AL363" s="36"/>
      <c r="AM363" s="543"/>
      <c r="AN363" s="505"/>
      <c r="AO363" s="198"/>
      <c r="AP363" s="204"/>
      <c r="AQ363" s="204"/>
      <c r="AR363" s="204"/>
      <c r="AS363" s="199"/>
      <c r="AT363" s="203"/>
      <c r="AU363" s="177"/>
    </row>
    <row r="364" spans="32:47" ht="24" customHeight="1">
      <c r="AF364" s="119"/>
      <c r="AL364" s="36"/>
      <c r="AM364" s="538" t="s">
        <v>1500</v>
      </c>
      <c r="AN364" s="511" t="s">
        <v>866</v>
      </c>
      <c r="AO364" s="198"/>
      <c r="AP364" s="204"/>
      <c r="AQ364" s="204"/>
      <c r="AR364" s="204"/>
      <c r="AS364" s="199"/>
      <c r="AT364" s="203"/>
      <c r="AU364" s="177"/>
    </row>
    <row r="365" spans="32:47" ht="12" customHeight="1">
      <c r="AF365" s="439" t="s">
        <v>1452</v>
      </c>
      <c r="AL365" s="36"/>
      <c r="AM365" s="539" t="s">
        <v>1774</v>
      </c>
      <c r="AN365" s="483" t="s">
        <v>1427</v>
      </c>
      <c r="AO365" s="198" t="s">
        <v>544</v>
      </c>
      <c r="AP365" s="263">
        <f>IF(AP301=0,0,AP409/AP301*1000)</f>
        <v>0</v>
      </c>
      <c r="AQ365" s="263">
        <f>IF(AQ301=0,0,AQ409/AQ301*1000)</f>
        <v>0</v>
      </c>
      <c r="AR365" s="263">
        <f>IF(AR301=0,0,AR409/AR301*1000)</f>
        <v>0</v>
      </c>
      <c r="AS365" s="199"/>
      <c r="AT365" s="203"/>
      <c r="AU365" s="177"/>
    </row>
    <row r="366" spans="32:47" ht="12" customHeight="1">
      <c r="AF366" s="439" t="s">
        <v>1453</v>
      </c>
      <c r="AL366" s="36"/>
      <c r="AM366" s="539" t="s">
        <v>1775</v>
      </c>
      <c r="AN366" s="487" t="s">
        <v>818</v>
      </c>
      <c r="AO366" s="198" t="s">
        <v>544</v>
      </c>
      <c r="AP366" s="263">
        <f t="shared" ref="AP366:AR367" si="19">IF(AP302=0,0,AP410/AP302*1000)</f>
        <v>0</v>
      </c>
      <c r="AQ366" s="263">
        <f t="shared" si="19"/>
        <v>0</v>
      </c>
      <c r="AR366" s="263">
        <f t="shared" si="19"/>
        <v>0</v>
      </c>
      <c r="AS366" s="199"/>
      <c r="AT366" s="203"/>
      <c r="AU366" s="177"/>
    </row>
    <row r="367" spans="32:47" ht="12" customHeight="1">
      <c r="AF367" s="439" t="s">
        <v>1454</v>
      </c>
      <c r="AL367" s="36"/>
      <c r="AM367" s="539" t="s">
        <v>1776</v>
      </c>
      <c r="AN367" s="487" t="s">
        <v>820</v>
      </c>
      <c r="AO367" s="198" t="s">
        <v>544</v>
      </c>
      <c r="AP367" s="263">
        <f t="shared" si="19"/>
        <v>0</v>
      </c>
      <c r="AQ367" s="263">
        <f t="shared" si="19"/>
        <v>0</v>
      </c>
      <c r="AR367" s="263">
        <f t="shared" si="19"/>
        <v>0</v>
      </c>
      <c r="AS367" s="199"/>
      <c r="AT367" s="203"/>
      <c r="AU367" s="177"/>
    </row>
    <row r="368" spans="32:47" ht="12" customHeight="1">
      <c r="AF368" s="439" t="s">
        <v>1455</v>
      </c>
      <c r="AL368" s="36"/>
      <c r="AM368" s="539" t="s">
        <v>1777</v>
      </c>
      <c r="AN368" s="487" t="s">
        <v>821</v>
      </c>
      <c r="AO368" s="198" t="s">
        <v>544</v>
      </c>
      <c r="AP368" s="263">
        <f t="shared" ref="AP368:AR397" si="20">IF(AP304=0,0,AP412/AP304*1000)</f>
        <v>0</v>
      </c>
      <c r="AQ368" s="263">
        <f t="shared" si="20"/>
        <v>0</v>
      </c>
      <c r="AR368" s="263">
        <f t="shared" si="20"/>
        <v>0</v>
      </c>
      <c r="AS368" s="199"/>
      <c r="AT368" s="203"/>
      <c r="AU368" s="177"/>
    </row>
    <row r="369" spans="32:47" ht="12" customHeight="1">
      <c r="AF369" s="439" t="s">
        <v>1464</v>
      </c>
      <c r="AL369" s="36"/>
      <c r="AM369" s="539" t="s">
        <v>1778</v>
      </c>
      <c r="AN369" s="488" t="s">
        <v>1428</v>
      </c>
      <c r="AO369" s="198" t="s">
        <v>857</v>
      </c>
      <c r="AP369" s="263">
        <f t="shared" si="20"/>
        <v>0</v>
      </c>
      <c r="AQ369" s="263">
        <f t="shared" si="20"/>
        <v>0</v>
      </c>
      <c r="AR369" s="263">
        <f t="shared" si="20"/>
        <v>0</v>
      </c>
      <c r="AS369" s="199"/>
      <c r="AT369" s="203"/>
      <c r="AU369" s="177"/>
    </row>
    <row r="370" spans="32:47" ht="12" customHeight="1">
      <c r="AF370" s="439" t="s">
        <v>1465</v>
      </c>
      <c r="AL370" s="36"/>
      <c r="AM370" s="539" t="s">
        <v>1779</v>
      </c>
      <c r="AN370" s="488" t="s">
        <v>1429</v>
      </c>
      <c r="AO370" s="198" t="s">
        <v>857</v>
      </c>
      <c r="AP370" s="263">
        <f t="shared" si="20"/>
        <v>0</v>
      </c>
      <c r="AQ370" s="263">
        <f t="shared" si="20"/>
        <v>0</v>
      </c>
      <c r="AR370" s="263">
        <f t="shared" si="20"/>
        <v>0</v>
      </c>
      <c r="AS370" s="199"/>
      <c r="AT370" s="203"/>
      <c r="AU370" s="177"/>
    </row>
    <row r="371" spans="32:47" ht="12" customHeight="1">
      <c r="AF371" s="439" t="s">
        <v>1466</v>
      </c>
      <c r="AL371" s="36"/>
      <c r="AM371" s="539" t="s">
        <v>1780</v>
      </c>
      <c r="AN371" s="488" t="s">
        <v>1430</v>
      </c>
      <c r="AO371" s="198" t="s">
        <v>857</v>
      </c>
      <c r="AP371" s="263">
        <f t="shared" si="20"/>
        <v>0</v>
      </c>
      <c r="AQ371" s="263">
        <f t="shared" si="20"/>
        <v>0</v>
      </c>
      <c r="AR371" s="263">
        <f t="shared" si="20"/>
        <v>0</v>
      </c>
      <c r="AS371" s="199"/>
      <c r="AT371" s="203"/>
      <c r="AU371" s="177"/>
    </row>
    <row r="372" spans="32:47" ht="12" customHeight="1">
      <c r="AF372" s="439" t="s">
        <v>1463</v>
      </c>
      <c r="AL372" s="36"/>
      <c r="AM372" s="539" t="s">
        <v>1781</v>
      </c>
      <c r="AN372" s="488" t="s">
        <v>1431</v>
      </c>
      <c r="AO372" s="198" t="s">
        <v>857</v>
      </c>
      <c r="AP372" s="263">
        <f t="shared" si="20"/>
        <v>0</v>
      </c>
      <c r="AQ372" s="263">
        <f t="shared" si="20"/>
        <v>0</v>
      </c>
      <c r="AR372" s="263">
        <f t="shared" si="20"/>
        <v>0</v>
      </c>
      <c r="AS372" s="199"/>
      <c r="AT372" s="203"/>
      <c r="AU372" s="177"/>
    </row>
    <row r="373" spans="32:47" ht="12" customHeight="1">
      <c r="AF373" s="439" t="s">
        <v>1456</v>
      </c>
      <c r="AL373" s="36"/>
      <c r="AM373" s="539" t="s">
        <v>1782</v>
      </c>
      <c r="AN373" s="489" t="s">
        <v>783</v>
      </c>
      <c r="AO373" s="198" t="s">
        <v>857</v>
      </c>
      <c r="AP373" s="263">
        <f t="shared" si="20"/>
        <v>0</v>
      </c>
      <c r="AQ373" s="263">
        <f t="shared" si="20"/>
        <v>0</v>
      </c>
      <c r="AR373" s="263">
        <f t="shared" si="20"/>
        <v>0</v>
      </c>
      <c r="AS373" s="199"/>
      <c r="AT373" s="203"/>
      <c r="AU373" s="177"/>
    </row>
    <row r="374" spans="32:47" ht="12" customHeight="1">
      <c r="AF374" s="439" t="s">
        <v>1457</v>
      </c>
      <c r="AL374" s="36"/>
      <c r="AM374" s="539" t="s">
        <v>1783</v>
      </c>
      <c r="AN374" s="490" t="s">
        <v>823</v>
      </c>
      <c r="AO374" s="198" t="s">
        <v>857</v>
      </c>
      <c r="AP374" s="263">
        <f t="shared" si="20"/>
        <v>0</v>
      </c>
      <c r="AQ374" s="263">
        <f t="shared" si="20"/>
        <v>0</v>
      </c>
      <c r="AR374" s="263">
        <f t="shared" si="20"/>
        <v>0</v>
      </c>
      <c r="AS374" s="199"/>
      <c r="AT374" s="203"/>
      <c r="AU374" s="177"/>
    </row>
    <row r="375" spans="32:47" ht="12" customHeight="1">
      <c r="AF375" s="439" t="s">
        <v>1458</v>
      </c>
      <c r="AL375" s="36"/>
      <c r="AM375" s="539" t="s">
        <v>1784</v>
      </c>
      <c r="AN375" s="484" t="s">
        <v>827</v>
      </c>
      <c r="AO375" s="198" t="s">
        <v>857</v>
      </c>
      <c r="AP375" s="263">
        <f t="shared" si="20"/>
        <v>0</v>
      </c>
      <c r="AQ375" s="263">
        <f t="shared" si="20"/>
        <v>0</v>
      </c>
      <c r="AR375" s="263">
        <f t="shared" si="20"/>
        <v>0</v>
      </c>
      <c r="AS375" s="199"/>
      <c r="AT375" s="203"/>
      <c r="AU375" s="177"/>
    </row>
    <row r="376" spans="32:47" ht="12" customHeight="1">
      <c r="AF376" s="439" t="s">
        <v>1459</v>
      </c>
      <c r="AL376" s="36"/>
      <c r="AM376" s="539" t="s">
        <v>1785</v>
      </c>
      <c r="AN376" s="491" t="s">
        <v>1432</v>
      </c>
      <c r="AO376" s="198" t="s">
        <v>857</v>
      </c>
      <c r="AP376" s="263">
        <f t="shared" si="20"/>
        <v>0</v>
      </c>
      <c r="AQ376" s="263">
        <f t="shared" si="20"/>
        <v>0</v>
      </c>
      <c r="AR376" s="263">
        <f t="shared" si="20"/>
        <v>0</v>
      </c>
      <c r="AS376" s="199"/>
      <c r="AT376" s="203"/>
      <c r="AU376" s="177"/>
    </row>
    <row r="377" spans="32:47" ht="12" customHeight="1">
      <c r="AF377" s="439" t="s">
        <v>1460</v>
      </c>
      <c r="AL377" s="36"/>
      <c r="AM377" s="539" t="s">
        <v>1786</v>
      </c>
      <c r="AN377" s="491" t="s">
        <v>1433</v>
      </c>
      <c r="AO377" s="198" t="s">
        <v>857</v>
      </c>
      <c r="AP377" s="263">
        <f t="shared" si="20"/>
        <v>0</v>
      </c>
      <c r="AQ377" s="263">
        <f t="shared" si="20"/>
        <v>0</v>
      </c>
      <c r="AR377" s="263">
        <f t="shared" si="20"/>
        <v>0</v>
      </c>
      <c r="AS377" s="199"/>
      <c r="AT377" s="203"/>
      <c r="AU377" s="177"/>
    </row>
    <row r="378" spans="32:47" ht="12" customHeight="1">
      <c r="AF378" s="439" t="s">
        <v>1461</v>
      </c>
      <c r="AL378" s="36"/>
      <c r="AM378" s="539" t="s">
        <v>1787</v>
      </c>
      <c r="AN378" s="491" t="s">
        <v>1434</v>
      </c>
      <c r="AO378" s="198" t="s">
        <v>857</v>
      </c>
      <c r="AP378" s="263">
        <f t="shared" si="20"/>
        <v>0</v>
      </c>
      <c r="AQ378" s="263">
        <f t="shared" si="20"/>
        <v>0</v>
      </c>
      <c r="AR378" s="263">
        <f t="shared" si="20"/>
        <v>0</v>
      </c>
      <c r="AS378" s="199"/>
      <c r="AT378" s="203"/>
      <c r="AU378" s="177"/>
    </row>
    <row r="379" spans="32:47" ht="12" customHeight="1">
      <c r="AF379" s="439" t="s">
        <v>1462</v>
      </c>
      <c r="AL379" s="36"/>
      <c r="AM379" s="539" t="s">
        <v>1788</v>
      </c>
      <c r="AN379" s="491" t="s">
        <v>1435</v>
      </c>
      <c r="AO379" s="198" t="s">
        <v>857</v>
      </c>
      <c r="AP379" s="263">
        <f t="shared" si="20"/>
        <v>0</v>
      </c>
      <c r="AQ379" s="263">
        <f t="shared" si="20"/>
        <v>0</v>
      </c>
      <c r="AR379" s="263">
        <f t="shared" si="20"/>
        <v>0</v>
      </c>
      <c r="AS379" s="199"/>
      <c r="AT379" s="203"/>
      <c r="AU379" s="177"/>
    </row>
    <row r="380" spans="32:47" ht="12" customHeight="1">
      <c r="AF380" s="439" t="s">
        <v>1467</v>
      </c>
      <c r="AL380" s="36"/>
      <c r="AM380" s="539" t="s">
        <v>1789</v>
      </c>
      <c r="AN380" s="485" t="s">
        <v>825</v>
      </c>
      <c r="AO380" s="198" t="s">
        <v>857</v>
      </c>
      <c r="AP380" s="263">
        <f t="shared" si="20"/>
        <v>0</v>
      </c>
      <c r="AQ380" s="263">
        <f t="shared" si="20"/>
        <v>0</v>
      </c>
      <c r="AR380" s="263">
        <f t="shared" si="20"/>
        <v>0</v>
      </c>
      <c r="AS380" s="199"/>
      <c r="AT380" s="203"/>
      <c r="AU380" s="177"/>
    </row>
    <row r="381" spans="32:47" ht="12" customHeight="1">
      <c r="AF381" s="439" t="s">
        <v>2160</v>
      </c>
      <c r="AL381" s="36"/>
      <c r="AM381" s="539" t="s">
        <v>2167</v>
      </c>
      <c r="AN381" s="492" t="s">
        <v>1436</v>
      </c>
      <c r="AO381" s="198" t="s">
        <v>857</v>
      </c>
      <c r="AP381" s="263">
        <f t="shared" si="20"/>
        <v>0</v>
      </c>
      <c r="AQ381" s="263">
        <f t="shared" si="20"/>
        <v>0</v>
      </c>
      <c r="AR381" s="263">
        <f t="shared" si="20"/>
        <v>0</v>
      </c>
      <c r="AS381" s="199"/>
      <c r="AT381" s="203"/>
      <c r="AU381" s="177"/>
    </row>
    <row r="382" spans="32:47" ht="12" customHeight="1">
      <c r="AF382" s="439" t="s">
        <v>2141</v>
      </c>
      <c r="AL382" s="36"/>
      <c r="AM382" s="539" t="s">
        <v>2148</v>
      </c>
      <c r="AN382" s="492" t="s">
        <v>1437</v>
      </c>
      <c r="AO382" s="198" t="s">
        <v>857</v>
      </c>
      <c r="AP382" s="263">
        <f t="shared" si="20"/>
        <v>0</v>
      </c>
      <c r="AQ382" s="263">
        <f t="shared" si="20"/>
        <v>0</v>
      </c>
      <c r="AR382" s="263">
        <f t="shared" si="20"/>
        <v>0</v>
      </c>
      <c r="AS382" s="199"/>
      <c r="AT382" s="203"/>
      <c r="AU382" s="177"/>
    </row>
    <row r="383" spans="32:47" ht="12" customHeight="1">
      <c r="AF383" s="439" t="s">
        <v>2121</v>
      </c>
      <c r="AL383" s="36"/>
      <c r="AM383" s="539" t="s">
        <v>2129</v>
      </c>
      <c r="AN383" s="492" t="s">
        <v>1438</v>
      </c>
      <c r="AO383" s="198" t="s">
        <v>857</v>
      </c>
      <c r="AP383" s="263">
        <f t="shared" si="20"/>
        <v>0</v>
      </c>
      <c r="AQ383" s="263">
        <f t="shared" si="20"/>
        <v>0</v>
      </c>
      <c r="AR383" s="263">
        <f t="shared" si="20"/>
        <v>0</v>
      </c>
      <c r="AS383" s="199"/>
      <c r="AT383" s="203"/>
      <c r="AU383" s="177"/>
    </row>
    <row r="384" spans="32:47" ht="12" customHeight="1">
      <c r="AF384" s="439" t="s">
        <v>1468</v>
      </c>
      <c r="AL384" s="36"/>
      <c r="AM384" s="539" t="s">
        <v>1790</v>
      </c>
      <c r="AN384" s="492" t="s">
        <v>1439</v>
      </c>
      <c r="AO384" s="198" t="s">
        <v>857</v>
      </c>
      <c r="AP384" s="263">
        <f t="shared" si="20"/>
        <v>0</v>
      </c>
      <c r="AQ384" s="263">
        <f t="shared" si="20"/>
        <v>0</v>
      </c>
      <c r="AR384" s="263">
        <f t="shared" si="20"/>
        <v>0</v>
      </c>
      <c r="AS384" s="199"/>
      <c r="AT384" s="203"/>
      <c r="AU384" s="177"/>
    </row>
    <row r="385" spans="32:47" ht="12" customHeight="1">
      <c r="AF385" s="439" t="s">
        <v>1469</v>
      </c>
      <c r="AL385" s="36"/>
      <c r="AM385" s="539" t="s">
        <v>1791</v>
      </c>
      <c r="AN385" s="492" t="s">
        <v>1440</v>
      </c>
      <c r="AO385" s="198" t="s">
        <v>857</v>
      </c>
      <c r="AP385" s="263">
        <f t="shared" si="20"/>
        <v>0</v>
      </c>
      <c r="AQ385" s="263">
        <f t="shared" si="20"/>
        <v>0</v>
      </c>
      <c r="AR385" s="263">
        <f t="shared" si="20"/>
        <v>0</v>
      </c>
      <c r="AS385" s="199"/>
      <c r="AT385" s="203"/>
      <c r="AU385" s="177"/>
    </row>
    <row r="386" spans="32:47" ht="12" customHeight="1">
      <c r="AF386" s="439" t="s">
        <v>1470</v>
      </c>
      <c r="AL386" s="36"/>
      <c r="AM386" s="539" t="s">
        <v>1792</v>
      </c>
      <c r="AN386" s="492" t="s">
        <v>1441</v>
      </c>
      <c r="AO386" s="198" t="s">
        <v>857</v>
      </c>
      <c r="AP386" s="263">
        <f t="shared" si="20"/>
        <v>0</v>
      </c>
      <c r="AQ386" s="263">
        <f t="shared" si="20"/>
        <v>0</v>
      </c>
      <c r="AR386" s="263">
        <f t="shared" si="20"/>
        <v>0</v>
      </c>
      <c r="AS386" s="199"/>
      <c r="AT386" s="203"/>
      <c r="AU386" s="177"/>
    </row>
    <row r="387" spans="32:47" ht="12" customHeight="1">
      <c r="AF387" s="439" t="s">
        <v>1471</v>
      </c>
      <c r="AL387" s="36"/>
      <c r="AM387" s="539" t="s">
        <v>1793</v>
      </c>
      <c r="AN387" s="493" t="s">
        <v>826</v>
      </c>
      <c r="AO387" s="198" t="s">
        <v>857</v>
      </c>
      <c r="AP387" s="263">
        <f t="shared" si="20"/>
        <v>0</v>
      </c>
      <c r="AQ387" s="263">
        <f t="shared" si="20"/>
        <v>0</v>
      </c>
      <c r="AR387" s="263">
        <f t="shared" si="20"/>
        <v>0</v>
      </c>
      <c r="AS387" s="199"/>
      <c r="AT387" s="203"/>
      <c r="AU387" s="177"/>
    </row>
    <row r="388" spans="32:47" ht="12" customHeight="1">
      <c r="AF388" s="439" t="s">
        <v>1472</v>
      </c>
      <c r="AL388" s="36"/>
      <c r="AM388" s="539" t="s">
        <v>1794</v>
      </c>
      <c r="AN388" s="486" t="s">
        <v>817</v>
      </c>
      <c r="AO388" s="198" t="s">
        <v>857</v>
      </c>
      <c r="AP388" s="263">
        <f t="shared" si="20"/>
        <v>0</v>
      </c>
      <c r="AQ388" s="263">
        <f t="shared" si="20"/>
        <v>0</v>
      </c>
      <c r="AR388" s="263">
        <f t="shared" si="20"/>
        <v>0</v>
      </c>
      <c r="AS388" s="199"/>
      <c r="AT388" s="203"/>
      <c r="AU388" s="177"/>
    </row>
    <row r="389" spans="32:47" ht="12" customHeight="1">
      <c r="AF389" s="439" t="s">
        <v>1473</v>
      </c>
      <c r="AL389" s="36"/>
      <c r="AM389" s="539" t="s">
        <v>1795</v>
      </c>
      <c r="AN389" s="494" t="s">
        <v>1442</v>
      </c>
      <c r="AO389" s="198" t="s">
        <v>857</v>
      </c>
      <c r="AP389" s="263">
        <f t="shared" si="20"/>
        <v>0</v>
      </c>
      <c r="AQ389" s="263">
        <f t="shared" si="20"/>
        <v>0</v>
      </c>
      <c r="AR389" s="263">
        <f t="shared" si="20"/>
        <v>0</v>
      </c>
      <c r="AS389" s="199"/>
      <c r="AT389" s="203"/>
      <c r="AU389" s="177"/>
    </row>
    <row r="390" spans="32:47" ht="12" customHeight="1">
      <c r="AF390" s="439" t="s">
        <v>1474</v>
      </c>
      <c r="AL390" s="36"/>
      <c r="AM390" s="539" t="s">
        <v>1796</v>
      </c>
      <c r="AN390" s="494" t="s">
        <v>1443</v>
      </c>
      <c r="AO390" s="198" t="s">
        <v>857</v>
      </c>
      <c r="AP390" s="263">
        <f t="shared" si="20"/>
        <v>0</v>
      </c>
      <c r="AQ390" s="263">
        <f t="shared" si="20"/>
        <v>0</v>
      </c>
      <c r="AR390" s="263">
        <f t="shared" si="20"/>
        <v>0</v>
      </c>
      <c r="AS390" s="199"/>
      <c r="AT390" s="203"/>
      <c r="AU390" s="177"/>
    </row>
    <row r="391" spans="32:47" ht="12" customHeight="1">
      <c r="AF391" s="439" t="s">
        <v>1475</v>
      </c>
      <c r="AL391" s="36"/>
      <c r="AM391" s="539" t="s">
        <v>1797</v>
      </c>
      <c r="AN391" s="494" t="s">
        <v>1444</v>
      </c>
      <c r="AO391" s="198" t="s">
        <v>857</v>
      </c>
      <c r="AP391" s="263">
        <f t="shared" si="20"/>
        <v>0</v>
      </c>
      <c r="AQ391" s="263">
        <f t="shared" si="20"/>
        <v>0</v>
      </c>
      <c r="AR391" s="263">
        <f t="shared" si="20"/>
        <v>0</v>
      </c>
      <c r="AS391" s="199"/>
      <c r="AT391" s="203"/>
      <c r="AU391" s="177"/>
    </row>
    <row r="392" spans="32:47" ht="12" customHeight="1">
      <c r="AF392" s="439" t="s">
        <v>1487</v>
      </c>
      <c r="AL392" s="36"/>
      <c r="AM392" s="539" t="s">
        <v>1798</v>
      </c>
      <c r="AN392" s="494" t="s">
        <v>1445</v>
      </c>
      <c r="AO392" s="198" t="s">
        <v>857</v>
      </c>
      <c r="AP392" s="263">
        <f t="shared" si="20"/>
        <v>0</v>
      </c>
      <c r="AQ392" s="263">
        <f t="shared" si="20"/>
        <v>0</v>
      </c>
      <c r="AR392" s="263">
        <f t="shared" si="20"/>
        <v>0</v>
      </c>
      <c r="AS392" s="199"/>
      <c r="AT392" s="203"/>
      <c r="AU392" s="177"/>
    </row>
    <row r="393" spans="32:47" ht="12" customHeight="1">
      <c r="AF393" s="439" t="s">
        <v>1486</v>
      </c>
      <c r="AL393" s="36"/>
      <c r="AM393" s="539" t="s">
        <v>1799</v>
      </c>
      <c r="AN393" s="494" t="s">
        <v>1446</v>
      </c>
      <c r="AO393" s="198" t="s">
        <v>857</v>
      </c>
      <c r="AP393" s="263">
        <f t="shared" si="20"/>
        <v>0</v>
      </c>
      <c r="AQ393" s="263">
        <f t="shared" si="20"/>
        <v>0</v>
      </c>
      <c r="AR393" s="263">
        <f t="shared" si="20"/>
        <v>0</v>
      </c>
      <c r="AS393" s="199"/>
      <c r="AT393" s="203"/>
      <c r="AU393" s="177"/>
    </row>
    <row r="394" spans="32:47" ht="12" customHeight="1">
      <c r="AF394" s="439" t="s">
        <v>1485</v>
      </c>
      <c r="AL394" s="36"/>
      <c r="AM394" s="539" t="s">
        <v>1800</v>
      </c>
      <c r="AN394" s="494" t="s">
        <v>1447</v>
      </c>
      <c r="AO394" s="198" t="s">
        <v>857</v>
      </c>
      <c r="AP394" s="263">
        <f t="shared" si="20"/>
        <v>0</v>
      </c>
      <c r="AQ394" s="263">
        <f t="shared" si="20"/>
        <v>0</v>
      </c>
      <c r="AR394" s="263">
        <f t="shared" si="20"/>
        <v>0</v>
      </c>
      <c r="AS394" s="199"/>
      <c r="AT394" s="203"/>
      <c r="AU394" s="177"/>
    </row>
    <row r="395" spans="32:47" ht="12" customHeight="1">
      <c r="AF395" s="439" t="s">
        <v>1484</v>
      </c>
      <c r="AL395" s="36"/>
      <c r="AM395" s="539" t="s">
        <v>1801</v>
      </c>
      <c r="AN395" s="494" t="s">
        <v>1448</v>
      </c>
      <c r="AO395" s="198" t="s">
        <v>857</v>
      </c>
      <c r="AP395" s="263">
        <f t="shared" si="20"/>
        <v>0</v>
      </c>
      <c r="AQ395" s="263">
        <f t="shared" si="20"/>
        <v>0</v>
      </c>
      <c r="AR395" s="263">
        <f t="shared" si="20"/>
        <v>0</v>
      </c>
      <c r="AS395" s="199"/>
      <c r="AT395" s="203"/>
      <c r="AU395" s="177"/>
    </row>
    <row r="396" spans="32:47" ht="12" customHeight="1">
      <c r="AF396" s="439" t="s">
        <v>1483</v>
      </c>
      <c r="AL396" s="36"/>
      <c r="AM396" s="539" t="s">
        <v>1802</v>
      </c>
      <c r="AN396" s="494" t="s">
        <v>1449</v>
      </c>
      <c r="AO396" s="198" t="s">
        <v>857</v>
      </c>
      <c r="AP396" s="263">
        <f t="shared" si="20"/>
        <v>0</v>
      </c>
      <c r="AQ396" s="263">
        <f t="shared" si="20"/>
        <v>0</v>
      </c>
      <c r="AR396" s="263">
        <f t="shared" si="20"/>
        <v>0</v>
      </c>
      <c r="AS396" s="199"/>
      <c r="AT396" s="203"/>
      <c r="AU396" s="177"/>
    </row>
    <row r="397" spans="32:47" ht="12" customHeight="1">
      <c r="AF397" s="439" t="s">
        <v>1488</v>
      </c>
      <c r="AL397" s="36"/>
      <c r="AM397" s="539" t="s">
        <v>1803</v>
      </c>
      <c r="AN397" s="494" t="s">
        <v>1450</v>
      </c>
      <c r="AO397" s="198" t="s">
        <v>857</v>
      </c>
      <c r="AP397" s="263">
        <f t="shared" si="20"/>
        <v>0</v>
      </c>
      <c r="AQ397" s="263">
        <f t="shared" si="20"/>
        <v>0</v>
      </c>
      <c r="AR397" s="263">
        <f t="shared" si="20"/>
        <v>0</v>
      </c>
      <c r="AS397" s="199"/>
      <c r="AT397" s="203"/>
      <c r="AU397" s="177"/>
    </row>
    <row r="398" spans="32:47" ht="0.75" hidden="1" customHeight="1">
      <c r="AF398" s="439"/>
      <c r="AL398" s="36"/>
      <c r="AM398" s="540"/>
      <c r="AN398" s="508"/>
      <c r="AO398" s="509"/>
      <c r="AP398" s="510"/>
      <c r="AQ398" s="510"/>
      <c r="AR398" s="510"/>
      <c r="AS398" s="199"/>
      <c r="AT398" s="203"/>
      <c r="AU398" s="177"/>
    </row>
    <row r="399" spans="32:47" ht="0.75" hidden="1" customHeight="1">
      <c r="AF399" s="439"/>
      <c r="AL399" s="36"/>
      <c r="AM399" s="540"/>
      <c r="AN399" s="508"/>
      <c r="AO399" s="509"/>
      <c r="AP399" s="510"/>
      <c r="AQ399" s="510"/>
      <c r="AR399" s="510"/>
      <c r="AS399" s="199"/>
      <c r="AT399" s="203"/>
      <c r="AU399" s="177"/>
    </row>
    <row r="400" spans="32:47" ht="12" customHeight="1">
      <c r="AF400" s="439" t="s">
        <v>1489</v>
      </c>
      <c r="AL400" s="36"/>
      <c r="AM400" s="539" t="s">
        <v>1804</v>
      </c>
      <c r="AN400" s="495" t="s">
        <v>1451</v>
      </c>
      <c r="AO400" s="198" t="s">
        <v>857</v>
      </c>
      <c r="AP400" s="263">
        <f t="shared" ref="AP400:AR406" si="21">IF(AP336=0,0,AP444/AP336*1000)</f>
        <v>0</v>
      </c>
      <c r="AQ400" s="263">
        <f t="shared" si="21"/>
        <v>0</v>
      </c>
      <c r="AR400" s="263">
        <f t="shared" si="21"/>
        <v>0</v>
      </c>
      <c r="AS400" s="199"/>
      <c r="AT400" s="203"/>
      <c r="AU400" s="177"/>
    </row>
    <row r="401" spans="32:47" ht="12" customHeight="1">
      <c r="AF401" s="439" t="s">
        <v>1476</v>
      </c>
      <c r="AL401" s="36"/>
      <c r="AM401" s="539" t="s">
        <v>1805</v>
      </c>
      <c r="AN401" s="496" t="s">
        <v>828</v>
      </c>
      <c r="AO401" s="198" t="s">
        <v>857</v>
      </c>
      <c r="AP401" s="263">
        <f t="shared" si="21"/>
        <v>0</v>
      </c>
      <c r="AQ401" s="263">
        <f t="shared" si="21"/>
        <v>0</v>
      </c>
      <c r="AR401" s="263">
        <f t="shared" si="21"/>
        <v>0</v>
      </c>
      <c r="AS401" s="199"/>
      <c r="AT401" s="203"/>
      <c r="AU401" s="177"/>
    </row>
    <row r="402" spans="32:47" ht="12" customHeight="1">
      <c r="AF402" s="439" t="s">
        <v>1477</v>
      </c>
      <c r="AL402" s="36"/>
      <c r="AM402" s="539" t="s">
        <v>1806</v>
      </c>
      <c r="AN402" s="497" t="s">
        <v>854</v>
      </c>
      <c r="AO402" s="198" t="s">
        <v>857</v>
      </c>
      <c r="AP402" s="263">
        <f t="shared" si="21"/>
        <v>0</v>
      </c>
      <c r="AQ402" s="263">
        <f t="shared" si="21"/>
        <v>0</v>
      </c>
      <c r="AR402" s="263">
        <f t="shared" si="21"/>
        <v>0</v>
      </c>
      <c r="AS402" s="199"/>
      <c r="AT402" s="203"/>
      <c r="AU402" s="177"/>
    </row>
    <row r="403" spans="32:47" ht="12" customHeight="1">
      <c r="AF403" s="439" t="s">
        <v>1478</v>
      </c>
      <c r="AL403" s="36"/>
      <c r="AM403" s="539" t="s">
        <v>1807</v>
      </c>
      <c r="AN403" s="498" t="s">
        <v>333</v>
      </c>
      <c r="AO403" s="198" t="s">
        <v>857</v>
      </c>
      <c r="AP403" s="263">
        <f t="shared" si="21"/>
        <v>0</v>
      </c>
      <c r="AQ403" s="263">
        <f t="shared" si="21"/>
        <v>0</v>
      </c>
      <c r="AR403" s="263">
        <f t="shared" si="21"/>
        <v>0</v>
      </c>
      <c r="AS403" s="199"/>
      <c r="AT403" s="203"/>
      <c r="AU403" s="177"/>
    </row>
    <row r="404" spans="32:47" ht="12" customHeight="1">
      <c r="AF404" s="439" t="s">
        <v>1480</v>
      </c>
      <c r="AL404" s="36"/>
      <c r="AM404" s="539" t="s">
        <v>1808</v>
      </c>
      <c r="AN404" s="499" t="s">
        <v>334</v>
      </c>
      <c r="AO404" s="198" t="s">
        <v>857</v>
      </c>
      <c r="AP404" s="263">
        <f t="shared" si="21"/>
        <v>0</v>
      </c>
      <c r="AQ404" s="263">
        <f t="shared" si="21"/>
        <v>0</v>
      </c>
      <c r="AR404" s="263">
        <f t="shared" si="21"/>
        <v>0</v>
      </c>
      <c r="AS404" s="199"/>
      <c r="AT404" s="203"/>
      <c r="AU404" s="177"/>
    </row>
    <row r="405" spans="32:47" ht="12" customHeight="1">
      <c r="AF405" s="439" t="s">
        <v>1479</v>
      </c>
      <c r="AL405" s="36"/>
      <c r="AM405" s="539" t="s">
        <v>1809</v>
      </c>
      <c r="AN405" s="500" t="s">
        <v>335</v>
      </c>
      <c r="AO405" s="198" t="s">
        <v>857</v>
      </c>
      <c r="AP405" s="263">
        <f t="shared" si="21"/>
        <v>0</v>
      </c>
      <c r="AQ405" s="263">
        <f t="shared" si="21"/>
        <v>0</v>
      </c>
      <c r="AR405" s="263">
        <f t="shared" si="21"/>
        <v>0</v>
      </c>
      <c r="AS405" s="199"/>
      <c r="AT405" s="203"/>
      <c r="AU405" s="177"/>
    </row>
    <row r="406" spans="32:47" ht="12" customHeight="1">
      <c r="AF406" s="439" t="s">
        <v>1481</v>
      </c>
      <c r="AL406" s="36"/>
      <c r="AM406" s="539" t="s">
        <v>1810</v>
      </c>
      <c r="AN406" s="489" t="s">
        <v>336</v>
      </c>
      <c r="AO406" s="198" t="s">
        <v>857</v>
      </c>
      <c r="AP406" s="263">
        <f t="shared" si="21"/>
        <v>0</v>
      </c>
      <c r="AQ406" s="263">
        <f t="shared" si="21"/>
        <v>0</v>
      </c>
      <c r="AR406" s="263">
        <f t="shared" si="21"/>
        <v>0</v>
      </c>
      <c r="AS406" s="199"/>
      <c r="AT406" s="203"/>
      <c r="AU406" s="177"/>
    </row>
    <row r="407" spans="32:47" ht="0.75" hidden="1" customHeight="1">
      <c r="AF407" s="439"/>
      <c r="AL407" s="36"/>
      <c r="AM407" s="540"/>
      <c r="AN407" s="508"/>
      <c r="AO407" s="509"/>
      <c r="AP407" s="510"/>
      <c r="AQ407" s="510"/>
      <c r="AR407" s="510"/>
      <c r="AS407" s="199"/>
      <c r="AT407" s="203"/>
      <c r="AU407" s="177"/>
    </row>
    <row r="408" spans="32:47" ht="24" customHeight="1">
      <c r="AF408" s="119"/>
      <c r="AL408" s="36"/>
      <c r="AM408" s="538" t="s">
        <v>2082</v>
      </c>
      <c r="AN408" s="511" t="s">
        <v>867</v>
      </c>
      <c r="AO408" s="198" t="s">
        <v>196</v>
      </c>
      <c r="AP408" s="263">
        <f t="shared" ref="AP408:AR427" si="22">SUMIF($AS$9:$AT$9,AP$9,$AS408:$AT408)</f>
        <v>0</v>
      </c>
      <c r="AQ408" s="263">
        <f t="shared" si="22"/>
        <v>0</v>
      </c>
      <c r="AR408" s="263">
        <f t="shared" si="22"/>
        <v>0</v>
      </c>
      <c r="AS408" s="199"/>
      <c r="AT408" s="203"/>
      <c r="AU408" s="177"/>
    </row>
    <row r="409" spans="32:47" ht="12" customHeight="1">
      <c r="AF409" s="439" t="s">
        <v>1452</v>
      </c>
      <c r="AL409" s="36"/>
      <c r="AM409" s="539" t="s">
        <v>2083</v>
      </c>
      <c r="AN409" s="483" t="s">
        <v>1427</v>
      </c>
      <c r="AO409" s="198" t="s">
        <v>196</v>
      </c>
      <c r="AP409" s="263">
        <f t="shared" si="22"/>
        <v>0</v>
      </c>
      <c r="AQ409" s="263">
        <f t="shared" si="22"/>
        <v>0</v>
      </c>
      <c r="AR409" s="263">
        <f t="shared" si="22"/>
        <v>0</v>
      </c>
      <c r="AS409" s="199"/>
      <c r="AT409" s="203"/>
      <c r="AU409" s="177"/>
    </row>
    <row r="410" spans="32:47" ht="12" customHeight="1">
      <c r="AF410" s="439" t="s">
        <v>1453</v>
      </c>
      <c r="AL410" s="36"/>
      <c r="AM410" s="539" t="s">
        <v>2084</v>
      </c>
      <c r="AN410" s="487" t="s">
        <v>818</v>
      </c>
      <c r="AO410" s="198" t="s">
        <v>196</v>
      </c>
      <c r="AP410" s="263">
        <f t="shared" si="22"/>
        <v>0</v>
      </c>
      <c r="AQ410" s="263">
        <f t="shared" si="22"/>
        <v>0</v>
      </c>
      <c r="AR410" s="263">
        <f t="shared" si="22"/>
        <v>0</v>
      </c>
      <c r="AS410" s="199"/>
      <c r="AT410" s="203"/>
      <c r="AU410" s="177"/>
    </row>
    <row r="411" spans="32:47" ht="12" customHeight="1">
      <c r="AF411" s="439" t="s">
        <v>1454</v>
      </c>
      <c r="AL411" s="36"/>
      <c r="AM411" s="539" t="s">
        <v>2085</v>
      </c>
      <c r="AN411" s="487" t="s">
        <v>820</v>
      </c>
      <c r="AO411" s="198" t="s">
        <v>196</v>
      </c>
      <c r="AP411" s="263">
        <f t="shared" si="22"/>
        <v>0</v>
      </c>
      <c r="AQ411" s="263">
        <f t="shared" si="22"/>
        <v>0</v>
      </c>
      <c r="AR411" s="263">
        <f t="shared" si="22"/>
        <v>0</v>
      </c>
      <c r="AS411" s="199"/>
      <c r="AT411" s="203"/>
      <c r="AU411" s="177"/>
    </row>
    <row r="412" spans="32:47" ht="12" customHeight="1">
      <c r="AF412" s="439" t="s">
        <v>1455</v>
      </c>
      <c r="AL412" s="36"/>
      <c r="AM412" s="539" t="s">
        <v>2086</v>
      </c>
      <c r="AN412" s="487" t="s">
        <v>821</v>
      </c>
      <c r="AO412" s="198" t="s">
        <v>196</v>
      </c>
      <c r="AP412" s="263">
        <f t="shared" si="22"/>
        <v>0</v>
      </c>
      <c r="AQ412" s="263">
        <f t="shared" si="22"/>
        <v>0</v>
      </c>
      <c r="AR412" s="263">
        <f t="shared" si="22"/>
        <v>0</v>
      </c>
      <c r="AS412" s="199"/>
      <c r="AT412" s="203"/>
      <c r="AU412" s="177"/>
    </row>
    <row r="413" spans="32:47" ht="12" customHeight="1">
      <c r="AF413" s="439" t="s">
        <v>1464</v>
      </c>
      <c r="AL413" s="36"/>
      <c r="AM413" s="539" t="s">
        <v>2087</v>
      </c>
      <c r="AN413" s="488" t="s">
        <v>1428</v>
      </c>
      <c r="AO413" s="198" t="s">
        <v>196</v>
      </c>
      <c r="AP413" s="263">
        <f t="shared" si="22"/>
        <v>0</v>
      </c>
      <c r="AQ413" s="263">
        <f t="shared" si="22"/>
        <v>0</v>
      </c>
      <c r="AR413" s="263">
        <f t="shared" si="22"/>
        <v>0</v>
      </c>
      <c r="AS413" s="199"/>
      <c r="AT413" s="203"/>
      <c r="AU413" s="177"/>
    </row>
    <row r="414" spans="32:47" ht="12" customHeight="1">
      <c r="AF414" s="439" t="s">
        <v>1465</v>
      </c>
      <c r="AL414" s="36"/>
      <c r="AM414" s="539" t="s">
        <v>2088</v>
      </c>
      <c r="AN414" s="488" t="s">
        <v>1429</v>
      </c>
      <c r="AO414" s="198" t="s">
        <v>196</v>
      </c>
      <c r="AP414" s="263">
        <f t="shared" si="22"/>
        <v>0</v>
      </c>
      <c r="AQ414" s="263">
        <f t="shared" si="22"/>
        <v>0</v>
      </c>
      <c r="AR414" s="263">
        <f t="shared" si="22"/>
        <v>0</v>
      </c>
      <c r="AS414" s="199"/>
      <c r="AT414" s="203"/>
      <c r="AU414" s="177"/>
    </row>
    <row r="415" spans="32:47" ht="12" customHeight="1">
      <c r="AF415" s="439" t="s">
        <v>1466</v>
      </c>
      <c r="AL415" s="36"/>
      <c r="AM415" s="539" t="s">
        <v>2089</v>
      </c>
      <c r="AN415" s="488" t="s">
        <v>1430</v>
      </c>
      <c r="AO415" s="198" t="s">
        <v>196</v>
      </c>
      <c r="AP415" s="263">
        <f t="shared" si="22"/>
        <v>0</v>
      </c>
      <c r="AQ415" s="263">
        <f t="shared" si="22"/>
        <v>0</v>
      </c>
      <c r="AR415" s="263">
        <f t="shared" si="22"/>
        <v>0</v>
      </c>
      <c r="AS415" s="199"/>
      <c r="AT415" s="203"/>
      <c r="AU415" s="177"/>
    </row>
    <row r="416" spans="32:47" ht="12" customHeight="1">
      <c r="AF416" s="439" t="s">
        <v>1463</v>
      </c>
      <c r="AL416" s="36"/>
      <c r="AM416" s="539" t="s">
        <v>2090</v>
      </c>
      <c r="AN416" s="488" t="s">
        <v>1431</v>
      </c>
      <c r="AO416" s="198" t="s">
        <v>196</v>
      </c>
      <c r="AP416" s="263">
        <f t="shared" si="22"/>
        <v>0</v>
      </c>
      <c r="AQ416" s="263">
        <f t="shared" si="22"/>
        <v>0</v>
      </c>
      <c r="AR416" s="263">
        <f t="shared" si="22"/>
        <v>0</v>
      </c>
      <c r="AS416" s="199"/>
      <c r="AT416" s="203"/>
      <c r="AU416" s="177"/>
    </row>
    <row r="417" spans="32:47" ht="12" customHeight="1">
      <c r="AF417" s="439" t="s">
        <v>1456</v>
      </c>
      <c r="AL417" s="36"/>
      <c r="AM417" s="539" t="s">
        <v>2091</v>
      </c>
      <c r="AN417" s="489" t="s">
        <v>783</v>
      </c>
      <c r="AO417" s="198" t="s">
        <v>196</v>
      </c>
      <c r="AP417" s="263">
        <f t="shared" si="22"/>
        <v>0</v>
      </c>
      <c r="AQ417" s="263">
        <f t="shared" si="22"/>
        <v>0</v>
      </c>
      <c r="AR417" s="263">
        <f t="shared" si="22"/>
        <v>0</v>
      </c>
      <c r="AS417" s="199"/>
      <c r="AT417" s="203"/>
      <c r="AU417" s="177"/>
    </row>
    <row r="418" spans="32:47" ht="12" customHeight="1">
      <c r="AF418" s="439" t="s">
        <v>1457</v>
      </c>
      <c r="AL418" s="36"/>
      <c r="AM418" s="539" t="s">
        <v>2092</v>
      </c>
      <c r="AN418" s="490" t="s">
        <v>823</v>
      </c>
      <c r="AO418" s="198" t="s">
        <v>196</v>
      </c>
      <c r="AP418" s="263">
        <f t="shared" si="22"/>
        <v>0</v>
      </c>
      <c r="AQ418" s="263">
        <f t="shared" si="22"/>
        <v>0</v>
      </c>
      <c r="AR418" s="263">
        <f t="shared" si="22"/>
        <v>0</v>
      </c>
      <c r="AS418" s="199"/>
      <c r="AT418" s="203"/>
      <c r="AU418" s="177"/>
    </row>
    <row r="419" spans="32:47" ht="12" customHeight="1">
      <c r="AF419" s="439" t="s">
        <v>1458</v>
      </c>
      <c r="AL419" s="36"/>
      <c r="AM419" s="539" t="s">
        <v>2093</v>
      </c>
      <c r="AN419" s="484" t="s">
        <v>827</v>
      </c>
      <c r="AO419" s="198" t="s">
        <v>196</v>
      </c>
      <c r="AP419" s="263">
        <f t="shared" si="22"/>
        <v>0</v>
      </c>
      <c r="AQ419" s="263">
        <f t="shared" si="22"/>
        <v>0</v>
      </c>
      <c r="AR419" s="263">
        <f t="shared" si="22"/>
        <v>0</v>
      </c>
      <c r="AS419" s="199"/>
      <c r="AT419" s="203"/>
      <c r="AU419" s="177"/>
    </row>
    <row r="420" spans="32:47" ht="12" customHeight="1">
      <c r="AF420" s="439" t="s">
        <v>1459</v>
      </c>
      <c r="AL420" s="36"/>
      <c r="AM420" s="539" t="s">
        <v>2094</v>
      </c>
      <c r="AN420" s="491" t="s">
        <v>1432</v>
      </c>
      <c r="AO420" s="198" t="s">
        <v>196</v>
      </c>
      <c r="AP420" s="263">
        <f t="shared" si="22"/>
        <v>0</v>
      </c>
      <c r="AQ420" s="263">
        <f t="shared" si="22"/>
        <v>0</v>
      </c>
      <c r="AR420" s="263">
        <f t="shared" si="22"/>
        <v>0</v>
      </c>
      <c r="AS420" s="199"/>
      <c r="AT420" s="203"/>
      <c r="AU420" s="177"/>
    </row>
    <row r="421" spans="32:47" ht="12" customHeight="1">
      <c r="AF421" s="439" t="s">
        <v>1460</v>
      </c>
      <c r="AL421" s="36"/>
      <c r="AM421" s="539" t="s">
        <v>2095</v>
      </c>
      <c r="AN421" s="491" t="s">
        <v>1433</v>
      </c>
      <c r="AO421" s="198" t="s">
        <v>196</v>
      </c>
      <c r="AP421" s="263">
        <f t="shared" si="22"/>
        <v>0</v>
      </c>
      <c r="AQ421" s="263">
        <f t="shared" si="22"/>
        <v>0</v>
      </c>
      <c r="AR421" s="263">
        <f t="shared" si="22"/>
        <v>0</v>
      </c>
      <c r="AS421" s="199"/>
      <c r="AT421" s="203"/>
      <c r="AU421" s="177"/>
    </row>
    <row r="422" spans="32:47" ht="12" customHeight="1">
      <c r="AF422" s="439" t="s">
        <v>1461</v>
      </c>
      <c r="AL422" s="36"/>
      <c r="AM422" s="539" t="s">
        <v>2096</v>
      </c>
      <c r="AN422" s="491" t="s">
        <v>1434</v>
      </c>
      <c r="AO422" s="198" t="s">
        <v>196</v>
      </c>
      <c r="AP422" s="263">
        <f t="shared" si="22"/>
        <v>0</v>
      </c>
      <c r="AQ422" s="263">
        <f t="shared" si="22"/>
        <v>0</v>
      </c>
      <c r="AR422" s="263">
        <f t="shared" si="22"/>
        <v>0</v>
      </c>
      <c r="AS422" s="199"/>
      <c r="AT422" s="203"/>
      <c r="AU422" s="177"/>
    </row>
    <row r="423" spans="32:47" ht="12" customHeight="1">
      <c r="AF423" s="439" t="s">
        <v>1462</v>
      </c>
      <c r="AL423" s="36"/>
      <c r="AM423" s="539" t="s">
        <v>2097</v>
      </c>
      <c r="AN423" s="491" t="s">
        <v>1435</v>
      </c>
      <c r="AO423" s="198" t="s">
        <v>196</v>
      </c>
      <c r="AP423" s="263">
        <f t="shared" si="22"/>
        <v>0</v>
      </c>
      <c r="AQ423" s="263">
        <f t="shared" si="22"/>
        <v>0</v>
      </c>
      <c r="AR423" s="263">
        <f t="shared" si="22"/>
        <v>0</v>
      </c>
      <c r="AS423" s="199"/>
      <c r="AT423" s="203"/>
      <c r="AU423" s="177"/>
    </row>
    <row r="424" spans="32:47" ht="12" customHeight="1">
      <c r="AF424" s="439" t="s">
        <v>1467</v>
      </c>
      <c r="AL424" s="36"/>
      <c r="AM424" s="539" t="s">
        <v>2098</v>
      </c>
      <c r="AN424" s="485" t="s">
        <v>825</v>
      </c>
      <c r="AO424" s="198" t="s">
        <v>196</v>
      </c>
      <c r="AP424" s="263">
        <f t="shared" si="22"/>
        <v>0</v>
      </c>
      <c r="AQ424" s="263">
        <f t="shared" si="22"/>
        <v>0</v>
      </c>
      <c r="AR424" s="263">
        <f t="shared" si="22"/>
        <v>0</v>
      </c>
      <c r="AS424" s="199"/>
      <c r="AT424" s="203"/>
      <c r="AU424" s="177"/>
    </row>
    <row r="425" spans="32:47" ht="12" customHeight="1">
      <c r="AF425" s="439" t="s">
        <v>2160</v>
      </c>
      <c r="AL425" s="36"/>
      <c r="AM425" s="539" t="s">
        <v>2168</v>
      </c>
      <c r="AN425" s="492" t="s">
        <v>1436</v>
      </c>
      <c r="AO425" s="198" t="s">
        <v>196</v>
      </c>
      <c r="AP425" s="263">
        <f t="shared" si="22"/>
        <v>0</v>
      </c>
      <c r="AQ425" s="263">
        <f t="shared" si="22"/>
        <v>0</v>
      </c>
      <c r="AR425" s="263">
        <f t="shared" si="22"/>
        <v>0</v>
      </c>
      <c r="AS425" s="199"/>
      <c r="AT425" s="203"/>
      <c r="AU425" s="177"/>
    </row>
    <row r="426" spans="32:47" ht="12" customHeight="1">
      <c r="AF426" s="439" t="s">
        <v>2141</v>
      </c>
      <c r="AL426" s="36"/>
      <c r="AM426" s="539" t="s">
        <v>2149</v>
      </c>
      <c r="AN426" s="492" t="s">
        <v>1437</v>
      </c>
      <c r="AO426" s="198" t="s">
        <v>196</v>
      </c>
      <c r="AP426" s="263">
        <f t="shared" si="22"/>
        <v>0</v>
      </c>
      <c r="AQ426" s="263">
        <f t="shared" si="22"/>
        <v>0</v>
      </c>
      <c r="AR426" s="263">
        <f t="shared" si="22"/>
        <v>0</v>
      </c>
      <c r="AS426" s="199"/>
      <c r="AT426" s="203"/>
      <c r="AU426" s="177"/>
    </row>
    <row r="427" spans="32:47" ht="12" customHeight="1">
      <c r="AF427" s="439" t="s">
        <v>2121</v>
      </c>
      <c r="AL427" s="36"/>
      <c r="AM427" s="539" t="s">
        <v>2130</v>
      </c>
      <c r="AN427" s="492" t="s">
        <v>1438</v>
      </c>
      <c r="AO427" s="198" t="s">
        <v>196</v>
      </c>
      <c r="AP427" s="263">
        <f t="shared" si="22"/>
        <v>0</v>
      </c>
      <c r="AQ427" s="263">
        <f t="shared" si="22"/>
        <v>0</v>
      </c>
      <c r="AR427" s="263">
        <f t="shared" si="22"/>
        <v>0</v>
      </c>
      <c r="AS427" s="199"/>
      <c r="AT427" s="203"/>
      <c r="AU427" s="177"/>
    </row>
    <row r="428" spans="32:47" ht="12" customHeight="1">
      <c r="AF428" s="439" t="s">
        <v>1468</v>
      </c>
      <c r="AL428" s="36"/>
      <c r="AM428" s="539" t="s">
        <v>2099</v>
      </c>
      <c r="AN428" s="492" t="s">
        <v>1439</v>
      </c>
      <c r="AO428" s="198" t="s">
        <v>196</v>
      </c>
      <c r="AP428" s="263">
        <f t="shared" ref="AP428:AR441" si="23">SUMIF($AS$9:$AT$9,AP$9,$AS428:$AT428)</f>
        <v>0</v>
      </c>
      <c r="AQ428" s="263">
        <f t="shared" si="23"/>
        <v>0</v>
      </c>
      <c r="AR428" s="263">
        <f t="shared" si="23"/>
        <v>0</v>
      </c>
      <c r="AS428" s="199"/>
      <c r="AT428" s="203"/>
      <c r="AU428" s="177"/>
    </row>
    <row r="429" spans="32:47" ht="12" customHeight="1">
      <c r="AF429" s="439" t="s">
        <v>1469</v>
      </c>
      <c r="AL429" s="36"/>
      <c r="AM429" s="539" t="s">
        <v>2100</v>
      </c>
      <c r="AN429" s="492" t="s">
        <v>1440</v>
      </c>
      <c r="AO429" s="198" t="s">
        <v>196</v>
      </c>
      <c r="AP429" s="263">
        <f t="shared" si="23"/>
        <v>0</v>
      </c>
      <c r="AQ429" s="263">
        <f t="shared" si="23"/>
        <v>0</v>
      </c>
      <c r="AR429" s="263">
        <f t="shared" si="23"/>
        <v>0</v>
      </c>
      <c r="AS429" s="199"/>
      <c r="AT429" s="203"/>
      <c r="AU429" s="177"/>
    </row>
    <row r="430" spans="32:47" ht="12" customHeight="1">
      <c r="AF430" s="439" t="s">
        <v>1470</v>
      </c>
      <c r="AL430" s="36"/>
      <c r="AM430" s="539" t="s">
        <v>2101</v>
      </c>
      <c r="AN430" s="492" t="s">
        <v>1441</v>
      </c>
      <c r="AO430" s="198" t="s">
        <v>196</v>
      </c>
      <c r="AP430" s="263">
        <f t="shared" si="23"/>
        <v>0</v>
      </c>
      <c r="AQ430" s="263">
        <f t="shared" si="23"/>
        <v>0</v>
      </c>
      <c r="AR430" s="263">
        <f t="shared" si="23"/>
        <v>0</v>
      </c>
      <c r="AS430" s="199"/>
      <c r="AT430" s="203"/>
      <c r="AU430" s="177"/>
    </row>
    <row r="431" spans="32:47" ht="12" customHeight="1">
      <c r="AF431" s="439" t="s">
        <v>1471</v>
      </c>
      <c r="AL431" s="36"/>
      <c r="AM431" s="539" t="s">
        <v>2102</v>
      </c>
      <c r="AN431" s="493" t="s">
        <v>826</v>
      </c>
      <c r="AO431" s="198" t="s">
        <v>196</v>
      </c>
      <c r="AP431" s="263">
        <f t="shared" si="23"/>
        <v>0</v>
      </c>
      <c r="AQ431" s="263">
        <f t="shared" si="23"/>
        <v>0</v>
      </c>
      <c r="AR431" s="263">
        <f t="shared" si="23"/>
        <v>0</v>
      </c>
      <c r="AS431" s="199"/>
      <c r="AT431" s="203"/>
      <c r="AU431" s="177"/>
    </row>
    <row r="432" spans="32:47" ht="12" customHeight="1">
      <c r="AF432" s="439" t="s">
        <v>1472</v>
      </c>
      <c r="AL432" s="36"/>
      <c r="AM432" s="539" t="s">
        <v>2103</v>
      </c>
      <c r="AN432" s="486" t="s">
        <v>817</v>
      </c>
      <c r="AO432" s="198" t="s">
        <v>196</v>
      </c>
      <c r="AP432" s="263">
        <f t="shared" si="23"/>
        <v>0</v>
      </c>
      <c r="AQ432" s="263">
        <f t="shared" si="23"/>
        <v>0</v>
      </c>
      <c r="AR432" s="263">
        <f t="shared" si="23"/>
        <v>0</v>
      </c>
      <c r="AS432" s="199"/>
      <c r="AT432" s="203"/>
      <c r="AU432" s="177"/>
    </row>
    <row r="433" spans="32:47" ht="12" customHeight="1">
      <c r="AF433" s="439" t="s">
        <v>1473</v>
      </c>
      <c r="AL433" s="36"/>
      <c r="AM433" s="539" t="s">
        <v>2104</v>
      </c>
      <c r="AN433" s="494" t="s">
        <v>1442</v>
      </c>
      <c r="AO433" s="198" t="s">
        <v>196</v>
      </c>
      <c r="AP433" s="263">
        <f t="shared" si="23"/>
        <v>0</v>
      </c>
      <c r="AQ433" s="263">
        <f t="shared" si="23"/>
        <v>0</v>
      </c>
      <c r="AR433" s="263">
        <f t="shared" si="23"/>
        <v>0</v>
      </c>
      <c r="AS433" s="199"/>
      <c r="AT433" s="203"/>
      <c r="AU433" s="177"/>
    </row>
    <row r="434" spans="32:47" ht="12" customHeight="1">
      <c r="AF434" s="439" t="s">
        <v>1474</v>
      </c>
      <c r="AL434" s="36"/>
      <c r="AM434" s="539" t="s">
        <v>2105</v>
      </c>
      <c r="AN434" s="494" t="s">
        <v>1443</v>
      </c>
      <c r="AO434" s="198" t="s">
        <v>196</v>
      </c>
      <c r="AP434" s="263">
        <f t="shared" si="23"/>
        <v>0</v>
      </c>
      <c r="AQ434" s="263">
        <f t="shared" si="23"/>
        <v>0</v>
      </c>
      <c r="AR434" s="263">
        <f t="shared" si="23"/>
        <v>0</v>
      </c>
      <c r="AS434" s="199"/>
      <c r="AT434" s="203"/>
      <c r="AU434" s="177"/>
    </row>
    <row r="435" spans="32:47" ht="12" customHeight="1">
      <c r="AF435" s="439" t="s">
        <v>1475</v>
      </c>
      <c r="AL435" s="36"/>
      <c r="AM435" s="539" t="s">
        <v>2106</v>
      </c>
      <c r="AN435" s="494" t="s">
        <v>1444</v>
      </c>
      <c r="AO435" s="198" t="s">
        <v>196</v>
      </c>
      <c r="AP435" s="263">
        <f t="shared" si="23"/>
        <v>0</v>
      </c>
      <c r="AQ435" s="263">
        <f t="shared" si="23"/>
        <v>0</v>
      </c>
      <c r="AR435" s="263">
        <f t="shared" si="23"/>
        <v>0</v>
      </c>
      <c r="AS435" s="199"/>
      <c r="AT435" s="203"/>
      <c r="AU435" s="177"/>
    </row>
    <row r="436" spans="32:47" ht="12" customHeight="1">
      <c r="AF436" s="439" t="s">
        <v>1487</v>
      </c>
      <c r="AL436" s="36"/>
      <c r="AM436" s="539" t="s">
        <v>2107</v>
      </c>
      <c r="AN436" s="494" t="s">
        <v>1445</v>
      </c>
      <c r="AO436" s="198" t="s">
        <v>196</v>
      </c>
      <c r="AP436" s="263">
        <f t="shared" si="23"/>
        <v>0</v>
      </c>
      <c r="AQ436" s="263">
        <f t="shared" si="23"/>
        <v>0</v>
      </c>
      <c r="AR436" s="263">
        <f t="shared" si="23"/>
        <v>0</v>
      </c>
      <c r="AS436" s="199"/>
      <c r="AT436" s="203"/>
      <c r="AU436" s="177"/>
    </row>
    <row r="437" spans="32:47" ht="12" customHeight="1">
      <c r="AF437" s="439" t="s">
        <v>1486</v>
      </c>
      <c r="AL437" s="36"/>
      <c r="AM437" s="539" t="s">
        <v>2108</v>
      </c>
      <c r="AN437" s="494" t="s">
        <v>1446</v>
      </c>
      <c r="AO437" s="198" t="s">
        <v>196</v>
      </c>
      <c r="AP437" s="263">
        <f t="shared" si="23"/>
        <v>0</v>
      </c>
      <c r="AQ437" s="263">
        <f t="shared" si="23"/>
        <v>0</v>
      </c>
      <c r="AR437" s="263">
        <f t="shared" si="23"/>
        <v>0</v>
      </c>
      <c r="AS437" s="199"/>
      <c r="AT437" s="203"/>
      <c r="AU437" s="177"/>
    </row>
    <row r="438" spans="32:47" ht="12" customHeight="1">
      <c r="AF438" s="439" t="s">
        <v>1485</v>
      </c>
      <c r="AL438" s="36"/>
      <c r="AM438" s="539" t="s">
        <v>2109</v>
      </c>
      <c r="AN438" s="494" t="s">
        <v>1447</v>
      </c>
      <c r="AO438" s="198" t="s">
        <v>196</v>
      </c>
      <c r="AP438" s="263">
        <f t="shared" si="23"/>
        <v>0</v>
      </c>
      <c r="AQ438" s="263">
        <f t="shared" si="23"/>
        <v>0</v>
      </c>
      <c r="AR438" s="263">
        <f t="shared" si="23"/>
        <v>0</v>
      </c>
      <c r="AS438" s="199"/>
      <c r="AT438" s="203"/>
      <c r="AU438" s="177"/>
    </row>
    <row r="439" spans="32:47" ht="12" customHeight="1">
      <c r="AF439" s="439" t="s">
        <v>1484</v>
      </c>
      <c r="AL439" s="36"/>
      <c r="AM439" s="539" t="s">
        <v>2110</v>
      </c>
      <c r="AN439" s="494" t="s">
        <v>1448</v>
      </c>
      <c r="AO439" s="198" t="s">
        <v>196</v>
      </c>
      <c r="AP439" s="263">
        <f t="shared" si="23"/>
        <v>0</v>
      </c>
      <c r="AQ439" s="263">
        <f t="shared" si="23"/>
        <v>0</v>
      </c>
      <c r="AR439" s="263">
        <f t="shared" si="23"/>
        <v>0</v>
      </c>
      <c r="AS439" s="199"/>
      <c r="AT439" s="203"/>
      <c r="AU439" s="177"/>
    </row>
    <row r="440" spans="32:47" ht="12" customHeight="1">
      <c r="AF440" s="439" t="s">
        <v>1483</v>
      </c>
      <c r="AL440" s="36"/>
      <c r="AM440" s="539" t="s">
        <v>2111</v>
      </c>
      <c r="AN440" s="494" t="s">
        <v>1449</v>
      </c>
      <c r="AO440" s="198" t="s">
        <v>196</v>
      </c>
      <c r="AP440" s="263">
        <f t="shared" si="23"/>
        <v>0</v>
      </c>
      <c r="AQ440" s="263">
        <f t="shared" si="23"/>
        <v>0</v>
      </c>
      <c r="AR440" s="263">
        <f t="shared" si="23"/>
        <v>0</v>
      </c>
      <c r="AS440" s="199"/>
      <c r="AT440" s="203"/>
      <c r="AU440" s="177"/>
    </row>
    <row r="441" spans="32:47" ht="12" customHeight="1">
      <c r="AF441" s="439" t="s">
        <v>1488</v>
      </c>
      <c r="AL441" s="36"/>
      <c r="AM441" s="539" t="s">
        <v>2112</v>
      </c>
      <c r="AN441" s="494" t="s">
        <v>1450</v>
      </c>
      <c r="AO441" s="198" t="s">
        <v>196</v>
      </c>
      <c r="AP441" s="263">
        <f t="shared" si="23"/>
        <v>0</v>
      </c>
      <c r="AQ441" s="263">
        <f t="shared" si="23"/>
        <v>0</v>
      </c>
      <c r="AR441" s="263">
        <f t="shared" si="23"/>
        <v>0</v>
      </c>
      <c r="AS441" s="199"/>
      <c r="AT441" s="203"/>
      <c r="AU441" s="177"/>
    </row>
    <row r="442" spans="32:47" ht="0.75" hidden="1" customHeight="1">
      <c r="AF442" s="439"/>
      <c r="AL442" s="36"/>
      <c r="AM442" s="540"/>
      <c r="AN442" s="508"/>
      <c r="AO442" s="509"/>
      <c r="AP442" s="510"/>
      <c r="AQ442" s="510"/>
      <c r="AR442" s="510"/>
      <c r="AS442" s="199"/>
      <c r="AT442" s="203"/>
      <c r="AU442" s="177"/>
    </row>
    <row r="443" spans="32:47" ht="0.75" hidden="1" customHeight="1">
      <c r="AF443" s="439"/>
      <c r="AL443" s="36"/>
      <c r="AM443" s="540"/>
      <c r="AN443" s="508"/>
      <c r="AO443" s="509"/>
      <c r="AP443" s="510"/>
      <c r="AQ443" s="510"/>
      <c r="AR443" s="510"/>
      <c r="AS443" s="199"/>
      <c r="AT443" s="203"/>
      <c r="AU443" s="177"/>
    </row>
    <row r="444" spans="32:47" ht="12" customHeight="1">
      <c r="AF444" s="439" t="s">
        <v>1489</v>
      </c>
      <c r="AL444" s="36"/>
      <c r="AM444" s="539" t="s">
        <v>2113</v>
      </c>
      <c r="AN444" s="495" t="s">
        <v>1451</v>
      </c>
      <c r="AO444" s="198" t="s">
        <v>196</v>
      </c>
      <c r="AP444" s="263">
        <f t="shared" ref="AP444:AR450" si="24">SUMIF($AS$9:$AT$9,AP$9,$AS444:$AT444)</f>
        <v>0</v>
      </c>
      <c r="AQ444" s="263">
        <f t="shared" si="24"/>
        <v>0</v>
      </c>
      <c r="AR444" s="263">
        <f t="shared" si="24"/>
        <v>0</v>
      </c>
      <c r="AS444" s="199"/>
      <c r="AT444" s="203"/>
      <c r="AU444" s="177"/>
    </row>
    <row r="445" spans="32:47" ht="12" customHeight="1">
      <c r="AF445" s="439" t="s">
        <v>1476</v>
      </c>
      <c r="AL445" s="36"/>
      <c r="AM445" s="539" t="s">
        <v>2114</v>
      </c>
      <c r="AN445" s="496" t="s">
        <v>828</v>
      </c>
      <c r="AO445" s="198" t="s">
        <v>196</v>
      </c>
      <c r="AP445" s="263">
        <f t="shared" si="24"/>
        <v>0</v>
      </c>
      <c r="AQ445" s="263">
        <f t="shared" si="24"/>
        <v>0</v>
      </c>
      <c r="AR445" s="263">
        <f t="shared" si="24"/>
        <v>0</v>
      </c>
      <c r="AS445" s="199"/>
      <c r="AT445" s="203"/>
      <c r="AU445" s="177"/>
    </row>
    <row r="446" spans="32:47" ht="12" customHeight="1">
      <c r="AF446" s="439" t="s">
        <v>1477</v>
      </c>
      <c r="AL446" s="36"/>
      <c r="AM446" s="539" t="s">
        <v>2115</v>
      </c>
      <c r="AN446" s="497" t="s">
        <v>854</v>
      </c>
      <c r="AO446" s="198" t="s">
        <v>196</v>
      </c>
      <c r="AP446" s="263">
        <f t="shared" si="24"/>
        <v>0</v>
      </c>
      <c r="AQ446" s="263">
        <f t="shared" si="24"/>
        <v>0</v>
      </c>
      <c r="AR446" s="263">
        <f t="shared" si="24"/>
        <v>0</v>
      </c>
      <c r="AS446" s="199"/>
      <c r="AT446" s="203"/>
      <c r="AU446" s="177"/>
    </row>
    <row r="447" spans="32:47" ht="12" customHeight="1">
      <c r="AF447" s="439" t="s">
        <v>1478</v>
      </c>
      <c r="AL447" s="36"/>
      <c r="AM447" s="539" t="s">
        <v>2116</v>
      </c>
      <c r="AN447" s="498" t="s">
        <v>333</v>
      </c>
      <c r="AO447" s="198" t="s">
        <v>196</v>
      </c>
      <c r="AP447" s="263">
        <f t="shared" si="24"/>
        <v>0</v>
      </c>
      <c r="AQ447" s="263">
        <f t="shared" si="24"/>
        <v>0</v>
      </c>
      <c r="AR447" s="263">
        <f t="shared" si="24"/>
        <v>0</v>
      </c>
      <c r="AS447" s="199"/>
      <c r="AT447" s="203"/>
      <c r="AU447" s="177"/>
    </row>
    <row r="448" spans="32:47" ht="12" customHeight="1">
      <c r="AF448" s="439" t="s">
        <v>1480</v>
      </c>
      <c r="AL448" s="36"/>
      <c r="AM448" s="539" t="s">
        <v>2117</v>
      </c>
      <c r="AN448" s="499" t="s">
        <v>334</v>
      </c>
      <c r="AO448" s="198" t="s">
        <v>196</v>
      </c>
      <c r="AP448" s="263">
        <f t="shared" si="24"/>
        <v>0</v>
      </c>
      <c r="AQ448" s="263">
        <f t="shared" si="24"/>
        <v>0</v>
      </c>
      <c r="AR448" s="263">
        <f t="shared" si="24"/>
        <v>0</v>
      </c>
      <c r="AS448" s="199"/>
      <c r="AT448" s="203"/>
      <c r="AU448" s="177"/>
    </row>
    <row r="449" spans="32:47" ht="12" customHeight="1">
      <c r="AF449" s="439" t="s">
        <v>1479</v>
      </c>
      <c r="AL449" s="36"/>
      <c r="AM449" s="539" t="s">
        <v>2118</v>
      </c>
      <c r="AN449" s="500" t="s">
        <v>335</v>
      </c>
      <c r="AO449" s="198" t="s">
        <v>196</v>
      </c>
      <c r="AP449" s="263">
        <f t="shared" si="24"/>
        <v>0</v>
      </c>
      <c r="AQ449" s="263">
        <f t="shared" si="24"/>
        <v>0</v>
      </c>
      <c r="AR449" s="263">
        <f t="shared" si="24"/>
        <v>0</v>
      </c>
      <c r="AS449" s="199"/>
      <c r="AT449" s="203"/>
      <c r="AU449" s="177"/>
    </row>
    <row r="450" spans="32:47" ht="12" customHeight="1">
      <c r="AF450" s="439" t="s">
        <v>1481</v>
      </c>
      <c r="AL450" s="36"/>
      <c r="AM450" s="539" t="s">
        <v>2119</v>
      </c>
      <c r="AN450" s="489" t="s">
        <v>336</v>
      </c>
      <c r="AO450" s="198" t="s">
        <v>196</v>
      </c>
      <c r="AP450" s="263">
        <f t="shared" si="24"/>
        <v>0</v>
      </c>
      <c r="AQ450" s="263">
        <f t="shared" si="24"/>
        <v>0</v>
      </c>
      <c r="AR450" s="263">
        <f t="shared" si="24"/>
        <v>0</v>
      </c>
      <c r="AS450" s="199"/>
      <c r="AT450" s="203"/>
      <c r="AU450" s="177"/>
    </row>
    <row r="451" spans="32:47" ht="0.75" hidden="1" customHeight="1">
      <c r="AF451" s="439"/>
      <c r="AL451" s="36"/>
      <c r="AM451" s="540"/>
      <c r="AN451" s="508"/>
      <c r="AO451" s="509"/>
      <c r="AP451" s="510"/>
      <c r="AQ451" s="510"/>
      <c r="AR451" s="510"/>
      <c r="AS451" s="199"/>
      <c r="AT451" s="203"/>
      <c r="AU451" s="177"/>
    </row>
    <row r="452" spans="32:47" ht="0.75" hidden="1" customHeight="1">
      <c r="AF452" s="119"/>
      <c r="AL452" s="36"/>
      <c r="AM452" s="542"/>
      <c r="AN452" s="512"/>
      <c r="AO452" s="198"/>
      <c r="AP452" s="204"/>
      <c r="AQ452" s="204"/>
      <c r="AR452" s="204"/>
      <c r="AS452" s="199"/>
      <c r="AT452" s="203"/>
      <c r="AU452" s="177"/>
    </row>
    <row r="453" spans="32:47" ht="22.5" customHeight="1">
      <c r="AF453" s="119"/>
      <c r="AL453" s="36"/>
      <c r="AM453" s="538"/>
      <c r="AN453" s="511" t="s">
        <v>868</v>
      </c>
      <c r="AO453" s="172"/>
      <c r="AP453" s="204"/>
      <c r="AQ453" s="204"/>
      <c r="AR453" s="204"/>
      <c r="AS453" s="199"/>
      <c r="AT453" s="203"/>
      <c r="AU453" s="177"/>
    </row>
    <row r="454" spans="32:47" ht="0.75" hidden="1" customHeight="1">
      <c r="AF454" s="119"/>
      <c r="AL454" s="36"/>
      <c r="AM454" s="543"/>
      <c r="AN454" s="505"/>
      <c r="AO454" s="198"/>
      <c r="AP454" s="204"/>
      <c r="AQ454" s="204"/>
      <c r="AR454" s="204"/>
      <c r="AS454" s="199"/>
      <c r="AT454" s="203"/>
      <c r="AU454" s="177"/>
    </row>
    <row r="455" spans="32:47" ht="24" customHeight="1">
      <c r="AF455" s="439"/>
      <c r="AL455" s="36"/>
      <c r="AM455" s="538" t="s">
        <v>772</v>
      </c>
      <c r="AN455" s="511" t="s">
        <v>743</v>
      </c>
      <c r="AO455" s="198"/>
      <c r="AP455" s="204"/>
      <c r="AQ455" s="204"/>
      <c r="AR455" s="204"/>
      <c r="AS455" s="199"/>
      <c r="AT455" s="203"/>
      <c r="AU455" s="177"/>
    </row>
    <row r="456" spans="32:47" ht="12" customHeight="1">
      <c r="AF456" s="439" t="s">
        <v>1453</v>
      </c>
      <c r="AL456" s="36"/>
      <c r="AM456" s="544" t="str">
        <f>AM455 &amp; ".1"</f>
        <v>4.0.3.1.1.1.1</v>
      </c>
      <c r="AN456" s="506" t="s">
        <v>1501</v>
      </c>
      <c r="AO456" s="198" t="s">
        <v>544</v>
      </c>
      <c r="AP456" s="263">
        <f t="shared" ref="AP456:AR462" si="25">IF(AP304=0,0,AP472/AP304*1000)</f>
        <v>0</v>
      </c>
      <c r="AQ456" s="263">
        <f t="shared" si="25"/>
        <v>0</v>
      </c>
      <c r="AR456" s="263">
        <f t="shared" si="25"/>
        <v>0</v>
      </c>
      <c r="AS456" s="199"/>
      <c r="AT456" s="203"/>
      <c r="AU456" s="177"/>
    </row>
    <row r="457" spans="32:47" ht="12" customHeight="1">
      <c r="AF457" s="439" t="s">
        <v>1453</v>
      </c>
      <c r="AL457" s="36"/>
      <c r="AM457" s="544" t="str">
        <f>AM455 &amp; ".2"</f>
        <v>4.0.3.1.1.1.2</v>
      </c>
      <c r="AN457" s="506" t="s">
        <v>1502</v>
      </c>
      <c r="AO457" s="198" t="s">
        <v>544</v>
      </c>
      <c r="AP457" s="263">
        <f t="shared" si="25"/>
        <v>0</v>
      </c>
      <c r="AQ457" s="263">
        <f t="shared" si="25"/>
        <v>0</v>
      </c>
      <c r="AR457" s="263">
        <f t="shared" si="25"/>
        <v>0</v>
      </c>
      <c r="AS457" s="199"/>
      <c r="AT457" s="203"/>
      <c r="AU457" s="177"/>
    </row>
    <row r="458" spans="32:47" ht="12" customHeight="1">
      <c r="AF458" s="439" t="s">
        <v>1453</v>
      </c>
      <c r="AL458" s="36"/>
      <c r="AM458" s="544" t="str">
        <f>AM455 &amp; ".3"</f>
        <v>4.0.3.1.1.1.3</v>
      </c>
      <c r="AN458" s="506" t="s">
        <v>1503</v>
      </c>
      <c r="AO458" s="198" t="s">
        <v>544</v>
      </c>
      <c r="AP458" s="263">
        <f t="shared" si="25"/>
        <v>0</v>
      </c>
      <c r="AQ458" s="263">
        <f t="shared" si="25"/>
        <v>0</v>
      </c>
      <c r="AR458" s="263">
        <f t="shared" si="25"/>
        <v>0</v>
      </c>
      <c r="AS458" s="199"/>
      <c r="AT458" s="203"/>
      <c r="AU458" s="177"/>
    </row>
    <row r="459" spans="32:47" ht="12" customHeight="1">
      <c r="AF459" s="439" t="s">
        <v>1453</v>
      </c>
      <c r="AL459" s="36"/>
      <c r="AM459" s="544" t="str">
        <f>AM455 &amp; ".4"</f>
        <v>4.0.3.1.1.1.4</v>
      </c>
      <c r="AN459" s="506" t="s">
        <v>1504</v>
      </c>
      <c r="AO459" s="198" t="s">
        <v>544</v>
      </c>
      <c r="AP459" s="263">
        <f t="shared" si="25"/>
        <v>0</v>
      </c>
      <c r="AQ459" s="263">
        <f t="shared" si="25"/>
        <v>0</v>
      </c>
      <c r="AR459" s="263">
        <f t="shared" si="25"/>
        <v>0</v>
      </c>
      <c r="AS459" s="199"/>
      <c r="AT459" s="203"/>
      <c r="AU459" s="177"/>
    </row>
    <row r="460" spans="32:47" ht="12" customHeight="1">
      <c r="AF460" s="439" t="s">
        <v>1453</v>
      </c>
      <c r="AL460" s="36"/>
      <c r="AM460" s="544" t="str">
        <f>AM455 &amp; ".5"</f>
        <v>4.0.3.1.1.1.5</v>
      </c>
      <c r="AN460" s="506" t="s">
        <v>1505</v>
      </c>
      <c r="AO460" s="198" t="s">
        <v>544</v>
      </c>
      <c r="AP460" s="263">
        <f t="shared" si="25"/>
        <v>0</v>
      </c>
      <c r="AQ460" s="263">
        <f t="shared" si="25"/>
        <v>0</v>
      </c>
      <c r="AR460" s="263">
        <f t="shared" si="25"/>
        <v>0</v>
      </c>
      <c r="AS460" s="199"/>
      <c r="AT460" s="203"/>
      <c r="AU460" s="177"/>
    </row>
    <row r="461" spans="32:47" ht="12" customHeight="1">
      <c r="AF461" s="439" t="s">
        <v>1453</v>
      </c>
      <c r="AL461" s="36"/>
      <c r="AM461" s="544" t="str">
        <f>AM455 &amp; ".6"</f>
        <v>4.0.3.1.1.1.6</v>
      </c>
      <c r="AN461" s="506" t="s">
        <v>1506</v>
      </c>
      <c r="AO461" s="198" t="s">
        <v>544</v>
      </c>
      <c r="AP461" s="263">
        <f t="shared" si="25"/>
        <v>0</v>
      </c>
      <c r="AQ461" s="263">
        <f t="shared" si="25"/>
        <v>0</v>
      </c>
      <c r="AR461" s="263">
        <f t="shared" si="25"/>
        <v>0</v>
      </c>
      <c r="AS461" s="199"/>
      <c r="AT461" s="203"/>
      <c r="AU461" s="177"/>
    </row>
    <row r="462" spans="32:47" ht="12" customHeight="1">
      <c r="AF462" s="439" t="s">
        <v>1453</v>
      </c>
      <c r="AL462" s="36"/>
      <c r="AM462" s="544" t="str">
        <f>AM455 &amp; ".7"</f>
        <v>4.0.3.1.1.1.7</v>
      </c>
      <c r="AN462" s="506" t="s">
        <v>1507</v>
      </c>
      <c r="AO462" s="198" t="s">
        <v>544</v>
      </c>
      <c r="AP462" s="263">
        <f t="shared" si="25"/>
        <v>0</v>
      </c>
      <c r="AQ462" s="263">
        <f t="shared" si="25"/>
        <v>0</v>
      </c>
      <c r="AR462" s="263">
        <f t="shared" si="25"/>
        <v>0</v>
      </c>
      <c r="AS462" s="199"/>
      <c r="AT462" s="203"/>
      <c r="AU462" s="177"/>
    </row>
    <row r="463" spans="32:47" ht="12" customHeight="1">
      <c r="AF463" s="439"/>
      <c r="AL463" s="36"/>
      <c r="AM463" s="538" t="s">
        <v>773</v>
      </c>
      <c r="AN463" s="511" t="s">
        <v>744</v>
      </c>
      <c r="AO463" s="198"/>
      <c r="AP463" s="204"/>
      <c r="AQ463" s="204"/>
      <c r="AR463" s="204"/>
      <c r="AS463" s="199"/>
      <c r="AT463" s="203"/>
      <c r="AU463" s="177"/>
    </row>
    <row r="464" spans="32:47" ht="12" customHeight="1">
      <c r="AF464" s="439" t="s">
        <v>1453</v>
      </c>
      <c r="AL464" s="36"/>
      <c r="AM464" s="544" t="str">
        <f>AM463 &amp; ".1"</f>
        <v>4.0.3.1.1.2.1</v>
      </c>
      <c r="AN464" s="506" t="s">
        <v>1501</v>
      </c>
      <c r="AO464" s="198" t="s">
        <v>544</v>
      </c>
      <c r="AP464" s="263">
        <f t="shared" ref="AP464:AR470" si="26">IF(AP304=0,0,AP480/AP304*1000)</f>
        <v>0</v>
      </c>
      <c r="AQ464" s="263">
        <f t="shared" si="26"/>
        <v>0</v>
      </c>
      <c r="AR464" s="263">
        <f t="shared" si="26"/>
        <v>0</v>
      </c>
      <c r="AS464" s="199"/>
      <c r="AT464" s="203"/>
      <c r="AU464" s="177"/>
    </row>
    <row r="465" spans="32:47" ht="12" customHeight="1">
      <c r="AF465" s="439" t="s">
        <v>1453</v>
      </c>
      <c r="AL465" s="36"/>
      <c r="AM465" s="544" t="str">
        <f>AM463 &amp; ".2"</f>
        <v>4.0.3.1.1.2.2</v>
      </c>
      <c r="AN465" s="506" t="s">
        <v>1502</v>
      </c>
      <c r="AO465" s="198" t="s">
        <v>544</v>
      </c>
      <c r="AP465" s="263">
        <f t="shared" si="26"/>
        <v>0</v>
      </c>
      <c r="AQ465" s="263">
        <f t="shared" si="26"/>
        <v>0</v>
      </c>
      <c r="AR465" s="263">
        <f t="shared" si="26"/>
        <v>0</v>
      </c>
      <c r="AS465" s="199"/>
      <c r="AT465" s="203"/>
      <c r="AU465" s="177"/>
    </row>
    <row r="466" spans="32:47" ht="12" customHeight="1">
      <c r="AF466" s="439" t="s">
        <v>1453</v>
      </c>
      <c r="AL466" s="36"/>
      <c r="AM466" s="544" t="str">
        <f>AM463 &amp; ".3"</f>
        <v>4.0.3.1.1.2.3</v>
      </c>
      <c r="AN466" s="506" t="s">
        <v>1503</v>
      </c>
      <c r="AO466" s="198" t="s">
        <v>544</v>
      </c>
      <c r="AP466" s="263">
        <f t="shared" si="26"/>
        <v>0</v>
      </c>
      <c r="AQ466" s="263">
        <f t="shared" si="26"/>
        <v>0</v>
      </c>
      <c r="AR466" s="263">
        <f t="shared" si="26"/>
        <v>0</v>
      </c>
      <c r="AS466" s="199"/>
      <c r="AT466" s="203"/>
      <c r="AU466" s="177"/>
    </row>
    <row r="467" spans="32:47" ht="12" customHeight="1">
      <c r="AF467" s="439" t="s">
        <v>1453</v>
      </c>
      <c r="AL467" s="36"/>
      <c r="AM467" s="544" t="str">
        <f>AM463 &amp; ".4"</f>
        <v>4.0.3.1.1.2.4</v>
      </c>
      <c r="AN467" s="506" t="s">
        <v>1504</v>
      </c>
      <c r="AO467" s="198" t="s">
        <v>544</v>
      </c>
      <c r="AP467" s="263">
        <f t="shared" si="26"/>
        <v>0</v>
      </c>
      <c r="AQ467" s="263">
        <f t="shared" si="26"/>
        <v>0</v>
      </c>
      <c r="AR467" s="263">
        <f t="shared" si="26"/>
        <v>0</v>
      </c>
      <c r="AS467" s="199"/>
      <c r="AT467" s="203"/>
      <c r="AU467" s="177"/>
    </row>
    <row r="468" spans="32:47" ht="12" customHeight="1">
      <c r="AF468" s="439" t="s">
        <v>1453</v>
      </c>
      <c r="AL468" s="36"/>
      <c r="AM468" s="544" t="str">
        <f>AM463 &amp; ".5"</f>
        <v>4.0.3.1.1.2.5</v>
      </c>
      <c r="AN468" s="506" t="s">
        <v>1505</v>
      </c>
      <c r="AO468" s="198" t="s">
        <v>544</v>
      </c>
      <c r="AP468" s="263">
        <f t="shared" si="26"/>
        <v>0</v>
      </c>
      <c r="AQ468" s="263">
        <f t="shared" si="26"/>
        <v>0</v>
      </c>
      <c r="AR468" s="263">
        <f t="shared" si="26"/>
        <v>0</v>
      </c>
      <c r="AS468" s="199"/>
      <c r="AT468" s="203"/>
      <c r="AU468" s="177"/>
    </row>
    <row r="469" spans="32:47" ht="12" customHeight="1">
      <c r="AF469" s="439" t="s">
        <v>1453</v>
      </c>
      <c r="AL469" s="36"/>
      <c r="AM469" s="544" t="str">
        <f>AM463 &amp; ".6"</f>
        <v>4.0.3.1.1.2.6</v>
      </c>
      <c r="AN469" s="506" t="s">
        <v>1506</v>
      </c>
      <c r="AO469" s="198" t="s">
        <v>544</v>
      </c>
      <c r="AP469" s="263">
        <f t="shared" si="26"/>
        <v>0</v>
      </c>
      <c r="AQ469" s="263">
        <f t="shared" si="26"/>
        <v>0</v>
      </c>
      <c r="AR469" s="263">
        <f t="shared" si="26"/>
        <v>0</v>
      </c>
      <c r="AS469" s="199"/>
      <c r="AT469" s="203"/>
      <c r="AU469" s="177"/>
    </row>
    <row r="470" spans="32:47" ht="12" customHeight="1">
      <c r="AF470" s="439" t="s">
        <v>1453</v>
      </c>
      <c r="AL470" s="36"/>
      <c r="AM470" s="544" t="str">
        <f>AM463 &amp; ".7"</f>
        <v>4.0.3.1.1.2.7</v>
      </c>
      <c r="AN470" s="506" t="s">
        <v>1507</v>
      </c>
      <c r="AO470" s="198" t="s">
        <v>544</v>
      </c>
      <c r="AP470" s="263">
        <f t="shared" si="26"/>
        <v>0</v>
      </c>
      <c r="AQ470" s="263">
        <f t="shared" si="26"/>
        <v>0</v>
      </c>
      <c r="AR470" s="263">
        <f t="shared" si="26"/>
        <v>0</v>
      </c>
      <c r="AS470" s="199"/>
      <c r="AT470" s="203"/>
      <c r="AU470" s="177"/>
    </row>
    <row r="471" spans="32:47" ht="24" customHeight="1">
      <c r="AF471" s="439" t="s">
        <v>1453</v>
      </c>
      <c r="AL471" s="36"/>
      <c r="AM471" s="538" t="s">
        <v>774</v>
      </c>
      <c r="AN471" s="511" t="s">
        <v>745</v>
      </c>
      <c r="AO471" s="198" t="s">
        <v>196</v>
      </c>
      <c r="AP471" s="263">
        <f t="shared" ref="AP471:AR487" si="27">SUMIF($AS$9:$AT$9,AP$9,$AS471:$AT471)</f>
        <v>0</v>
      </c>
      <c r="AQ471" s="263">
        <f t="shared" si="27"/>
        <v>0</v>
      </c>
      <c r="AR471" s="263">
        <f t="shared" si="27"/>
        <v>0</v>
      </c>
      <c r="AS471" s="199"/>
      <c r="AT471" s="203"/>
      <c r="AU471" s="177"/>
    </row>
    <row r="472" spans="32:47" ht="12" customHeight="1">
      <c r="AF472" s="439" t="s">
        <v>1453</v>
      </c>
      <c r="AL472" s="36"/>
      <c r="AM472" s="544" t="str">
        <f>AM471 &amp; ".1"</f>
        <v>4.0.3.1.1.3.1</v>
      </c>
      <c r="AN472" s="506" t="s">
        <v>1501</v>
      </c>
      <c r="AO472" s="198" t="s">
        <v>196</v>
      </c>
      <c r="AP472" s="263">
        <f t="shared" si="27"/>
        <v>0</v>
      </c>
      <c r="AQ472" s="263">
        <f t="shared" si="27"/>
        <v>0</v>
      </c>
      <c r="AR472" s="263">
        <f t="shared" si="27"/>
        <v>0</v>
      </c>
      <c r="AS472" s="199"/>
      <c r="AT472" s="203"/>
      <c r="AU472" s="177"/>
    </row>
    <row r="473" spans="32:47" ht="12" customHeight="1">
      <c r="AF473" s="439" t="s">
        <v>1453</v>
      </c>
      <c r="AL473" s="36"/>
      <c r="AM473" s="544" t="str">
        <f>AM471 &amp; ".2"</f>
        <v>4.0.3.1.1.3.2</v>
      </c>
      <c r="AN473" s="506" t="s">
        <v>1502</v>
      </c>
      <c r="AO473" s="198" t="s">
        <v>196</v>
      </c>
      <c r="AP473" s="263">
        <f t="shared" si="27"/>
        <v>0</v>
      </c>
      <c r="AQ473" s="263">
        <f t="shared" si="27"/>
        <v>0</v>
      </c>
      <c r="AR473" s="263">
        <f t="shared" si="27"/>
        <v>0</v>
      </c>
      <c r="AS473" s="199"/>
      <c r="AT473" s="203"/>
      <c r="AU473" s="177"/>
    </row>
    <row r="474" spans="32:47" ht="12" customHeight="1">
      <c r="AF474" s="439" t="s">
        <v>1453</v>
      </c>
      <c r="AL474" s="36"/>
      <c r="AM474" s="544" t="str">
        <f>AM471 &amp; ".3"</f>
        <v>4.0.3.1.1.3.3</v>
      </c>
      <c r="AN474" s="506" t="s">
        <v>1503</v>
      </c>
      <c r="AO474" s="198" t="s">
        <v>196</v>
      </c>
      <c r="AP474" s="263">
        <f t="shared" si="27"/>
        <v>0</v>
      </c>
      <c r="AQ474" s="263">
        <f t="shared" si="27"/>
        <v>0</v>
      </c>
      <c r="AR474" s="263">
        <f t="shared" si="27"/>
        <v>0</v>
      </c>
      <c r="AS474" s="199"/>
      <c r="AT474" s="203"/>
      <c r="AU474" s="177"/>
    </row>
    <row r="475" spans="32:47" ht="12" customHeight="1">
      <c r="AF475" s="439" t="s">
        <v>1453</v>
      </c>
      <c r="AL475" s="36"/>
      <c r="AM475" s="544" t="str">
        <f>AM471 &amp; ".4"</f>
        <v>4.0.3.1.1.3.4</v>
      </c>
      <c r="AN475" s="506" t="s">
        <v>1504</v>
      </c>
      <c r="AO475" s="198" t="s">
        <v>196</v>
      </c>
      <c r="AP475" s="263">
        <f t="shared" si="27"/>
        <v>0</v>
      </c>
      <c r="AQ475" s="263">
        <f t="shared" si="27"/>
        <v>0</v>
      </c>
      <c r="AR475" s="263">
        <f t="shared" si="27"/>
        <v>0</v>
      </c>
      <c r="AS475" s="199"/>
      <c r="AT475" s="203"/>
      <c r="AU475" s="177"/>
    </row>
    <row r="476" spans="32:47" ht="12" customHeight="1">
      <c r="AF476" s="439" t="s">
        <v>1453</v>
      </c>
      <c r="AL476" s="36"/>
      <c r="AM476" s="544" t="str">
        <f>AM471 &amp; ".5"</f>
        <v>4.0.3.1.1.3.5</v>
      </c>
      <c r="AN476" s="506" t="s">
        <v>1505</v>
      </c>
      <c r="AO476" s="198" t="s">
        <v>196</v>
      </c>
      <c r="AP476" s="263">
        <f t="shared" si="27"/>
        <v>0</v>
      </c>
      <c r="AQ476" s="263">
        <f t="shared" si="27"/>
        <v>0</v>
      </c>
      <c r="AR476" s="263">
        <f t="shared" si="27"/>
        <v>0</v>
      </c>
      <c r="AS476" s="199"/>
      <c r="AT476" s="203"/>
      <c r="AU476" s="177"/>
    </row>
    <row r="477" spans="32:47" ht="12" customHeight="1">
      <c r="AF477" s="439" t="s">
        <v>1453</v>
      </c>
      <c r="AL477" s="36"/>
      <c r="AM477" s="544" t="str">
        <f>AM471 &amp; ".6"</f>
        <v>4.0.3.1.1.3.6</v>
      </c>
      <c r="AN477" s="506" t="s">
        <v>1506</v>
      </c>
      <c r="AO477" s="198" t="s">
        <v>196</v>
      </c>
      <c r="AP477" s="263">
        <f t="shared" si="27"/>
        <v>0</v>
      </c>
      <c r="AQ477" s="263">
        <f t="shared" si="27"/>
        <v>0</v>
      </c>
      <c r="AR477" s="263">
        <f t="shared" si="27"/>
        <v>0</v>
      </c>
      <c r="AS477" s="199"/>
      <c r="AT477" s="203"/>
      <c r="AU477" s="177"/>
    </row>
    <row r="478" spans="32:47" ht="12" customHeight="1">
      <c r="AF478" s="439" t="s">
        <v>1453</v>
      </c>
      <c r="AL478" s="36"/>
      <c r="AM478" s="544" t="str">
        <f>AM471 &amp; ".7"</f>
        <v>4.0.3.1.1.3.7</v>
      </c>
      <c r="AN478" s="506" t="s">
        <v>1507</v>
      </c>
      <c r="AO478" s="198" t="s">
        <v>196</v>
      </c>
      <c r="AP478" s="263">
        <f t="shared" si="27"/>
        <v>0</v>
      </c>
      <c r="AQ478" s="263">
        <f t="shared" si="27"/>
        <v>0</v>
      </c>
      <c r="AR478" s="263">
        <f t="shared" si="27"/>
        <v>0</v>
      </c>
      <c r="AS478" s="199"/>
      <c r="AT478" s="203"/>
      <c r="AU478" s="177"/>
    </row>
    <row r="479" spans="32:47" ht="24" customHeight="1">
      <c r="AF479" s="439" t="s">
        <v>1453</v>
      </c>
      <c r="AL479" s="36"/>
      <c r="AM479" s="538" t="s">
        <v>775</v>
      </c>
      <c r="AN479" s="511" t="s">
        <v>746</v>
      </c>
      <c r="AO479" s="198" t="s">
        <v>196</v>
      </c>
      <c r="AP479" s="263">
        <f t="shared" si="27"/>
        <v>0</v>
      </c>
      <c r="AQ479" s="263">
        <f t="shared" si="27"/>
        <v>0</v>
      </c>
      <c r="AR479" s="263">
        <f t="shared" si="27"/>
        <v>0</v>
      </c>
      <c r="AS479" s="199"/>
      <c r="AT479" s="203"/>
      <c r="AU479" s="177"/>
    </row>
    <row r="480" spans="32:47" ht="12" customHeight="1">
      <c r="AF480" s="439" t="s">
        <v>1453</v>
      </c>
      <c r="AL480" s="36"/>
      <c r="AM480" s="544" t="str">
        <f>AM479 &amp; ".1"</f>
        <v>4.0.3.1.1.4.1</v>
      </c>
      <c r="AN480" s="506" t="s">
        <v>1501</v>
      </c>
      <c r="AO480" s="198" t="s">
        <v>196</v>
      </c>
      <c r="AP480" s="263">
        <f t="shared" si="27"/>
        <v>0</v>
      </c>
      <c r="AQ480" s="263">
        <f t="shared" si="27"/>
        <v>0</v>
      </c>
      <c r="AR480" s="263">
        <f t="shared" si="27"/>
        <v>0</v>
      </c>
      <c r="AS480" s="199"/>
      <c r="AT480" s="203"/>
      <c r="AU480" s="177"/>
    </row>
    <row r="481" spans="32:47" ht="12" customHeight="1">
      <c r="AF481" s="439" t="s">
        <v>1453</v>
      </c>
      <c r="AL481" s="36"/>
      <c r="AM481" s="544" t="str">
        <f>AM479 &amp; ".2"</f>
        <v>4.0.3.1.1.4.2</v>
      </c>
      <c r="AN481" s="506" t="s">
        <v>1502</v>
      </c>
      <c r="AO481" s="198" t="s">
        <v>196</v>
      </c>
      <c r="AP481" s="263">
        <f t="shared" si="27"/>
        <v>0</v>
      </c>
      <c r="AQ481" s="263">
        <f t="shared" si="27"/>
        <v>0</v>
      </c>
      <c r="AR481" s="263">
        <f t="shared" si="27"/>
        <v>0</v>
      </c>
      <c r="AS481" s="199"/>
      <c r="AT481" s="203"/>
      <c r="AU481" s="177"/>
    </row>
    <row r="482" spans="32:47" ht="12" customHeight="1">
      <c r="AF482" s="439" t="s">
        <v>1453</v>
      </c>
      <c r="AL482" s="36"/>
      <c r="AM482" s="544" t="str">
        <f>AM479 &amp; ".3"</f>
        <v>4.0.3.1.1.4.3</v>
      </c>
      <c r="AN482" s="506" t="s">
        <v>1503</v>
      </c>
      <c r="AO482" s="198" t="s">
        <v>196</v>
      </c>
      <c r="AP482" s="263">
        <f t="shared" si="27"/>
        <v>0</v>
      </c>
      <c r="AQ482" s="263">
        <f t="shared" si="27"/>
        <v>0</v>
      </c>
      <c r="AR482" s="263">
        <f t="shared" si="27"/>
        <v>0</v>
      </c>
      <c r="AS482" s="199"/>
      <c r="AT482" s="203"/>
      <c r="AU482" s="177"/>
    </row>
    <row r="483" spans="32:47" ht="12" customHeight="1">
      <c r="AF483" s="439" t="s">
        <v>1453</v>
      </c>
      <c r="AL483" s="36"/>
      <c r="AM483" s="544" t="str">
        <f>AM479 &amp; ".4"</f>
        <v>4.0.3.1.1.4.4</v>
      </c>
      <c r="AN483" s="506" t="s">
        <v>1504</v>
      </c>
      <c r="AO483" s="198" t="s">
        <v>196</v>
      </c>
      <c r="AP483" s="263">
        <f t="shared" si="27"/>
        <v>0</v>
      </c>
      <c r="AQ483" s="263">
        <f t="shared" si="27"/>
        <v>0</v>
      </c>
      <c r="AR483" s="263">
        <f t="shared" si="27"/>
        <v>0</v>
      </c>
      <c r="AS483" s="199"/>
      <c r="AT483" s="203"/>
      <c r="AU483" s="177"/>
    </row>
    <row r="484" spans="32:47" ht="12" customHeight="1">
      <c r="AF484" s="439" t="s">
        <v>1453</v>
      </c>
      <c r="AL484" s="36"/>
      <c r="AM484" s="544" t="str">
        <f>AM479 &amp; ".5"</f>
        <v>4.0.3.1.1.4.5</v>
      </c>
      <c r="AN484" s="506" t="s">
        <v>1505</v>
      </c>
      <c r="AO484" s="198" t="s">
        <v>196</v>
      </c>
      <c r="AP484" s="263">
        <f t="shared" si="27"/>
        <v>0</v>
      </c>
      <c r="AQ484" s="263">
        <f t="shared" si="27"/>
        <v>0</v>
      </c>
      <c r="AR484" s="263">
        <f t="shared" si="27"/>
        <v>0</v>
      </c>
      <c r="AS484" s="199"/>
      <c r="AT484" s="203"/>
      <c r="AU484" s="177"/>
    </row>
    <row r="485" spans="32:47" ht="12" customHeight="1">
      <c r="AF485" s="439" t="s">
        <v>1453</v>
      </c>
      <c r="AL485" s="36"/>
      <c r="AM485" s="544" t="str">
        <f>AM479 &amp; ".6"</f>
        <v>4.0.3.1.1.4.6</v>
      </c>
      <c r="AN485" s="506" t="s">
        <v>1506</v>
      </c>
      <c r="AO485" s="198" t="s">
        <v>196</v>
      </c>
      <c r="AP485" s="263">
        <f t="shared" si="27"/>
        <v>0</v>
      </c>
      <c r="AQ485" s="263">
        <f t="shared" si="27"/>
        <v>0</v>
      </c>
      <c r="AR485" s="263">
        <f t="shared" si="27"/>
        <v>0</v>
      </c>
      <c r="AS485" s="199"/>
      <c r="AT485" s="203"/>
      <c r="AU485" s="177"/>
    </row>
    <row r="486" spans="32:47" ht="12" customHeight="1">
      <c r="AF486" s="439" t="s">
        <v>1453</v>
      </c>
      <c r="AL486" s="36"/>
      <c r="AM486" s="544" t="str">
        <f>AM479 &amp; ".7"</f>
        <v>4.0.3.1.1.4.7</v>
      </c>
      <c r="AN486" s="506" t="s">
        <v>1507</v>
      </c>
      <c r="AO486" s="198" t="s">
        <v>196</v>
      </c>
      <c r="AP486" s="263">
        <f t="shared" si="27"/>
        <v>0</v>
      </c>
      <c r="AQ486" s="263">
        <f t="shared" si="27"/>
        <v>0</v>
      </c>
      <c r="AR486" s="263">
        <f t="shared" si="27"/>
        <v>0</v>
      </c>
      <c r="AS486" s="199"/>
      <c r="AT486" s="203"/>
      <c r="AU486" s="177"/>
    </row>
    <row r="487" spans="32:47" ht="24" customHeight="1">
      <c r="AF487" s="439" t="s">
        <v>1453</v>
      </c>
      <c r="AL487" s="36"/>
      <c r="AM487" s="538" t="s">
        <v>776</v>
      </c>
      <c r="AN487" s="511" t="s">
        <v>747</v>
      </c>
      <c r="AO487" s="198" t="s">
        <v>196</v>
      </c>
      <c r="AP487" s="263">
        <f t="shared" si="27"/>
        <v>0</v>
      </c>
      <c r="AQ487" s="263">
        <f t="shared" si="27"/>
        <v>0</v>
      </c>
      <c r="AR487" s="263">
        <f t="shared" si="27"/>
        <v>0</v>
      </c>
      <c r="AS487" s="199"/>
      <c r="AT487" s="203"/>
      <c r="AU487" s="177"/>
    </row>
    <row r="488" spans="32:47" ht="12" customHeight="1">
      <c r="AF488" s="439" t="s">
        <v>1453</v>
      </c>
      <c r="AL488" s="36"/>
      <c r="AM488" s="544" t="str">
        <f>AM487 &amp; ".1"</f>
        <v>4.0.3.1.1.5.1</v>
      </c>
      <c r="AN488" s="507" t="s">
        <v>748</v>
      </c>
      <c r="AO488" s="198" t="s">
        <v>544</v>
      </c>
      <c r="AP488" s="263">
        <f>IF(AP489=0,0,AP487/AP489*1000)</f>
        <v>0</v>
      </c>
      <c r="AQ488" s="263">
        <f>IF(AQ489=0,0,AQ487/AQ489*1000)</f>
        <v>0</v>
      </c>
      <c r="AR488" s="263">
        <f>IF(AR489=0,0,AR487/AR489*1000)</f>
        <v>0</v>
      </c>
      <c r="AS488" s="199"/>
      <c r="AT488" s="203"/>
      <c r="AU488" s="177"/>
    </row>
    <row r="489" spans="32:47" ht="12" customHeight="1">
      <c r="AF489" s="439" t="s">
        <v>1453</v>
      </c>
      <c r="AL489" s="36"/>
      <c r="AM489" s="544" t="str">
        <f>AM487 &amp; ".2"</f>
        <v>4.0.3.1.1.5.2</v>
      </c>
      <c r="AN489" s="507" t="s">
        <v>749</v>
      </c>
      <c r="AO489" s="198" t="s">
        <v>545</v>
      </c>
      <c r="AP489" s="263">
        <f>SUMIF($AS$9:$AT$9,AP$9,$AS489:$AT489)</f>
        <v>0</v>
      </c>
      <c r="AQ489" s="263">
        <f>SUMIF($AS$9:$AT$9,AQ$9,$AS489:$AT489)</f>
        <v>0</v>
      </c>
      <c r="AR489" s="263">
        <f>SUMIF($AS$9:$AT$9,AR$9,$AS489:$AT489)</f>
        <v>0</v>
      </c>
      <c r="AS489" s="199"/>
      <c r="AT489" s="203"/>
      <c r="AU489" s="177"/>
    </row>
    <row r="490" spans="32:47" ht="24" customHeight="1">
      <c r="AF490" s="439"/>
      <c r="AL490" s="36"/>
      <c r="AM490" s="538" t="s">
        <v>777</v>
      </c>
      <c r="AN490" s="511" t="s">
        <v>750</v>
      </c>
      <c r="AO490" s="198"/>
      <c r="AP490" s="204"/>
      <c r="AQ490" s="204"/>
      <c r="AR490" s="204"/>
      <c r="AS490" s="199"/>
      <c r="AT490" s="203"/>
      <c r="AU490" s="177"/>
    </row>
    <row r="491" spans="32:47" ht="12" customHeight="1">
      <c r="AF491" s="439" t="s">
        <v>1454</v>
      </c>
      <c r="AL491" s="36"/>
      <c r="AM491" s="544" t="str">
        <f>AM490 &amp; ".1"</f>
        <v>4.0.3.1.2.1.1</v>
      </c>
      <c r="AN491" s="506" t="s">
        <v>1501</v>
      </c>
      <c r="AO491" s="198" t="s">
        <v>544</v>
      </c>
      <c r="AP491" s="263">
        <f t="shared" ref="AP491:AR497" si="28">IF(AP312=0,0,AP507/AP312*1000)</f>
        <v>0</v>
      </c>
      <c r="AQ491" s="263">
        <f t="shared" si="28"/>
        <v>0</v>
      </c>
      <c r="AR491" s="263">
        <f t="shared" si="28"/>
        <v>0</v>
      </c>
      <c r="AS491" s="199"/>
      <c r="AT491" s="203"/>
      <c r="AU491" s="177"/>
    </row>
    <row r="492" spans="32:47" ht="12" customHeight="1">
      <c r="AF492" s="439" t="s">
        <v>1454</v>
      </c>
      <c r="AL492" s="36"/>
      <c r="AM492" s="544" t="str">
        <f>AM490 &amp; ".2"</f>
        <v>4.0.3.1.2.1.2</v>
      </c>
      <c r="AN492" s="506" t="s">
        <v>1502</v>
      </c>
      <c r="AO492" s="198" t="s">
        <v>544</v>
      </c>
      <c r="AP492" s="263">
        <f t="shared" si="28"/>
        <v>0</v>
      </c>
      <c r="AQ492" s="263">
        <f t="shared" si="28"/>
        <v>0</v>
      </c>
      <c r="AR492" s="263">
        <f t="shared" si="28"/>
        <v>0</v>
      </c>
      <c r="AS492" s="199"/>
      <c r="AT492" s="203"/>
      <c r="AU492" s="177"/>
    </row>
    <row r="493" spans="32:47" ht="12" customHeight="1">
      <c r="AF493" s="439" t="s">
        <v>1454</v>
      </c>
      <c r="AL493" s="36"/>
      <c r="AM493" s="544" t="str">
        <f>AM490 &amp; ".3"</f>
        <v>4.0.3.1.2.1.3</v>
      </c>
      <c r="AN493" s="506" t="s">
        <v>1503</v>
      </c>
      <c r="AO493" s="198" t="s">
        <v>544</v>
      </c>
      <c r="AP493" s="263">
        <f t="shared" si="28"/>
        <v>0</v>
      </c>
      <c r="AQ493" s="263">
        <f t="shared" si="28"/>
        <v>0</v>
      </c>
      <c r="AR493" s="263">
        <f t="shared" si="28"/>
        <v>0</v>
      </c>
      <c r="AS493" s="199"/>
      <c r="AT493" s="203"/>
      <c r="AU493" s="177"/>
    </row>
    <row r="494" spans="32:47" ht="12" customHeight="1">
      <c r="AF494" s="439" t="s">
        <v>1454</v>
      </c>
      <c r="AL494" s="36"/>
      <c r="AM494" s="544" t="str">
        <f>AM490 &amp; ".4"</f>
        <v>4.0.3.1.2.1.4</v>
      </c>
      <c r="AN494" s="506" t="s">
        <v>1504</v>
      </c>
      <c r="AO494" s="198" t="s">
        <v>544</v>
      </c>
      <c r="AP494" s="263">
        <f t="shared" si="28"/>
        <v>0</v>
      </c>
      <c r="AQ494" s="263">
        <f t="shared" si="28"/>
        <v>0</v>
      </c>
      <c r="AR494" s="263">
        <f t="shared" si="28"/>
        <v>0</v>
      </c>
      <c r="AS494" s="199"/>
      <c r="AT494" s="203"/>
      <c r="AU494" s="177"/>
    </row>
    <row r="495" spans="32:47" ht="12" customHeight="1">
      <c r="AF495" s="439" t="s">
        <v>1454</v>
      </c>
      <c r="AL495" s="36"/>
      <c r="AM495" s="544" t="str">
        <f>AM490 &amp; ".5"</f>
        <v>4.0.3.1.2.1.5</v>
      </c>
      <c r="AN495" s="506" t="s">
        <v>1505</v>
      </c>
      <c r="AO495" s="198" t="s">
        <v>544</v>
      </c>
      <c r="AP495" s="263">
        <f t="shared" si="28"/>
        <v>0</v>
      </c>
      <c r="AQ495" s="263">
        <f t="shared" si="28"/>
        <v>0</v>
      </c>
      <c r="AR495" s="263">
        <f t="shared" si="28"/>
        <v>0</v>
      </c>
      <c r="AS495" s="199"/>
      <c r="AT495" s="203"/>
      <c r="AU495" s="177"/>
    </row>
    <row r="496" spans="32:47" ht="12" customHeight="1">
      <c r="AF496" s="439" t="s">
        <v>1454</v>
      </c>
      <c r="AL496" s="36"/>
      <c r="AM496" s="544" t="str">
        <f>AM490 &amp; ".6"</f>
        <v>4.0.3.1.2.1.6</v>
      </c>
      <c r="AN496" s="506" t="s">
        <v>1506</v>
      </c>
      <c r="AO496" s="198" t="s">
        <v>544</v>
      </c>
      <c r="AP496" s="263">
        <f t="shared" si="28"/>
        <v>0</v>
      </c>
      <c r="AQ496" s="263">
        <f t="shared" si="28"/>
        <v>0</v>
      </c>
      <c r="AR496" s="263">
        <f t="shared" si="28"/>
        <v>0</v>
      </c>
      <c r="AS496" s="199"/>
      <c r="AT496" s="203"/>
      <c r="AU496" s="177"/>
    </row>
    <row r="497" spans="32:47" ht="12" customHeight="1">
      <c r="AF497" s="439" t="s">
        <v>1454</v>
      </c>
      <c r="AL497" s="36"/>
      <c r="AM497" s="544" t="str">
        <f>AM490 &amp; ".7"</f>
        <v>4.0.3.1.2.1.7</v>
      </c>
      <c r="AN497" s="506" t="s">
        <v>1507</v>
      </c>
      <c r="AO497" s="198" t="s">
        <v>544</v>
      </c>
      <c r="AP497" s="263">
        <f t="shared" si="28"/>
        <v>0</v>
      </c>
      <c r="AQ497" s="263">
        <f t="shared" si="28"/>
        <v>0</v>
      </c>
      <c r="AR497" s="263">
        <f t="shared" si="28"/>
        <v>0</v>
      </c>
      <c r="AS497" s="199"/>
      <c r="AT497" s="203"/>
      <c r="AU497" s="177"/>
    </row>
    <row r="498" spans="32:47" ht="24" customHeight="1">
      <c r="AF498" s="439"/>
      <c r="AL498" s="36"/>
      <c r="AM498" s="538" t="s">
        <v>778</v>
      </c>
      <c r="AN498" s="511" t="s">
        <v>751</v>
      </c>
      <c r="AO498" s="198"/>
      <c r="AP498" s="204"/>
      <c r="AQ498" s="204"/>
      <c r="AR498" s="204"/>
      <c r="AS498" s="199"/>
      <c r="AT498" s="203"/>
      <c r="AU498" s="177"/>
    </row>
    <row r="499" spans="32:47" ht="12" customHeight="1">
      <c r="AF499" s="439" t="s">
        <v>1454</v>
      </c>
      <c r="AL499" s="36"/>
      <c r="AM499" s="544" t="str">
        <f>AM498 &amp; ".1"</f>
        <v>4.0.3.1.2.2.1</v>
      </c>
      <c r="AN499" s="506" t="s">
        <v>1501</v>
      </c>
      <c r="AO499" s="198" t="s">
        <v>544</v>
      </c>
      <c r="AP499" s="263">
        <f t="shared" ref="AP499:AR505" si="29">IF(AP312=0,0,AP515/AP312*1000)</f>
        <v>0</v>
      </c>
      <c r="AQ499" s="263">
        <f t="shared" si="29"/>
        <v>0</v>
      </c>
      <c r="AR499" s="263">
        <f t="shared" si="29"/>
        <v>0</v>
      </c>
      <c r="AS499" s="199"/>
      <c r="AT499" s="203"/>
      <c r="AU499" s="177"/>
    </row>
    <row r="500" spans="32:47" ht="12" customHeight="1">
      <c r="AF500" s="439" t="s">
        <v>1454</v>
      </c>
      <c r="AL500" s="36"/>
      <c r="AM500" s="544" t="str">
        <f>AM498 &amp; ".2"</f>
        <v>4.0.3.1.2.2.2</v>
      </c>
      <c r="AN500" s="506" t="s">
        <v>1502</v>
      </c>
      <c r="AO500" s="198" t="s">
        <v>544</v>
      </c>
      <c r="AP500" s="263">
        <f t="shared" si="29"/>
        <v>0</v>
      </c>
      <c r="AQ500" s="263">
        <f t="shared" si="29"/>
        <v>0</v>
      </c>
      <c r="AR500" s="263">
        <f t="shared" si="29"/>
        <v>0</v>
      </c>
      <c r="AS500" s="199"/>
      <c r="AT500" s="203"/>
      <c r="AU500" s="177"/>
    </row>
    <row r="501" spans="32:47" ht="12" customHeight="1">
      <c r="AF501" s="439" t="s">
        <v>1454</v>
      </c>
      <c r="AL501" s="36"/>
      <c r="AM501" s="544" t="str">
        <f>AM498 &amp; ".3"</f>
        <v>4.0.3.1.2.2.3</v>
      </c>
      <c r="AN501" s="506" t="s">
        <v>1503</v>
      </c>
      <c r="AO501" s="198" t="s">
        <v>544</v>
      </c>
      <c r="AP501" s="263">
        <f t="shared" si="29"/>
        <v>0</v>
      </c>
      <c r="AQ501" s="263">
        <f t="shared" si="29"/>
        <v>0</v>
      </c>
      <c r="AR501" s="263">
        <f t="shared" si="29"/>
        <v>0</v>
      </c>
      <c r="AS501" s="199"/>
      <c r="AT501" s="203"/>
      <c r="AU501" s="177"/>
    </row>
    <row r="502" spans="32:47" ht="12" customHeight="1">
      <c r="AF502" s="439" t="s">
        <v>1454</v>
      </c>
      <c r="AL502" s="36"/>
      <c r="AM502" s="544" t="str">
        <f>AM498 &amp; ".4"</f>
        <v>4.0.3.1.2.2.4</v>
      </c>
      <c r="AN502" s="506" t="s">
        <v>1504</v>
      </c>
      <c r="AO502" s="198" t="s">
        <v>544</v>
      </c>
      <c r="AP502" s="263">
        <f t="shared" si="29"/>
        <v>0</v>
      </c>
      <c r="AQ502" s="263">
        <f t="shared" si="29"/>
        <v>0</v>
      </c>
      <c r="AR502" s="263">
        <f t="shared" si="29"/>
        <v>0</v>
      </c>
      <c r="AS502" s="199"/>
      <c r="AT502" s="203"/>
      <c r="AU502" s="177"/>
    </row>
    <row r="503" spans="32:47" ht="12" customHeight="1">
      <c r="AF503" s="439" t="s">
        <v>1454</v>
      </c>
      <c r="AL503" s="36"/>
      <c r="AM503" s="544" t="str">
        <f>AM498 &amp; ".5"</f>
        <v>4.0.3.1.2.2.5</v>
      </c>
      <c r="AN503" s="506" t="s">
        <v>1505</v>
      </c>
      <c r="AO503" s="198" t="s">
        <v>544</v>
      </c>
      <c r="AP503" s="263">
        <f t="shared" si="29"/>
        <v>0</v>
      </c>
      <c r="AQ503" s="263">
        <f t="shared" si="29"/>
        <v>0</v>
      </c>
      <c r="AR503" s="263">
        <f t="shared" si="29"/>
        <v>0</v>
      </c>
      <c r="AS503" s="199"/>
      <c r="AT503" s="203"/>
      <c r="AU503" s="177"/>
    </row>
    <row r="504" spans="32:47" ht="12" customHeight="1">
      <c r="AF504" s="439" t="s">
        <v>1454</v>
      </c>
      <c r="AL504" s="36"/>
      <c r="AM504" s="544" t="str">
        <f>AM498 &amp; ".6"</f>
        <v>4.0.3.1.2.2.6</v>
      </c>
      <c r="AN504" s="506" t="s">
        <v>1506</v>
      </c>
      <c r="AO504" s="198" t="s">
        <v>544</v>
      </c>
      <c r="AP504" s="263">
        <f t="shared" si="29"/>
        <v>0</v>
      </c>
      <c r="AQ504" s="263">
        <f t="shared" si="29"/>
        <v>0</v>
      </c>
      <c r="AR504" s="263">
        <f t="shared" si="29"/>
        <v>0</v>
      </c>
      <c r="AS504" s="199"/>
      <c r="AT504" s="203"/>
      <c r="AU504" s="177"/>
    </row>
    <row r="505" spans="32:47" ht="12" customHeight="1">
      <c r="AF505" s="439" t="s">
        <v>1454</v>
      </c>
      <c r="AL505" s="36"/>
      <c r="AM505" s="544" t="str">
        <f>AM498 &amp; ".7"</f>
        <v>4.0.3.1.2.2.7</v>
      </c>
      <c r="AN505" s="506" t="s">
        <v>1507</v>
      </c>
      <c r="AO505" s="198" t="s">
        <v>544</v>
      </c>
      <c r="AP505" s="263">
        <f t="shared" si="29"/>
        <v>0</v>
      </c>
      <c r="AQ505" s="263">
        <f t="shared" si="29"/>
        <v>0</v>
      </c>
      <c r="AR505" s="263">
        <f t="shared" si="29"/>
        <v>0</v>
      </c>
      <c r="AS505" s="199"/>
      <c r="AT505" s="203"/>
      <c r="AU505" s="177"/>
    </row>
    <row r="506" spans="32:47" ht="24" customHeight="1">
      <c r="AF506" s="439" t="s">
        <v>1454</v>
      </c>
      <c r="AL506" s="36"/>
      <c r="AM506" s="538" t="s">
        <v>779</v>
      </c>
      <c r="AN506" s="511" t="s">
        <v>752</v>
      </c>
      <c r="AO506" s="198" t="s">
        <v>196</v>
      </c>
      <c r="AP506" s="263">
        <f t="shared" ref="AP506:AR522" si="30">SUMIF($AS$9:$AT$9,AP$9,$AS506:$AT506)</f>
        <v>0</v>
      </c>
      <c r="AQ506" s="263">
        <f t="shared" si="30"/>
        <v>0</v>
      </c>
      <c r="AR506" s="263">
        <f t="shared" si="30"/>
        <v>0</v>
      </c>
      <c r="AS506" s="199"/>
      <c r="AT506" s="203"/>
      <c r="AU506" s="177"/>
    </row>
    <row r="507" spans="32:47" ht="12" customHeight="1">
      <c r="AF507" s="439" t="s">
        <v>1454</v>
      </c>
      <c r="AL507" s="36"/>
      <c r="AM507" s="544" t="str">
        <f>AM506 &amp; ".1"</f>
        <v>4.0.3.1.2.3.1</v>
      </c>
      <c r="AN507" s="506" t="s">
        <v>1501</v>
      </c>
      <c r="AO507" s="198" t="s">
        <v>196</v>
      </c>
      <c r="AP507" s="263">
        <f t="shared" si="30"/>
        <v>0</v>
      </c>
      <c r="AQ507" s="263">
        <f t="shared" si="30"/>
        <v>0</v>
      </c>
      <c r="AR507" s="263">
        <f t="shared" si="30"/>
        <v>0</v>
      </c>
      <c r="AS507" s="199"/>
      <c r="AT507" s="203"/>
      <c r="AU507" s="177"/>
    </row>
    <row r="508" spans="32:47" ht="12" customHeight="1">
      <c r="AF508" s="439" t="s">
        <v>1454</v>
      </c>
      <c r="AL508" s="36"/>
      <c r="AM508" s="544" t="str">
        <f>AM506 &amp; ".2"</f>
        <v>4.0.3.1.2.3.2</v>
      </c>
      <c r="AN508" s="506" t="s">
        <v>1502</v>
      </c>
      <c r="AO508" s="198" t="s">
        <v>196</v>
      </c>
      <c r="AP508" s="263">
        <f t="shared" si="30"/>
        <v>0</v>
      </c>
      <c r="AQ508" s="263">
        <f t="shared" si="30"/>
        <v>0</v>
      </c>
      <c r="AR508" s="263">
        <f t="shared" si="30"/>
        <v>0</v>
      </c>
      <c r="AS508" s="199"/>
      <c r="AT508" s="203"/>
      <c r="AU508" s="177"/>
    </row>
    <row r="509" spans="32:47" ht="12" customHeight="1">
      <c r="AF509" s="439" t="s">
        <v>1454</v>
      </c>
      <c r="AL509" s="36"/>
      <c r="AM509" s="544" t="str">
        <f>AM506 &amp; ".3"</f>
        <v>4.0.3.1.2.3.3</v>
      </c>
      <c r="AN509" s="506" t="s">
        <v>1503</v>
      </c>
      <c r="AO509" s="198" t="s">
        <v>196</v>
      </c>
      <c r="AP509" s="263">
        <f t="shared" si="30"/>
        <v>0</v>
      </c>
      <c r="AQ509" s="263">
        <f t="shared" si="30"/>
        <v>0</v>
      </c>
      <c r="AR509" s="263">
        <f t="shared" si="30"/>
        <v>0</v>
      </c>
      <c r="AS509" s="199"/>
      <c r="AT509" s="203"/>
      <c r="AU509" s="177"/>
    </row>
    <row r="510" spans="32:47" ht="12" customHeight="1">
      <c r="AF510" s="439" t="s">
        <v>1454</v>
      </c>
      <c r="AL510" s="36"/>
      <c r="AM510" s="544" t="str">
        <f>AM506 &amp; ".4"</f>
        <v>4.0.3.1.2.3.4</v>
      </c>
      <c r="AN510" s="506" t="s">
        <v>1504</v>
      </c>
      <c r="AO510" s="198" t="s">
        <v>196</v>
      </c>
      <c r="AP510" s="263">
        <f t="shared" si="30"/>
        <v>0</v>
      </c>
      <c r="AQ510" s="263">
        <f t="shared" si="30"/>
        <v>0</v>
      </c>
      <c r="AR510" s="263">
        <f t="shared" si="30"/>
        <v>0</v>
      </c>
      <c r="AS510" s="199"/>
      <c r="AT510" s="203"/>
      <c r="AU510" s="177"/>
    </row>
    <row r="511" spans="32:47" ht="12" customHeight="1">
      <c r="AF511" s="439" t="s">
        <v>1454</v>
      </c>
      <c r="AL511" s="36"/>
      <c r="AM511" s="544" t="str">
        <f>AM506 &amp; ".5"</f>
        <v>4.0.3.1.2.3.5</v>
      </c>
      <c r="AN511" s="506" t="s">
        <v>1505</v>
      </c>
      <c r="AO511" s="198" t="s">
        <v>196</v>
      </c>
      <c r="AP511" s="263">
        <f t="shared" si="30"/>
        <v>0</v>
      </c>
      <c r="AQ511" s="263">
        <f t="shared" si="30"/>
        <v>0</v>
      </c>
      <c r="AR511" s="263">
        <f t="shared" si="30"/>
        <v>0</v>
      </c>
      <c r="AS511" s="199"/>
      <c r="AT511" s="203"/>
      <c r="AU511" s="177"/>
    </row>
    <row r="512" spans="32:47" ht="12" customHeight="1">
      <c r="AF512" s="439" t="s">
        <v>1454</v>
      </c>
      <c r="AL512" s="36"/>
      <c r="AM512" s="544" t="str">
        <f>AM506 &amp; ".6"</f>
        <v>4.0.3.1.2.3.6</v>
      </c>
      <c r="AN512" s="506" t="s">
        <v>1506</v>
      </c>
      <c r="AO512" s="198" t="s">
        <v>196</v>
      </c>
      <c r="AP512" s="263">
        <f t="shared" si="30"/>
        <v>0</v>
      </c>
      <c r="AQ512" s="263">
        <f t="shared" si="30"/>
        <v>0</v>
      </c>
      <c r="AR512" s="263">
        <f t="shared" si="30"/>
        <v>0</v>
      </c>
      <c r="AS512" s="199"/>
      <c r="AT512" s="203"/>
      <c r="AU512" s="177"/>
    </row>
    <row r="513" spans="32:47" ht="12" customHeight="1">
      <c r="AF513" s="439" t="s">
        <v>1454</v>
      </c>
      <c r="AL513" s="36"/>
      <c r="AM513" s="544" t="str">
        <f>AM506 &amp; ".7"</f>
        <v>4.0.3.1.2.3.7</v>
      </c>
      <c r="AN513" s="506" t="s">
        <v>1507</v>
      </c>
      <c r="AO513" s="198" t="s">
        <v>196</v>
      </c>
      <c r="AP513" s="263">
        <f t="shared" si="30"/>
        <v>0</v>
      </c>
      <c r="AQ513" s="263">
        <f t="shared" si="30"/>
        <v>0</v>
      </c>
      <c r="AR513" s="263">
        <f t="shared" si="30"/>
        <v>0</v>
      </c>
      <c r="AS513" s="199"/>
      <c r="AT513" s="203"/>
      <c r="AU513" s="177"/>
    </row>
    <row r="514" spans="32:47" ht="24" customHeight="1">
      <c r="AF514" s="439" t="s">
        <v>1454</v>
      </c>
      <c r="AL514" s="36"/>
      <c r="AM514" s="538" t="s">
        <v>781</v>
      </c>
      <c r="AN514" s="511" t="s">
        <v>753</v>
      </c>
      <c r="AO514" s="198" t="s">
        <v>196</v>
      </c>
      <c r="AP514" s="263">
        <f t="shared" si="30"/>
        <v>0</v>
      </c>
      <c r="AQ514" s="263">
        <f t="shared" si="30"/>
        <v>0</v>
      </c>
      <c r="AR514" s="263">
        <f t="shared" si="30"/>
        <v>0</v>
      </c>
      <c r="AS514" s="199"/>
      <c r="AT514" s="203"/>
      <c r="AU514" s="177"/>
    </row>
    <row r="515" spans="32:47" ht="12" customHeight="1">
      <c r="AF515" s="439" t="s">
        <v>1454</v>
      </c>
      <c r="AL515" s="36"/>
      <c r="AM515" s="544" t="str">
        <f>AM514 &amp; ".1"</f>
        <v>4.0.3.1.2.4.1</v>
      </c>
      <c r="AN515" s="506" t="s">
        <v>1501</v>
      </c>
      <c r="AO515" s="198" t="s">
        <v>196</v>
      </c>
      <c r="AP515" s="263">
        <f t="shared" si="30"/>
        <v>0</v>
      </c>
      <c r="AQ515" s="263">
        <f t="shared" si="30"/>
        <v>0</v>
      </c>
      <c r="AR515" s="263">
        <f t="shared" si="30"/>
        <v>0</v>
      </c>
      <c r="AS515" s="199"/>
      <c r="AT515" s="203"/>
      <c r="AU515" s="177"/>
    </row>
    <row r="516" spans="32:47" ht="12" customHeight="1">
      <c r="AF516" s="439" t="s">
        <v>1454</v>
      </c>
      <c r="AL516" s="36"/>
      <c r="AM516" s="544" t="str">
        <f>AM514 &amp; ".2"</f>
        <v>4.0.3.1.2.4.2</v>
      </c>
      <c r="AN516" s="506" t="s">
        <v>1502</v>
      </c>
      <c r="AO516" s="198" t="s">
        <v>196</v>
      </c>
      <c r="AP516" s="263">
        <f t="shared" si="30"/>
        <v>0</v>
      </c>
      <c r="AQ516" s="263">
        <f t="shared" si="30"/>
        <v>0</v>
      </c>
      <c r="AR516" s="263">
        <f t="shared" si="30"/>
        <v>0</v>
      </c>
      <c r="AS516" s="199"/>
      <c r="AT516" s="203"/>
      <c r="AU516" s="177"/>
    </row>
    <row r="517" spans="32:47" ht="12" customHeight="1">
      <c r="AF517" s="439" t="s">
        <v>1454</v>
      </c>
      <c r="AL517" s="36"/>
      <c r="AM517" s="544" t="str">
        <f>AM514 &amp; ".3"</f>
        <v>4.0.3.1.2.4.3</v>
      </c>
      <c r="AN517" s="506" t="s">
        <v>1503</v>
      </c>
      <c r="AO517" s="198" t="s">
        <v>196</v>
      </c>
      <c r="AP517" s="263">
        <f t="shared" si="30"/>
        <v>0</v>
      </c>
      <c r="AQ517" s="263">
        <f t="shared" si="30"/>
        <v>0</v>
      </c>
      <c r="AR517" s="263">
        <f t="shared" si="30"/>
        <v>0</v>
      </c>
      <c r="AS517" s="199"/>
      <c r="AT517" s="203"/>
      <c r="AU517" s="177"/>
    </row>
    <row r="518" spans="32:47" ht="12" customHeight="1">
      <c r="AF518" s="439" t="s">
        <v>1454</v>
      </c>
      <c r="AL518" s="36"/>
      <c r="AM518" s="544" t="str">
        <f>AM514 &amp; ".4"</f>
        <v>4.0.3.1.2.4.4</v>
      </c>
      <c r="AN518" s="506" t="s">
        <v>1504</v>
      </c>
      <c r="AO518" s="198" t="s">
        <v>196</v>
      </c>
      <c r="AP518" s="263">
        <f t="shared" si="30"/>
        <v>0</v>
      </c>
      <c r="AQ518" s="263">
        <f t="shared" si="30"/>
        <v>0</v>
      </c>
      <c r="AR518" s="263">
        <f t="shared" si="30"/>
        <v>0</v>
      </c>
      <c r="AS518" s="199"/>
      <c r="AT518" s="203"/>
      <c r="AU518" s="177"/>
    </row>
    <row r="519" spans="32:47" ht="12" customHeight="1">
      <c r="AF519" s="439" t="s">
        <v>1454</v>
      </c>
      <c r="AL519" s="36"/>
      <c r="AM519" s="544" t="str">
        <f>AM514 &amp; ".5"</f>
        <v>4.0.3.1.2.4.5</v>
      </c>
      <c r="AN519" s="506" t="s">
        <v>1505</v>
      </c>
      <c r="AO519" s="198" t="s">
        <v>196</v>
      </c>
      <c r="AP519" s="263">
        <f t="shared" si="30"/>
        <v>0</v>
      </c>
      <c r="AQ519" s="263">
        <f t="shared" si="30"/>
        <v>0</v>
      </c>
      <c r="AR519" s="263">
        <f t="shared" si="30"/>
        <v>0</v>
      </c>
      <c r="AS519" s="199"/>
      <c r="AT519" s="203"/>
      <c r="AU519" s="177"/>
    </row>
    <row r="520" spans="32:47" ht="12" customHeight="1">
      <c r="AF520" s="439" t="s">
        <v>1454</v>
      </c>
      <c r="AL520" s="36"/>
      <c r="AM520" s="544" t="str">
        <f>AM514 &amp; ".6"</f>
        <v>4.0.3.1.2.4.6</v>
      </c>
      <c r="AN520" s="506" t="s">
        <v>1506</v>
      </c>
      <c r="AO520" s="198" t="s">
        <v>196</v>
      </c>
      <c r="AP520" s="263">
        <f t="shared" si="30"/>
        <v>0</v>
      </c>
      <c r="AQ520" s="263">
        <f t="shared" si="30"/>
        <v>0</v>
      </c>
      <c r="AR520" s="263">
        <f t="shared" si="30"/>
        <v>0</v>
      </c>
      <c r="AS520" s="199"/>
      <c r="AT520" s="203"/>
      <c r="AU520" s="177"/>
    </row>
    <row r="521" spans="32:47" ht="12" customHeight="1">
      <c r="AF521" s="439" t="s">
        <v>1454</v>
      </c>
      <c r="AL521" s="36"/>
      <c r="AM521" s="544" t="str">
        <f>AM514 &amp; ".7"</f>
        <v>4.0.3.1.2.4.7</v>
      </c>
      <c r="AN521" s="506" t="s">
        <v>1507</v>
      </c>
      <c r="AO521" s="198" t="s">
        <v>196</v>
      </c>
      <c r="AP521" s="263">
        <f t="shared" si="30"/>
        <v>0</v>
      </c>
      <c r="AQ521" s="263">
        <f t="shared" si="30"/>
        <v>0</v>
      </c>
      <c r="AR521" s="263">
        <f t="shared" si="30"/>
        <v>0</v>
      </c>
      <c r="AS521" s="199"/>
      <c r="AT521" s="203"/>
      <c r="AU521" s="177"/>
    </row>
    <row r="522" spans="32:47" ht="24" customHeight="1">
      <c r="AF522" s="439" t="s">
        <v>1454</v>
      </c>
      <c r="AL522" s="36"/>
      <c r="AM522" s="538" t="s">
        <v>780</v>
      </c>
      <c r="AN522" s="511" t="s">
        <v>754</v>
      </c>
      <c r="AO522" s="198" t="s">
        <v>196</v>
      </c>
      <c r="AP522" s="263">
        <f t="shared" si="30"/>
        <v>0</v>
      </c>
      <c r="AQ522" s="263">
        <f t="shared" si="30"/>
        <v>0</v>
      </c>
      <c r="AR522" s="263">
        <f t="shared" si="30"/>
        <v>0</v>
      </c>
      <c r="AS522" s="199"/>
      <c r="AT522" s="203"/>
      <c r="AU522" s="177"/>
    </row>
    <row r="523" spans="32:47" ht="12" customHeight="1">
      <c r="AF523" s="439" t="s">
        <v>1454</v>
      </c>
      <c r="AL523" s="36"/>
      <c r="AM523" s="544" t="str">
        <f>AM522 &amp; ".1"</f>
        <v>4.0.3.1.2.5.1</v>
      </c>
      <c r="AN523" s="507" t="s">
        <v>748</v>
      </c>
      <c r="AO523" s="198" t="s">
        <v>544</v>
      </c>
      <c r="AP523" s="263">
        <f>IF(AP524=0,0,AP522/AP524*1000)</f>
        <v>0</v>
      </c>
      <c r="AQ523" s="263">
        <f>IF(AQ524=0,0,AQ522/AQ524*1000)</f>
        <v>0</v>
      </c>
      <c r="AR523" s="263">
        <f>IF(AR524=0,0,AR522/AR524*1000)</f>
        <v>0</v>
      </c>
      <c r="AS523" s="199"/>
      <c r="AT523" s="203"/>
      <c r="AU523" s="177"/>
    </row>
    <row r="524" spans="32:47" ht="12" customHeight="1">
      <c r="AF524" s="439" t="s">
        <v>1454</v>
      </c>
      <c r="AL524" s="36"/>
      <c r="AM524" s="544" t="str">
        <f>AM522 &amp; ".2"</f>
        <v>4.0.3.1.2.5.2</v>
      </c>
      <c r="AN524" s="507" t="s">
        <v>749</v>
      </c>
      <c r="AO524" s="198" t="s">
        <v>545</v>
      </c>
      <c r="AP524" s="263">
        <f>SUMIF($AS$9:$AT$9,AP$9,$AS524:$AT524)</f>
        <v>0</v>
      </c>
      <c r="AQ524" s="263">
        <f>SUMIF($AS$9:$AT$9,AQ$9,$AS524:$AT524)</f>
        <v>0</v>
      </c>
      <c r="AR524" s="263">
        <f>SUMIF($AS$9:$AT$9,AR$9,$AS524:$AT524)</f>
        <v>0</v>
      </c>
      <c r="AS524" s="199"/>
      <c r="AT524" s="203"/>
      <c r="AU524" s="177"/>
    </row>
    <row r="525" spans="32:47" ht="24" customHeight="1">
      <c r="AF525" s="119"/>
      <c r="AL525" s="36"/>
      <c r="AM525" s="538" t="s">
        <v>1811</v>
      </c>
      <c r="AN525" s="511" t="s">
        <v>755</v>
      </c>
      <c r="AO525" s="198"/>
      <c r="AP525" s="204"/>
      <c r="AQ525" s="204"/>
      <c r="AR525" s="204"/>
      <c r="AS525" s="199"/>
      <c r="AT525" s="203"/>
      <c r="AU525" s="177"/>
    </row>
    <row r="526" spans="32:47" ht="0.75" hidden="1" customHeight="1">
      <c r="AF526" s="439"/>
      <c r="AL526" s="36"/>
      <c r="AM526" s="540"/>
      <c r="AN526" s="508"/>
      <c r="AO526" s="509"/>
      <c r="AP526" s="510"/>
      <c r="AQ526" s="510"/>
      <c r="AR526" s="510"/>
      <c r="AS526" s="199"/>
      <c r="AT526" s="203"/>
      <c r="AU526" s="177"/>
    </row>
    <row r="527" spans="32:47" ht="0.75" hidden="1" customHeight="1">
      <c r="AF527" s="439"/>
      <c r="AL527" s="36"/>
      <c r="AM527" s="540"/>
      <c r="AN527" s="508"/>
      <c r="AO527" s="509"/>
      <c r="AP527" s="510"/>
      <c r="AQ527" s="510"/>
      <c r="AR527" s="510"/>
      <c r="AS527" s="199"/>
      <c r="AT527" s="203"/>
      <c r="AU527" s="177"/>
    </row>
    <row r="528" spans="32:47" ht="0.75" hidden="1" customHeight="1">
      <c r="AF528" s="439"/>
      <c r="AL528" s="36"/>
      <c r="AM528" s="540"/>
      <c r="AN528" s="508"/>
      <c r="AO528" s="509"/>
      <c r="AP528" s="510"/>
      <c r="AQ528" s="510"/>
      <c r="AR528" s="510"/>
      <c r="AS528" s="199"/>
      <c r="AT528" s="203"/>
      <c r="AU528" s="177"/>
    </row>
    <row r="529" spans="32:47" ht="0.75" hidden="1" customHeight="1">
      <c r="AF529" s="439"/>
      <c r="AL529" s="36"/>
      <c r="AM529" s="540"/>
      <c r="AN529" s="508"/>
      <c r="AO529" s="509"/>
      <c r="AP529" s="510"/>
      <c r="AQ529" s="510"/>
      <c r="AR529" s="510"/>
      <c r="AS529" s="199"/>
      <c r="AT529" s="203"/>
      <c r="AU529" s="177"/>
    </row>
    <row r="530" spans="32:47" ht="0.75" hidden="1" customHeight="1">
      <c r="AF530" s="439"/>
      <c r="AL530" s="36"/>
      <c r="AM530" s="540"/>
      <c r="AN530" s="508"/>
      <c r="AO530" s="509"/>
      <c r="AP530" s="510"/>
      <c r="AQ530" s="510"/>
      <c r="AR530" s="510"/>
      <c r="AS530" s="199"/>
      <c r="AT530" s="203"/>
      <c r="AU530" s="177"/>
    </row>
    <row r="531" spans="32:47" ht="0.75" hidden="1" customHeight="1">
      <c r="AF531" s="439"/>
      <c r="AL531" s="36"/>
      <c r="AM531" s="540"/>
      <c r="AN531" s="508"/>
      <c r="AO531" s="509"/>
      <c r="AP531" s="510"/>
      <c r="AQ531" s="510"/>
      <c r="AR531" s="510"/>
      <c r="AS531" s="199"/>
      <c r="AT531" s="203"/>
      <c r="AU531" s="177"/>
    </row>
    <row r="532" spans="32:47" ht="0.75" hidden="1" customHeight="1">
      <c r="AF532" s="439"/>
      <c r="AL532" s="36"/>
      <c r="AM532" s="540"/>
      <c r="AN532" s="508"/>
      <c r="AO532" s="509"/>
      <c r="AP532" s="510"/>
      <c r="AQ532" s="510"/>
      <c r="AR532" s="510"/>
      <c r="AS532" s="199"/>
      <c r="AT532" s="203"/>
      <c r="AU532" s="177"/>
    </row>
    <row r="533" spans="32:47" ht="0.75" hidden="1" customHeight="1">
      <c r="AF533" s="439"/>
      <c r="AL533" s="36"/>
      <c r="AM533" s="540"/>
      <c r="AN533" s="508"/>
      <c r="AO533" s="509"/>
      <c r="AP533" s="510"/>
      <c r="AQ533" s="510"/>
      <c r="AR533" s="510"/>
      <c r="AS533" s="199"/>
      <c r="AT533" s="203"/>
      <c r="AU533" s="177"/>
    </row>
    <row r="534" spans="32:47" ht="12" customHeight="1">
      <c r="AF534" s="439" t="s">
        <v>1456</v>
      </c>
      <c r="AL534" s="36"/>
      <c r="AM534" s="539" t="s">
        <v>1816</v>
      </c>
      <c r="AN534" s="489" t="s">
        <v>783</v>
      </c>
      <c r="AO534" s="198" t="s">
        <v>857</v>
      </c>
      <c r="AP534" s="263">
        <f t="shared" ref="AP534:AR558" si="31">IF(AP578=0,0,AP622/AP578*1000)</f>
        <v>0</v>
      </c>
      <c r="AQ534" s="263">
        <f t="shared" si="31"/>
        <v>0</v>
      </c>
      <c r="AR534" s="263">
        <f t="shared" si="31"/>
        <v>0</v>
      </c>
      <c r="AS534" s="199"/>
      <c r="AT534" s="203"/>
      <c r="AU534" s="177"/>
    </row>
    <row r="535" spans="32:47" ht="12" customHeight="1">
      <c r="AF535" s="439" t="s">
        <v>1457</v>
      </c>
      <c r="AL535" s="36"/>
      <c r="AM535" s="539" t="s">
        <v>1817</v>
      </c>
      <c r="AN535" s="490" t="s">
        <v>823</v>
      </c>
      <c r="AO535" s="198" t="s">
        <v>857</v>
      </c>
      <c r="AP535" s="263">
        <f t="shared" si="31"/>
        <v>0</v>
      </c>
      <c r="AQ535" s="263">
        <f t="shared" si="31"/>
        <v>0</v>
      </c>
      <c r="AR535" s="263">
        <f t="shared" si="31"/>
        <v>0</v>
      </c>
      <c r="AS535" s="199"/>
      <c r="AT535" s="203"/>
      <c r="AU535" s="177"/>
    </row>
    <row r="536" spans="32:47" ht="12" customHeight="1">
      <c r="AF536" s="439" t="s">
        <v>1458</v>
      </c>
      <c r="AL536" s="36"/>
      <c r="AM536" s="539" t="s">
        <v>1818</v>
      </c>
      <c r="AN536" s="484" t="s">
        <v>827</v>
      </c>
      <c r="AO536" s="198" t="s">
        <v>857</v>
      </c>
      <c r="AP536" s="263">
        <f t="shared" si="31"/>
        <v>0</v>
      </c>
      <c r="AQ536" s="263">
        <f t="shared" si="31"/>
        <v>0</v>
      </c>
      <c r="AR536" s="263">
        <f t="shared" si="31"/>
        <v>0</v>
      </c>
      <c r="AS536" s="199"/>
      <c r="AT536" s="203"/>
      <c r="AU536" s="177"/>
    </row>
    <row r="537" spans="32:47" ht="12" customHeight="1">
      <c r="AF537" s="439" t="s">
        <v>1459</v>
      </c>
      <c r="AL537" s="36"/>
      <c r="AM537" s="539" t="s">
        <v>1819</v>
      </c>
      <c r="AN537" s="491" t="s">
        <v>1432</v>
      </c>
      <c r="AO537" s="198" t="s">
        <v>857</v>
      </c>
      <c r="AP537" s="263">
        <f t="shared" si="31"/>
        <v>0</v>
      </c>
      <c r="AQ537" s="263">
        <f t="shared" si="31"/>
        <v>0</v>
      </c>
      <c r="AR537" s="263">
        <f t="shared" si="31"/>
        <v>0</v>
      </c>
      <c r="AS537" s="199"/>
      <c r="AT537" s="203"/>
      <c r="AU537" s="177"/>
    </row>
    <row r="538" spans="32:47" ht="12" customHeight="1">
      <c r="AF538" s="439" t="s">
        <v>1460</v>
      </c>
      <c r="AL538" s="36"/>
      <c r="AM538" s="539" t="s">
        <v>1820</v>
      </c>
      <c r="AN538" s="491" t="s">
        <v>1433</v>
      </c>
      <c r="AO538" s="198" t="s">
        <v>857</v>
      </c>
      <c r="AP538" s="263">
        <f t="shared" si="31"/>
        <v>0</v>
      </c>
      <c r="AQ538" s="263">
        <f t="shared" si="31"/>
        <v>0</v>
      </c>
      <c r="AR538" s="263">
        <f t="shared" si="31"/>
        <v>0</v>
      </c>
      <c r="AS538" s="199"/>
      <c r="AT538" s="203"/>
      <c r="AU538" s="177"/>
    </row>
    <row r="539" spans="32:47" ht="12" customHeight="1">
      <c r="AF539" s="439" t="s">
        <v>1461</v>
      </c>
      <c r="AL539" s="36"/>
      <c r="AM539" s="539" t="s">
        <v>1821</v>
      </c>
      <c r="AN539" s="491" t="s">
        <v>1434</v>
      </c>
      <c r="AO539" s="198" t="s">
        <v>857</v>
      </c>
      <c r="AP539" s="263">
        <f t="shared" si="31"/>
        <v>0</v>
      </c>
      <c r="AQ539" s="263">
        <f t="shared" si="31"/>
        <v>0</v>
      </c>
      <c r="AR539" s="263">
        <f t="shared" si="31"/>
        <v>0</v>
      </c>
      <c r="AS539" s="199"/>
      <c r="AT539" s="203"/>
      <c r="AU539" s="177"/>
    </row>
    <row r="540" spans="32:47" ht="12" customHeight="1">
      <c r="AF540" s="439" t="s">
        <v>1462</v>
      </c>
      <c r="AL540" s="36"/>
      <c r="AM540" s="539" t="s">
        <v>1822</v>
      </c>
      <c r="AN540" s="491" t="s">
        <v>1435</v>
      </c>
      <c r="AO540" s="198" t="s">
        <v>857</v>
      </c>
      <c r="AP540" s="263">
        <f t="shared" si="31"/>
        <v>0</v>
      </c>
      <c r="AQ540" s="263">
        <f t="shared" si="31"/>
        <v>0</v>
      </c>
      <c r="AR540" s="263">
        <f t="shared" si="31"/>
        <v>0</v>
      </c>
      <c r="AS540" s="199"/>
      <c r="AT540" s="203"/>
      <c r="AU540" s="177"/>
    </row>
    <row r="541" spans="32:47" ht="12" customHeight="1">
      <c r="AF541" s="439" t="s">
        <v>1467</v>
      </c>
      <c r="AL541" s="36"/>
      <c r="AM541" s="539" t="s">
        <v>1823</v>
      </c>
      <c r="AN541" s="485" t="s">
        <v>825</v>
      </c>
      <c r="AO541" s="198" t="s">
        <v>857</v>
      </c>
      <c r="AP541" s="263">
        <f t="shared" si="31"/>
        <v>0</v>
      </c>
      <c r="AQ541" s="263">
        <f t="shared" si="31"/>
        <v>0</v>
      </c>
      <c r="AR541" s="263">
        <f t="shared" si="31"/>
        <v>0</v>
      </c>
      <c r="AS541" s="199"/>
      <c r="AT541" s="203"/>
      <c r="AU541" s="177"/>
    </row>
    <row r="542" spans="32:47" ht="12" customHeight="1">
      <c r="AF542" s="439" t="s">
        <v>2160</v>
      </c>
      <c r="AL542" s="36"/>
      <c r="AM542" s="539" t="s">
        <v>2169</v>
      </c>
      <c r="AN542" s="492" t="s">
        <v>1436</v>
      </c>
      <c r="AO542" s="198" t="s">
        <v>857</v>
      </c>
      <c r="AP542" s="263">
        <f t="shared" si="31"/>
        <v>0</v>
      </c>
      <c r="AQ542" s="263">
        <f t="shared" si="31"/>
        <v>0</v>
      </c>
      <c r="AR542" s="263">
        <f t="shared" si="31"/>
        <v>0</v>
      </c>
      <c r="AS542" s="199"/>
      <c r="AT542" s="203"/>
      <c r="AU542" s="177"/>
    </row>
    <row r="543" spans="32:47" ht="12" customHeight="1">
      <c r="AF543" s="439" t="s">
        <v>2141</v>
      </c>
      <c r="AL543" s="36"/>
      <c r="AM543" s="539" t="s">
        <v>2150</v>
      </c>
      <c r="AN543" s="492" t="s">
        <v>1437</v>
      </c>
      <c r="AO543" s="198" t="s">
        <v>857</v>
      </c>
      <c r="AP543" s="263">
        <f t="shared" si="31"/>
        <v>0</v>
      </c>
      <c r="AQ543" s="263">
        <f t="shared" si="31"/>
        <v>0</v>
      </c>
      <c r="AR543" s="263">
        <f t="shared" si="31"/>
        <v>0</v>
      </c>
      <c r="AS543" s="199"/>
      <c r="AT543" s="203"/>
      <c r="AU543" s="177"/>
    </row>
    <row r="544" spans="32:47" ht="12" customHeight="1">
      <c r="AF544" s="439" t="s">
        <v>2121</v>
      </c>
      <c r="AL544" s="36"/>
      <c r="AM544" s="539" t="s">
        <v>2131</v>
      </c>
      <c r="AN544" s="492" t="s">
        <v>1438</v>
      </c>
      <c r="AO544" s="198" t="s">
        <v>857</v>
      </c>
      <c r="AP544" s="263">
        <f t="shared" si="31"/>
        <v>0</v>
      </c>
      <c r="AQ544" s="263">
        <f t="shared" si="31"/>
        <v>0</v>
      </c>
      <c r="AR544" s="263">
        <f t="shared" si="31"/>
        <v>0</v>
      </c>
      <c r="AS544" s="199"/>
      <c r="AT544" s="203"/>
      <c r="AU544" s="177"/>
    </row>
    <row r="545" spans="32:47" ht="12" customHeight="1">
      <c r="AF545" s="439" t="s">
        <v>1468</v>
      </c>
      <c r="AL545" s="36"/>
      <c r="AM545" s="539" t="s">
        <v>1824</v>
      </c>
      <c r="AN545" s="492" t="s">
        <v>1439</v>
      </c>
      <c r="AO545" s="198" t="s">
        <v>857</v>
      </c>
      <c r="AP545" s="263">
        <f t="shared" si="31"/>
        <v>0</v>
      </c>
      <c r="AQ545" s="263">
        <f t="shared" si="31"/>
        <v>0</v>
      </c>
      <c r="AR545" s="263">
        <f t="shared" si="31"/>
        <v>0</v>
      </c>
      <c r="AS545" s="199"/>
      <c r="AT545" s="203"/>
      <c r="AU545" s="177"/>
    </row>
    <row r="546" spans="32:47" ht="12" customHeight="1">
      <c r="AF546" s="439" t="s">
        <v>1469</v>
      </c>
      <c r="AL546" s="36"/>
      <c r="AM546" s="539" t="s">
        <v>1825</v>
      </c>
      <c r="AN546" s="492" t="s">
        <v>1440</v>
      </c>
      <c r="AO546" s="198" t="s">
        <v>857</v>
      </c>
      <c r="AP546" s="263">
        <f t="shared" si="31"/>
        <v>0</v>
      </c>
      <c r="AQ546" s="263">
        <f t="shared" si="31"/>
        <v>0</v>
      </c>
      <c r="AR546" s="263">
        <f t="shared" si="31"/>
        <v>0</v>
      </c>
      <c r="AS546" s="199"/>
      <c r="AT546" s="203"/>
      <c r="AU546" s="177"/>
    </row>
    <row r="547" spans="32:47" ht="12" customHeight="1">
      <c r="AF547" s="439" t="s">
        <v>1470</v>
      </c>
      <c r="AL547" s="36"/>
      <c r="AM547" s="539" t="s">
        <v>1826</v>
      </c>
      <c r="AN547" s="492" t="s">
        <v>1441</v>
      </c>
      <c r="AO547" s="198" t="s">
        <v>857</v>
      </c>
      <c r="AP547" s="263">
        <f t="shared" si="31"/>
        <v>0</v>
      </c>
      <c r="AQ547" s="263">
        <f t="shared" si="31"/>
        <v>0</v>
      </c>
      <c r="AR547" s="263">
        <f t="shared" si="31"/>
        <v>0</v>
      </c>
      <c r="AS547" s="199"/>
      <c r="AT547" s="203"/>
      <c r="AU547" s="177"/>
    </row>
    <row r="548" spans="32:47" ht="12" customHeight="1">
      <c r="AF548" s="439" t="s">
        <v>1471</v>
      </c>
      <c r="AL548" s="36"/>
      <c r="AM548" s="539" t="s">
        <v>1827</v>
      </c>
      <c r="AN548" s="493" t="s">
        <v>826</v>
      </c>
      <c r="AO548" s="198" t="s">
        <v>857</v>
      </c>
      <c r="AP548" s="263">
        <f t="shared" si="31"/>
        <v>0</v>
      </c>
      <c r="AQ548" s="263">
        <f t="shared" si="31"/>
        <v>0</v>
      </c>
      <c r="AR548" s="263">
        <f t="shared" si="31"/>
        <v>0</v>
      </c>
      <c r="AS548" s="199"/>
      <c r="AT548" s="203"/>
      <c r="AU548" s="177"/>
    </row>
    <row r="549" spans="32:47" ht="12" customHeight="1">
      <c r="AF549" s="439" t="s">
        <v>1472</v>
      </c>
      <c r="AL549" s="36"/>
      <c r="AM549" s="539" t="s">
        <v>1828</v>
      </c>
      <c r="AN549" s="486" t="s">
        <v>817</v>
      </c>
      <c r="AO549" s="198" t="s">
        <v>857</v>
      </c>
      <c r="AP549" s="263">
        <f t="shared" si="31"/>
        <v>0</v>
      </c>
      <c r="AQ549" s="263">
        <f t="shared" si="31"/>
        <v>0</v>
      </c>
      <c r="AR549" s="263">
        <f t="shared" si="31"/>
        <v>0</v>
      </c>
      <c r="AS549" s="199"/>
      <c r="AT549" s="203"/>
      <c r="AU549" s="177"/>
    </row>
    <row r="550" spans="32:47" ht="12" customHeight="1">
      <c r="AF550" s="439" t="s">
        <v>1473</v>
      </c>
      <c r="AL550" s="36"/>
      <c r="AM550" s="539" t="s">
        <v>1829</v>
      </c>
      <c r="AN550" s="494" t="s">
        <v>1442</v>
      </c>
      <c r="AO550" s="198" t="s">
        <v>857</v>
      </c>
      <c r="AP550" s="263">
        <f t="shared" si="31"/>
        <v>0</v>
      </c>
      <c r="AQ550" s="263">
        <f t="shared" si="31"/>
        <v>0</v>
      </c>
      <c r="AR550" s="263">
        <f t="shared" si="31"/>
        <v>0</v>
      </c>
      <c r="AS550" s="199"/>
      <c r="AT550" s="203"/>
      <c r="AU550" s="177"/>
    </row>
    <row r="551" spans="32:47" ht="12" customHeight="1">
      <c r="AF551" s="439" t="s">
        <v>1474</v>
      </c>
      <c r="AL551" s="36"/>
      <c r="AM551" s="539" t="s">
        <v>1830</v>
      </c>
      <c r="AN551" s="494" t="s">
        <v>1443</v>
      </c>
      <c r="AO551" s="198" t="s">
        <v>857</v>
      </c>
      <c r="AP551" s="263">
        <f t="shared" si="31"/>
        <v>0</v>
      </c>
      <c r="AQ551" s="263">
        <f t="shared" si="31"/>
        <v>0</v>
      </c>
      <c r="AR551" s="263">
        <f t="shared" si="31"/>
        <v>0</v>
      </c>
      <c r="AS551" s="199"/>
      <c r="AT551" s="203"/>
      <c r="AU551" s="177"/>
    </row>
    <row r="552" spans="32:47" ht="12" customHeight="1">
      <c r="AF552" s="439" t="s">
        <v>1475</v>
      </c>
      <c r="AL552" s="36"/>
      <c r="AM552" s="539" t="s">
        <v>1831</v>
      </c>
      <c r="AN552" s="494" t="s">
        <v>1444</v>
      </c>
      <c r="AO552" s="198" t="s">
        <v>857</v>
      </c>
      <c r="AP552" s="263">
        <f t="shared" si="31"/>
        <v>0</v>
      </c>
      <c r="AQ552" s="263">
        <f t="shared" si="31"/>
        <v>0</v>
      </c>
      <c r="AR552" s="263">
        <f t="shared" si="31"/>
        <v>0</v>
      </c>
      <c r="AS552" s="199"/>
      <c r="AT552" s="203"/>
      <c r="AU552" s="177"/>
    </row>
    <row r="553" spans="32:47" ht="12" customHeight="1">
      <c r="AF553" s="439" t="s">
        <v>1487</v>
      </c>
      <c r="AL553" s="36"/>
      <c r="AM553" s="539" t="s">
        <v>1832</v>
      </c>
      <c r="AN553" s="494" t="s">
        <v>1445</v>
      </c>
      <c r="AO553" s="198" t="s">
        <v>857</v>
      </c>
      <c r="AP553" s="263">
        <f t="shared" si="31"/>
        <v>0</v>
      </c>
      <c r="AQ553" s="263">
        <f t="shared" si="31"/>
        <v>0</v>
      </c>
      <c r="AR553" s="263">
        <f t="shared" si="31"/>
        <v>0</v>
      </c>
      <c r="AS553" s="199"/>
      <c r="AT553" s="203"/>
      <c r="AU553" s="177"/>
    </row>
    <row r="554" spans="32:47" ht="12" customHeight="1">
      <c r="AF554" s="439" t="s">
        <v>1486</v>
      </c>
      <c r="AL554" s="36"/>
      <c r="AM554" s="539" t="s">
        <v>1833</v>
      </c>
      <c r="AN554" s="494" t="s">
        <v>1446</v>
      </c>
      <c r="AO554" s="198" t="s">
        <v>857</v>
      </c>
      <c r="AP554" s="263">
        <f t="shared" si="31"/>
        <v>0</v>
      </c>
      <c r="AQ554" s="263">
        <f t="shared" si="31"/>
        <v>0</v>
      </c>
      <c r="AR554" s="263">
        <f t="shared" si="31"/>
        <v>0</v>
      </c>
      <c r="AS554" s="199"/>
      <c r="AT554" s="203"/>
      <c r="AU554" s="177"/>
    </row>
    <row r="555" spans="32:47" ht="12" customHeight="1">
      <c r="AF555" s="439" t="s">
        <v>1485</v>
      </c>
      <c r="AL555" s="36"/>
      <c r="AM555" s="539" t="s">
        <v>1834</v>
      </c>
      <c r="AN555" s="494" t="s">
        <v>1447</v>
      </c>
      <c r="AO555" s="198" t="s">
        <v>857</v>
      </c>
      <c r="AP555" s="263">
        <f t="shared" si="31"/>
        <v>0</v>
      </c>
      <c r="AQ555" s="263">
        <f t="shared" si="31"/>
        <v>0</v>
      </c>
      <c r="AR555" s="263">
        <f t="shared" si="31"/>
        <v>0</v>
      </c>
      <c r="AS555" s="199"/>
      <c r="AT555" s="203"/>
      <c r="AU555" s="177"/>
    </row>
    <row r="556" spans="32:47" ht="12" customHeight="1">
      <c r="AF556" s="439" t="s">
        <v>1484</v>
      </c>
      <c r="AL556" s="36"/>
      <c r="AM556" s="539" t="s">
        <v>1835</v>
      </c>
      <c r="AN556" s="494" t="s">
        <v>1448</v>
      </c>
      <c r="AO556" s="198" t="s">
        <v>857</v>
      </c>
      <c r="AP556" s="263">
        <f t="shared" si="31"/>
        <v>0</v>
      </c>
      <c r="AQ556" s="263">
        <f t="shared" si="31"/>
        <v>0</v>
      </c>
      <c r="AR556" s="263">
        <f t="shared" si="31"/>
        <v>0</v>
      </c>
      <c r="AS556" s="199"/>
      <c r="AT556" s="203"/>
      <c r="AU556" s="177"/>
    </row>
    <row r="557" spans="32:47" ht="12" customHeight="1">
      <c r="AF557" s="439" t="s">
        <v>1483</v>
      </c>
      <c r="AL557" s="36"/>
      <c r="AM557" s="539" t="s">
        <v>1836</v>
      </c>
      <c r="AN557" s="494" t="s">
        <v>1449</v>
      </c>
      <c r="AO557" s="198" t="s">
        <v>857</v>
      </c>
      <c r="AP557" s="263">
        <f t="shared" si="31"/>
        <v>0</v>
      </c>
      <c r="AQ557" s="263">
        <f t="shared" si="31"/>
        <v>0</v>
      </c>
      <c r="AR557" s="263">
        <f t="shared" si="31"/>
        <v>0</v>
      </c>
      <c r="AS557" s="199"/>
      <c r="AT557" s="203"/>
      <c r="AU557" s="177"/>
    </row>
    <row r="558" spans="32:47" ht="12" customHeight="1">
      <c r="AF558" s="439" t="s">
        <v>1488</v>
      </c>
      <c r="AL558" s="36"/>
      <c r="AM558" s="539" t="s">
        <v>1837</v>
      </c>
      <c r="AN558" s="494" t="s">
        <v>1450</v>
      </c>
      <c r="AO558" s="198" t="s">
        <v>857</v>
      </c>
      <c r="AP558" s="263">
        <f t="shared" si="31"/>
        <v>0</v>
      </c>
      <c r="AQ558" s="263">
        <f t="shared" si="31"/>
        <v>0</v>
      </c>
      <c r="AR558" s="263">
        <f t="shared" si="31"/>
        <v>0</v>
      </c>
      <c r="AS558" s="199"/>
      <c r="AT558" s="203"/>
      <c r="AU558" s="177"/>
    </row>
    <row r="559" spans="32:47" ht="0.75" hidden="1" customHeight="1">
      <c r="AF559" s="439"/>
      <c r="AL559" s="36"/>
      <c r="AM559" s="540"/>
      <c r="AN559" s="508"/>
      <c r="AO559" s="509"/>
      <c r="AP559" s="510"/>
      <c r="AQ559" s="510"/>
      <c r="AR559" s="510"/>
      <c r="AS559" s="199"/>
      <c r="AT559" s="203"/>
      <c r="AU559" s="177"/>
    </row>
    <row r="560" spans="32:47" ht="0.75" hidden="1" customHeight="1">
      <c r="AF560" s="439"/>
      <c r="AL560" s="36"/>
      <c r="AM560" s="540"/>
      <c r="AN560" s="508"/>
      <c r="AO560" s="509"/>
      <c r="AP560" s="510"/>
      <c r="AQ560" s="510"/>
      <c r="AR560" s="510"/>
      <c r="AS560" s="199"/>
      <c r="AT560" s="203"/>
      <c r="AU560" s="177"/>
    </row>
    <row r="561" spans="32:47" ht="12" customHeight="1">
      <c r="AF561" s="439" t="s">
        <v>1489</v>
      </c>
      <c r="AL561" s="36"/>
      <c r="AM561" s="539" t="s">
        <v>1838</v>
      </c>
      <c r="AN561" s="495" t="s">
        <v>1451</v>
      </c>
      <c r="AO561" s="198" t="s">
        <v>857</v>
      </c>
      <c r="AP561" s="263">
        <f t="shared" ref="AP561:AR567" si="32">IF(AP605=0,0,AP649/AP605*1000)</f>
        <v>0</v>
      </c>
      <c r="AQ561" s="263">
        <f t="shared" si="32"/>
        <v>0</v>
      </c>
      <c r="AR561" s="263">
        <f t="shared" si="32"/>
        <v>0</v>
      </c>
      <c r="AS561" s="199"/>
      <c r="AT561" s="203"/>
      <c r="AU561" s="177"/>
    </row>
    <row r="562" spans="32:47" ht="12" customHeight="1">
      <c r="AF562" s="439" t="s">
        <v>1476</v>
      </c>
      <c r="AL562" s="36"/>
      <c r="AM562" s="539" t="s">
        <v>1839</v>
      </c>
      <c r="AN562" s="496" t="s">
        <v>828</v>
      </c>
      <c r="AO562" s="198" t="s">
        <v>857</v>
      </c>
      <c r="AP562" s="263">
        <f t="shared" si="32"/>
        <v>0</v>
      </c>
      <c r="AQ562" s="263">
        <f t="shared" si="32"/>
        <v>0</v>
      </c>
      <c r="AR562" s="263">
        <f t="shared" si="32"/>
        <v>0</v>
      </c>
      <c r="AS562" s="199"/>
      <c r="AT562" s="203"/>
      <c r="AU562" s="177"/>
    </row>
    <row r="563" spans="32:47" ht="12" customHeight="1">
      <c r="AF563" s="439" t="s">
        <v>1477</v>
      </c>
      <c r="AL563" s="36"/>
      <c r="AM563" s="539" t="s">
        <v>1840</v>
      </c>
      <c r="AN563" s="497" t="s">
        <v>854</v>
      </c>
      <c r="AO563" s="198" t="s">
        <v>857</v>
      </c>
      <c r="AP563" s="263">
        <f t="shared" si="32"/>
        <v>0</v>
      </c>
      <c r="AQ563" s="263">
        <f t="shared" si="32"/>
        <v>0</v>
      </c>
      <c r="AR563" s="263">
        <f t="shared" si="32"/>
        <v>0</v>
      </c>
      <c r="AS563" s="199"/>
      <c r="AT563" s="203"/>
      <c r="AU563" s="177"/>
    </row>
    <row r="564" spans="32:47" ht="12" customHeight="1">
      <c r="AF564" s="439" t="s">
        <v>1478</v>
      </c>
      <c r="AL564" s="36"/>
      <c r="AM564" s="539" t="s">
        <v>1841</v>
      </c>
      <c r="AN564" s="498" t="s">
        <v>333</v>
      </c>
      <c r="AO564" s="198" t="s">
        <v>857</v>
      </c>
      <c r="AP564" s="263">
        <f t="shared" si="32"/>
        <v>0</v>
      </c>
      <c r="AQ564" s="263">
        <f t="shared" si="32"/>
        <v>0</v>
      </c>
      <c r="AR564" s="263">
        <f t="shared" si="32"/>
        <v>0</v>
      </c>
      <c r="AS564" s="199"/>
      <c r="AT564" s="203"/>
      <c r="AU564" s="177"/>
    </row>
    <row r="565" spans="32:47" ht="12" customHeight="1">
      <c r="AF565" s="439" t="s">
        <v>1480</v>
      </c>
      <c r="AL565" s="36"/>
      <c r="AM565" s="539" t="s">
        <v>1842</v>
      </c>
      <c r="AN565" s="499" t="s">
        <v>334</v>
      </c>
      <c r="AO565" s="198" t="s">
        <v>857</v>
      </c>
      <c r="AP565" s="263">
        <f t="shared" si="32"/>
        <v>0</v>
      </c>
      <c r="AQ565" s="263">
        <f t="shared" si="32"/>
        <v>0</v>
      </c>
      <c r="AR565" s="263">
        <f t="shared" si="32"/>
        <v>0</v>
      </c>
      <c r="AS565" s="199"/>
      <c r="AT565" s="203"/>
      <c r="AU565" s="177"/>
    </row>
    <row r="566" spans="32:47" ht="12" customHeight="1">
      <c r="AF566" s="439" t="s">
        <v>1479</v>
      </c>
      <c r="AL566" s="36"/>
      <c r="AM566" s="539" t="s">
        <v>1843</v>
      </c>
      <c r="AN566" s="500" t="s">
        <v>335</v>
      </c>
      <c r="AO566" s="198" t="s">
        <v>857</v>
      </c>
      <c r="AP566" s="263">
        <f t="shared" si="32"/>
        <v>0</v>
      </c>
      <c r="AQ566" s="263">
        <f t="shared" si="32"/>
        <v>0</v>
      </c>
      <c r="AR566" s="263">
        <f t="shared" si="32"/>
        <v>0</v>
      </c>
      <c r="AS566" s="199"/>
      <c r="AT566" s="203"/>
      <c r="AU566" s="177"/>
    </row>
    <row r="567" spans="32:47" ht="12" customHeight="1">
      <c r="AF567" s="439" t="s">
        <v>1481</v>
      </c>
      <c r="AL567" s="36"/>
      <c r="AM567" s="539" t="s">
        <v>1844</v>
      </c>
      <c r="AN567" s="489" t="s">
        <v>336</v>
      </c>
      <c r="AO567" s="198" t="s">
        <v>857</v>
      </c>
      <c r="AP567" s="263">
        <f t="shared" si="32"/>
        <v>0</v>
      </c>
      <c r="AQ567" s="263">
        <f t="shared" si="32"/>
        <v>0</v>
      </c>
      <c r="AR567" s="263">
        <f t="shared" si="32"/>
        <v>0</v>
      </c>
      <c r="AS567" s="199"/>
      <c r="AT567" s="203"/>
      <c r="AU567" s="177"/>
    </row>
    <row r="568" spans="32:47" ht="0.75" hidden="1" customHeight="1">
      <c r="AF568" s="439"/>
      <c r="AL568" s="36"/>
      <c r="AM568" s="540"/>
      <c r="AN568" s="508"/>
      <c r="AO568" s="509"/>
      <c r="AP568" s="510"/>
      <c r="AQ568" s="510"/>
      <c r="AR568" s="510"/>
      <c r="AS568" s="199"/>
      <c r="AT568" s="203"/>
      <c r="AU568" s="177"/>
    </row>
    <row r="569" spans="32:47" ht="24" customHeight="1">
      <c r="AF569" s="119"/>
      <c r="AL569" s="36"/>
      <c r="AM569" s="538" t="s">
        <v>1812</v>
      </c>
      <c r="AN569" s="511" t="s">
        <v>756</v>
      </c>
      <c r="AO569" s="198"/>
      <c r="AP569" s="204"/>
      <c r="AQ569" s="204"/>
      <c r="AR569" s="204"/>
      <c r="AS569" s="199"/>
      <c r="AT569" s="203"/>
      <c r="AU569" s="177"/>
    </row>
    <row r="570" spans="32:47" ht="0.75" hidden="1" customHeight="1">
      <c r="AF570" s="439"/>
      <c r="AL570" s="36"/>
      <c r="AM570" s="540"/>
      <c r="AN570" s="508"/>
      <c r="AO570" s="509"/>
      <c r="AP570" s="510"/>
      <c r="AQ570" s="510"/>
      <c r="AR570" s="510"/>
      <c r="AS570" s="199"/>
      <c r="AT570" s="203"/>
      <c r="AU570" s="177"/>
    </row>
    <row r="571" spans="32:47" ht="0.75" hidden="1" customHeight="1">
      <c r="AF571" s="439"/>
      <c r="AL571" s="36"/>
      <c r="AM571" s="540"/>
      <c r="AN571" s="508"/>
      <c r="AO571" s="509"/>
      <c r="AP571" s="510"/>
      <c r="AQ571" s="510"/>
      <c r="AR571" s="510"/>
      <c r="AS571" s="199"/>
      <c r="AT571" s="203"/>
      <c r="AU571" s="177"/>
    </row>
    <row r="572" spans="32:47" ht="0.75" hidden="1" customHeight="1">
      <c r="AF572" s="439"/>
      <c r="AL572" s="36"/>
      <c r="AM572" s="540"/>
      <c r="AN572" s="508"/>
      <c r="AO572" s="509"/>
      <c r="AP572" s="510"/>
      <c r="AQ572" s="510"/>
      <c r="AR572" s="510"/>
      <c r="AS572" s="199"/>
      <c r="AT572" s="203"/>
      <c r="AU572" s="177"/>
    </row>
    <row r="573" spans="32:47" ht="0.75" hidden="1" customHeight="1">
      <c r="AF573" s="439"/>
      <c r="AL573" s="36"/>
      <c r="AM573" s="540"/>
      <c r="AN573" s="508"/>
      <c r="AO573" s="509"/>
      <c r="AP573" s="510"/>
      <c r="AQ573" s="510"/>
      <c r="AR573" s="510"/>
      <c r="AS573" s="199"/>
      <c r="AT573" s="203"/>
      <c r="AU573" s="177"/>
    </row>
    <row r="574" spans="32:47" ht="0.75" hidden="1" customHeight="1">
      <c r="AF574" s="439"/>
      <c r="AL574" s="36"/>
      <c r="AM574" s="540"/>
      <c r="AN574" s="508"/>
      <c r="AO574" s="509"/>
      <c r="AP574" s="510"/>
      <c r="AQ574" s="510"/>
      <c r="AR574" s="510"/>
      <c r="AS574" s="199"/>
      <c r="AT574" s="203"/>
      <c r="AU574" s="177"/>
    </row>
    <row r="575" spans="32:47" ht="0.75" hidden="1" customHeight="1">
      <c r="AF575" s="439"/>
      <c r="AL575" s="36"/>
      <c r="AM575" s="540"/>
      <c r="AN575" s="508"/>
      <c r="AO575" s="509"/>
      <c r="AP575" s="510"/>
      <c r="AQ575" s="510"/>
      <c r="AR575" s="510"/>
      <c r="AS575" s="199"/>
      <c r="AT575" s="203"/>
      <c r="AU575" s="177"/>
    </row>
    <row r="576" spans="32:47" ht="0.75" hidden="1" customHeight="1">
      <c r="AF576" s="439"/>
      <c r="AL576" s="36"/>
      <c r="AM576" s="540"/>
      <c r="AN576" s="508"/>
      <c r="AO576" s="509"/>
      <c r="AP576" s="510"/>
      <c r="AQ576" s="510"/>
      <c r="AR576" s="510"/>
      <c r="AS576" s="199"/>
      <c r="AT576" s="203"/>
      <c r="AU576" s="177"/>
    </row>
    <row r="577" spans="32:47" ht="0.75" hidden="1" customHeight="1">
      <c r="AF577" s="439"/>
      <c r="AL577" s="36"/>
      <c r="AM577" s="540"/>
      <c r="AN577" s="508"/>
      <c r="AO577" s="509"/>
      <c r="AP577" s="510"/>
      <c r="AQ577" s="510"/>
      <c r="AR577" s="510"/>
      <c r="AS577" s="199"/>
      <c r="AT577" s="203"/>
      <c r="AU577" s="177"/>
    </row>
    <row r="578" spans="32:47" ht="12" customHeight="1">
      <c r="AF578" s="439" t="s">
        <v>1456</v>
      </c>
      <c r="AL578" s="36"/>
      <c r="AM578" s="539" t="s">
        <v>1845</v>
      </c>
      <c r="AN578" s="489" t="s">
        <v>783</v>
      </c>
      <c r="AO578" s="198" t="s">
        <v>864</v>
      </c>
      <c r="AP578" s="263">
        <f t="shared" ref="AP578:AR602" si="33">SUMIF($AS$9:$AT$9,AP$9,$AS578:$AT578)</f>
        <v>0</v>
      </c>
      <c r="AQ578" s="263">
        <f t="shared" si="33"/>
        <v>0</v>
      </c>
      <c r="AR578" s="263">
        <f t="shared" si="33"/>
        <v>0</v>
      </c>
      <c r="AS578" s="199"/>
      <c r="AT578" s="203"/>
      <c r="AU578" s="177"/>
    </row>
    <row r="579" spans="32:47" ht="12" customHeight="1">
      <c r="AF579" s="439" t="s">
        <v>1457</v>
      </c>
      <c r="AL579" s="36"/>
      <c r="AM579" s="539" t="s">
        <v>1846</v>
      </c>
      <c r="AN579" s="490" t="s">
        <v>823</v>
      </c>
      <c r="AO579" s="198" t="s">
        <v>864</v>
      </c>
      <c r="AP579" s="263">
        <f t="shared" si="33"/>
        <v>0</v>
      </c>
      <c r="AQ579" s="263">
        <f t="shared" si="33"/>
        <v>0</v>
      </c>
      <c r="AR579" s="263">
        <f t="shared" si="33"/>
        <v>0</v>
      </c>
      <c r="AS579" s="199"/>
      <c r="AT579" s="203"/>
      <c r="AU579" s="177"/>
    </row>
    <row r="580" spans="32:47" ht="12" customHeight="1">
      <c r="AF580" s="439" t="s">
        <v>1458</v>
      </c>
      <c r="AL580" s="36"/>
      <c r="AM580" s="539" t="s">
        <v>1847</v>
      </c>
      <c r="AN580" s="484" t="s">
        <v>827</v>
      </c>
      <c r="AO580" s="198" t="s">
        <v>864</v>
      </c>
      <c r="AP580" s="263">
        <f t="shared" si="33"/>
        <v>0</v>
      </c>
      <c r="AQ580" s="263">
        <f t="shared" si="33"/>
        <v>0</v>
      </c>
      <c r="AR580" s="263">
        <f t="shared" si="33"/>
        <v>0</v>
      </c>
      <c r="AS580" s="199"/>
      <c r="AT580" s="203"/>
      <c r="AU580" s="177"/>
    </row>
    <row r="581" spans="32:47" ht="12" customHeight="1">
      <c r="AF581" s="439" t="s">
        <v>1459</v>
      </c>
      <c r="AL581" s="36"/>
      <c r="AM581" s="539" t="s">
        <v>1848</v>
      </c>
      <c r="AN581" s="491" t="s">
        <v>1432</v>
      </c>
      <c r="AO581" s="198" t="s">
        <v>864</v>
      </c>
      <c r="AP581" s="263">
        <f t="shared" si="33"/>
        <v>0</v>
      </c>
      <c r="AQ581" s="263">
        <f t="shared" si="33"/>
        <v>0</v>
      </c>
      <c r="AR581" s="263">
        <f t="shared" si="33"/>
        <v>0</v>
      </c>
      <c r="AS581" s="199"/>
      <c r="AT581" s="203"/>
      <c r="AU581" s="177"/>
    </row>
    <row r="582" spans="32:47" ht="12" customHeight="1">
      <c r="AF582" s="439" t="s">
        <v>1460</v>
      </c>
      <c r="AL582" s="36"/>
      <c r="AM582" s="539" t="s">
        <v>1849</v>
      </c>
      <c r="AN582" s="491" t="s">
        <v>1433</v>
      </c>
      <c r="AO582" s="198" t="s">
        <v>864</v>
      </c>
      <c r="AP582" s="263">
        <f t="shared" si="33"/>
        <v>0</v>
      </c>
      <c r="AQ582" s="263">
        <f t="shared" si="33"/>
        <v>0</v>
      </c>
      <c r="AR582" s="263">
        <f t="shared" si="33"/>
        <v>0</v>
      </c>
      <c r="AS582" s="199"/>
      <c r="AT582" s="203"/>
      <c r="AU582" s="177"/>
    </row>
    <row r="583" spans="32:47" ht="12" customHeight="1">
      <c r="AF583" s="439" t="s">
        <v>1461</v>
      </c>
      <c r="AL583" s="36"/>
      <c r="AM583" s="539" t="s">
        <v>1850</v>
      </c>
      <c r="AN583" s="491" t="s">
        <v>1434</v>
      </c>
      <c r="AO583" s="198" t="s">
        <v>864</v>
      </c>
      <c r="AP583" s="263">
        <f t="shared" si="33"/>
        <v>0</v>
      </c>
      <c r="AQ583" s="263">
        <f t="shared" si="33"/>
        <v>0</v>
      </c>
      <c r="AR583" s="263">
        <f t="shared" si="33"/>
        <v>0</v>
      </c>
      <c r="AS583" s="199"/>
      <c r="AT583" s="203"/>
      <c r="AU583" s="177"/>
    </row>
    <row r="584" spans="32:47" ht="12" customHeight="1">
      <c r="AF584" s="439" t="s">
        <v>1462</v>
      </c>
      <c r="AL584" s="36"/>
      <c r="AM584" s="539" t="s">
        <v>1851</v>
      </c>
      <c r="AN584" s="491" t="s">
        <v>1435</v>
      </c>
      <c r="AO584" s="198" t="s">
        <v>864</v>
      </c>
      <c r="AP584" s="263">
        <f t="shared" si="33"/>
        <v>0</v>
      </c>
      <c r="AQ584" s="263">
        <f t="shared" si="33"/>
        <v>0</v>
      </c>
      <c r="AR584" s="263">
        <f t="shared" si="33"/>
        <v>0</v>
      </c>
      <c r="AS584" s="199"/>
      <c r="AT584" s="203"/>
      <c r="AU584" s="177"/>
    </row>
    <row r="585" spans="32:47" ht="12" customHeight="1">
      <c r="AF585" s="439" t="s">
        <v>1467</v>
      </c>
      <c r="AL585" s="36"/>
      <c r="AM585" s="539" t="s">
        <v>1852</v>
      </c>
      <c r="AN585" s="485" t="s">
        <v>825</v>
      </c>
      <c r="AO585" s="198" t="s">
        <v>864</v>
      </c>
      <c r="AP585" s="263">
        <f t="shared" si="33"/>
        <v>0</v>
      </c>
      <c r="AQ585" s="263">
        <f t="shared" si="33"/>
        <v>0</v>
      </c>
      <c r="AR585" s="263">
        <f t="shared" si="33"/>
        <v>0</v>
      </c>
      <c r="AS585" s="199"/>
      <c r="AT585" s="203"/>
      <c r="AU585" s="177"/>
    </row>
    <row r="586" spans="32:47" ht="12" customHeight="1">
      <c r="AF586" s="439" t="s">
        <v>2160</v>
      </c>
      <c r="AL586" s="36"/>
      <c r="AM586" s="539" t="s">
        <v>2170</v>
      </c>
      <c r="AN586" s="492" t="s">
        <v>1436</v>
      </c>
      <c r="AO586" s="198" t="s">
        <v>864</v>
      </c>
      <c r="AP586" s="263">
        <f t="shared" si="33"/>
        <v>0</v>
      </c>
      <c r="AQ586" s="263">
        <f t="shared" si="33"/>
        <v>0</v>
      </c>
      <c r="AR586" s="263">
        <f t="shared" si="33"/>
        <v>0</v>
      </c>
      <c r="AS586" s="199"/>
      <c r="AT586" s="203"/>
      <c r="AU586" s="177"/>
    </row>
    <row r="587" spans="32:47" ht="12" customHeight="1">
      <c r="AF587" s="439" t="s">
        <v>2141</v>
      </c>
      <c r="AL587" s="36"/>
      <c r="AM587" s="539" t="s">
        <v>2151</v>
      </c>
      <c r="AN587" s="492" t="s">
        <v>1437</v>
      </c>
      <c r="AO587" s="198" t="s">
        <v>864</v>
      </c>
      <c r="AP587" s="263">
        <f t="shared" si="33"/>
        <v>0</v>
      </c>
      <c r="AQ587" s="263">
        <f t="shared" si="33"/>
        <v>0</v>
      </c>
      <c r="AR587" s="263">
        <f t="shared" si="33"/>
        <v>0</v>
      </c>
      <c r="AS587" s="199"/>
      <c r="AT587" s="203"/>
      <c r="AU587" s="177"/>
    </row>
    <row r="588" spans="32:47" ht="12" customHeight="1">
      <c r="AF588" s="439" t="s">
        <v>2121</v>
      </c>
      <c r="AL588" s="36"/>
      <c r="AM588" s="539" t="s">
        <v>2132</v>
      </c>
      <c r="AN588" s="492" t="s">
        <v>1438</v>
      </c>
      <c r="AO588" s="198" t="s">
        <v>864</v>
      </c>
      <c r="AP588" s="263">
        <f t="shared" si="33"/>
        <v>0</v>
      </c>
      <c r="AQ588" s="263">
        <f t="shared" si="33"/>
        <v>0</v>
      </c>
      <c r="AR588" s="263">
        <f t="shared" si="33"/>
        <v>0</v>
      </c>
      <c r="AS588" s="199"/>
      <c r="AT588" s="203"/>
      <c r="AU588" s="177"/>
    </row>
    <row r="589" spans="32:47" ht="12" customHeight="1">
      <c r="AF589" s="439" t="s">
        <v>1468</v>
      </c>
      <c r="AL589" s="36"/>
      <c r="AM589" s="539" t="s">
        <v>1853</v>
      </c>
      <c r="AN589" s="492" t="s">
        <v>1439</v>
      </c>
      <c r="AO589" s="198" t="s">
        <v>864</v>
      </c>
      <c r="AP589" s="263">
        <f t="shared" si="33"/>
        <v>0</v>
      </c>
      <c r="AQ589" s="263">
        <f t="shared" si="33"/>
        <v>0</v>
      </c>
      <c r="AR589" s="263">
        <f t="shared" si="33"/>
        <v>0</v>
      </c>
      <c r="AS589" s="199"/>
      <c r="AT589" s="203"/>
      <c r="AU589" s="177"/>
    </row>
    <row r="590" spans="32:47" ht="12" customHeight="1">
      <c r="AF590" s="439" t="s">
        <v>1469</v>
      </c>
      <c r="AL590" s="36"/>
      <c r="AM590" s="539" t="s">
        <v>1854</v>
      </c>
      <c r="AN590" s="492" t="s">
        <v>1440</v>
      </c>
      <c r="AO590" s="198" t="s">
        <v>864</v>
      </c>
      <c r="AP590" s="263">
        <f t="shared" si="33"/>
        <v>0</v>
      </c>
      <c r="AQ590" s="263">
        <f t="shared" si="33"/>
        <v>0</v>
      </c>
      <c r="AR590" s="263">
        <f t="shared" si="33"/>
        <v>0</v>
      </c>
      <c r="AS590" s="199"/>
      <c r="AT590" s="203"/>
      <c r="AU590" s="177"/>
    </row>
    <row r="591" spans="32:47" ht="12" customHeight="1">
      <c r="AF591" s="439" t="s">
        <v>1470</v>
      </c>
      <c r="AL591" s="36"/>
      <c r="AM591" s="539" t="s">
        <v>1855</v>
      </c>
      <c r="AN591" s="492" t="s">
        <v>1441</v>
      </c>
      <c r="AO591" s="198" t="s">
        <v>864</v>
      </c>
      <c r="AP591" s="263">
        <f t="shared" si="33"/>
        <v>0</v>
      </c>
      <c r="AQ591" s="263">
        <f t="shared" si="33"/>
        <v>0</v>
      </c>
      <c r="AR591" s="263">
        <f t="shared" si="33"/>
        <v>0</v>
      </c>
      <c r="AS591" s="199"/>
      <c r="AT591" s="203"/>
      <c r="AU591" s="177"/>
    </row>
    <row r="592" spans="32:47" ht="12" customHeight="1">
      <c r="AF592" s="439" t="s">
        <v>1471</v>
      </c>
      <c r="AL592" s="36"/>
      <c r="AM592" s="539" t="s">
        <v>1856</v>
      </c>
      <c r="AN592" s="493" t="s">
        <v>826</v>
      </c>
      <c r="AO592" s="198" t="s">
        <v>864</v>
      </c>
      <c r="AP592" s="263">
        <f t="shared" si="33"/>
        <v>0</v>
      </c>
      <c r="AQ592" s="263">
        <f t="shared" si="33"/>
        <v>0</v>
      </c>
      <c r="AR592" s="263">
        <f t="shared" si="33"/>
        <v>0</v>
      </c>
      <c r="AS592" s="199"/>
      <c r="AT592" s="203"/>
      <c r="AU592" s="177"/>
    </row>
    <row r="593" spans="32:47" ht="12" customHeight="1">
      <c r="AF593" s="439" t="s">
        <v>1472</v>
      </c>
      <c r="AL593" s="36"/>
      <c r="AM593" s="539" t="s">
        <v>1857</v>
      </c>
      <c r="AN593" s="486" t="s">
        <v>817</v>
      </c>
      <c r="AO593" s="198" t="s">
        <v>864</v>
      </c>
      <c r="AP593" s="263">
        <f t="shared" si="33"/>
        <v>0</v>
      </c>
      <c r="AQ593" s="263">
        <f t="shared" si="33"/>
        <v>0</v>
      </c>
      <c r="AR593" s="263">
        <f t="shared" si="33"/>
        <v>0</v>
      </c>
      <c r="AS593" s="199"/>
      <c r="AT593" s="203"/>
      <c r="AU593" s="177"/>
    </row>
    <row r="594" spans="32:47" ht="12" customHeight="1">
      <c r="AF594" s="439" t="s">
        <v>1473</v>
      </c>
      <c r="AL594" s="36"/>
      <c r="AM594" s="539" t="s">
        <v>1858</v>
      </c>
      <c r="AN594" s="494" t="s">
        <v>1442</v>
      </c>
      <c r="AO594" s="198" t="s">
        <v>864</v>
      </c>
      <c r="AP594" s="263">
        <f t="shared" si="33"/>
        <v>0</v>
      </c>
      <c r="AQ594" s="263">
        <f t="shared" si="33"/>
        <v>0</v>
      </c>
      <c r="AR594" s="263">
        <f t="shared" si="33"/>
        <v>0</v>
      </c>
      <c r="AS594" s="199"/>
      <c r="AT594" s="203"/>
      <c r="AU594" s="177"/>
    </row>
    <row r="595" spans="32:47" ht="12" customHeight="1">
      <c r="AF595" s="439" t="s">
        <v>1474</v>
      </c>
      <c r="AL595" s="36"/>
      <c r="AM595" s="539" t="s">
        <v>1859</v>
      </c>
      <c r="AN595" s="494" t="s">
        <v>1443</v>
      </c>
      <c r="AO595" s="198" t="s">
        <v>864</v>
      </c>
      <c r="AP595" s="263">
        <f t="shared" si="33"/>
        <v>0</v>
      </c>
      <c r="AQ595" s="263">
        <f t="shared" si="33"/>
        <v>0</v>
      </c>
      <c r="AR595" s="263">
        <f t="shared" si="33"/>
        <v>0</v>
      </c>
      <c r="AS595" s="199"/>
      <c r="AT595" s="203"/>
      <c r="AU595" s="177"/>
    </row>
    <row r="596" spans="32:47" ht="12" customHeight="1">
      <c r="AF596" s="439" t="s">
        <v>1475</v>
      </c>
      <c r="AL596" s="36"/>
      <c r="AM596" s="539" t="s">
        <v>1860</v>
      </c>
      <c r="AN596" s="494" t="s">
        <v>1444</v>
      </c>
      <c r="AO596" s="198" t="s">
        <v>864</v>
      </c>
      <c r="AP596" s="263">
        <f t="shared" si="33"/>
        <v>0</v>
      </c>
      <c r="AQ596" s="263">
        <f t="shared" si="33"/>
        <v>0</v>
      </c>
      <c r="AR596" s="263">
        <f t="shared" si="33"/>
        <v>0</v>
      </c>
      <c r="AS596" s="199"/>
      <c r="AT596" s="203"/>
      <c r="AU596" s="177"/>
    </row>
    <row r="597" spans="32:47" ht="12" customHeight="1">
      <c r="AF597" s="439" t="s">
        <v>1487</v>
      </c>
      <c r="AL597" s="36"/>
      <c r="AM597" s="539" t="s">
        <v>1861</v>
      </c>
      <c r="AN597" s="494" t="s">
        <v>1445</v>
      </c>
      <c r="AO597" s="198" t="s">
        <v>864</v>
      </c>
      <c r="AP597" s="263">
        <f t="shared" si="33"/>
        <v>0</v>
      </c>
      <c r="AQ597" s="263">
        <f t="shared" si="33"/>
        <v>0</v>
      </c>
      <c r="AR597" s="263">
        <f t="shared" si="33"/>
        <v>0</v>
      </c>
      <c r="AS597" s="199"/>
      <c r="AT597" s="203"/>
      <c r="AU597" s="177"/>
    </row>
    <row r="598" spans="32:47" ht="12" customHeight="1">
      <c r="AF598" s="439" t="s">
        <v>1486</v>
      </c>
      <c r="AL598" s="36"/>
      <c r="AM598" s="539" t="s">
        <v>1862</v>
      </c>
      <c r="AN598" s="494" t="s">
        <v>1446</v>
      </c>
      <c r="AO598" s="198" t="s">
        <v>864</v>
      </c>
      <c r="AP598" s="263">
        <f t="shared" si="33"/>
        <v>0</v>
      </c>
      <c r="AQ598" s="263">
        <f t="shared" si="33"/>
        <v>0</v>
      </c>
      <c r="AR598" s="263">
        <f t="shared" si="33"/>
        <v>0</v>
      </c>
      <c r="AS598" s="199"/>
      <c r="AT598" s="203"/>
      <c r="AU598" s="177"/>
    </row>
    <row r="599" spans="32:47" ht="12" customHeight="1">
      <c r="AF599" s="439" t="s">
        <v>1485</v>
      </c>
      <c r="AL599" s="36"/>
      <c r="AM599" s="539" t="s">
        <v>1863</v>
      </c>
      <c r="AN599" s="494" t="s">
        <v>1447</v>
      </c>
      <c r="AO599" s="198" t="s">
        <v>864</v>
      </c>
      <c r="AP599" s="263">
        <f t="shared" si="33"/>
        <v>0</v>
      </c>
      <c r="AQ599" s="263">
        <f t="shared" si="33"/>
        <v>0</v>
      </c>
      <c r="AR599" s="263">
        <f t="shared" si="33"/>
        <v>0</v>
      </c>
      <c r="AS599" s="199"/>
      <c r="AT599" s="203"/>
      <c r="AU599" s="177"/>
    </row>
    <row r="600" spans="32:47" ht="12" customHeight="1">
      <c r="AF600" s="439" t="s">
        <v>1484</v>
      </c>
      <c r="AL600" s="36"/>
      <c r="AM600" s="539" t="s">
        <v>1864</v>
      </c>
      <c r="AN600" s="494" t="s">
        <v>1448</v>
      </c>
      <c r="AO600" s="198" t="s">
        <v>864</v>
      </c>
      <c r="AP600" s="263">
        <f t="shared" si="33"/>
        <v>0</v>
      </c>
      <c r="AQ600" s="263">
        <f t="shared" si="33"/>
        <v>0</v>
      </c>
      <c r="AR600" s="263">
        <f t="shared" si="33"/>
        <v>0</v>
      </c>
      <c r="AS600" s="199"/>
      <c r="AT600" s="203"/>
      <c r="AU600" s="177"/>
    </row>
    <row r="601" spans="32:47" ht="12" customHeight="1">
      <c r="AF601" s="439" t="s">
        <v>1483</v>
      </c>
      <c r="AL601" s="36"/>
      <c r="AM601" s="539" t="s">
        <v>1865</v>
      </c>
      <c r="AN601" s="494" t="s">
        <v>1449</v>
      </c>
      <c r="AO601" s="198" t="s">
        <v>864</v>
      </c>
      <c r="AP601" s="263">
        <f t="shared" si="33"/>
        <v>0</v>
      </c>
      <c r="AQ601" s="263">
        <f t="shared" si="33"/>
        <v>0</v>
      </c>
      <c r="AR601" s="263">
        <f t="shared" si="33"/>
        <v>0</v>
      </c>
      <c r="AS601" s="199"/>
      <c r="AT601" s="203"/>
      <c r="AU601" s="177"/>
    </row>
    <row r="602" spans="32:47" ht="12" customHeight="1">
      <c r="AF602" s="439" t="s">
        <v>1488</v>
      </c>
      <c r="AL602" s="36"/>
      <c r="AM602" s="539" t="s">
        <v>1866</v>
      </c>
      <c r="AN602" s="494" t="s">
        <v>1450</v>
      </c>
      <c r="AO602" s="198" t="s">
        <v>864</v>
      </c>
      <c r="AP602" s="263">
        <f t="shared" si="33"/>
        <v>0</v>
      </c>
      <c r="AQ602" s="263">
        <f t="shared" si="33"/>
        <v>0</v>
      </c>
      <c r="AR602" s="263">
        <f t="shared" si="33"/>
        <v>0</v>
      </c>
      <c r="AS602" s="199"/>
      <c r="AT602" s="203"/>
      <c r="AU602" s="177"/>
    </row>
    <row r="603" spans="32:47" ht="0.75" hidden="1" customHeight="1">
      <c r="AF603" s="439"/>
      <c r="AL603" s="36"/>
      <c r="AM603" s="540"/>
      <c r="AN603" s="508"/>
      <c r="AO603" s="509"/>
      <c r="AP603" s="510"/>
      <c r="AQ603" s="510"/>
      <c r="AR603" s="510"/>
      <c r="AS603" s="199"/>
      <c r="AT603" s="203"/>
      <c r="AU603" s="177"/>
    </row>
    <row r="604" spans="32:47" ht="0.75" hidden="1" customHeight="1">
      <c r="AF604" s="439"/>
      <c r="AL604" s="36"/>
      <c r="AM604" s="540"/>
      <c r="AN604" s="508"/>
      <c r="AO604" s="509"/>
      <c r="AP604" s="510"/>
      <c r="AQ604" s="510"/>
      <c r="AR604" s="510"/>
      <c r="AS604" s="199"/>
      <c r="AT604" s="203"/>
      <c r="AU604" s="177"/>
    </row>
    <row r="605" spans="32:47" ht="12" customHeight="1">
      <c r="AF605" s="439" t="s">
        <v>1489</v>
      </c>
      <c r="AL605" s="36"/>
      <c r="AM605" s="539" t="s">
        <v>1867</v>
      </c>
      <c r="AN605" s="495" t="s">
        <v>1451</v>
      </c>
      <c r="AO605" s="198" t="s">
        <v>864</v>
      </c>
      <c r="AP605" s="263">
        <f t="shared" ref="AP605:AR611" si="34">SUMIF($AS$9:$AT$9,AP$9,$AS605:$AT605)</f>
        <v>0</v>
      </c>
      <c r="AQ605" s="263">
        <f t="shared" si="34"/>
        <v>0</v>
      </c>
      <c r="AR605" s="263">
        <f t="shared" si="34"/>
        <v>0</v>
      </c>
      <c r="AS605" s="199"/>
      <c r="AT605" s="203"/>
      <c r="AU605" s="177"/>
    </row>
    <row r="606" spans="32:47" ht="12" customHeight="1">
      <c r="AF606" s="439" t="s">
        <v>1476</v>
      </c>
      <c r="AL606" s="36"/>
      <c r="AM606" s="539" t="s">
        <v>1868</v>
      </c>
      <c r="AN606" s="496" t="s">
        <v>828</v>
      </c>
      <c r="AO606" s="198" t="s">
        <v>864</v>
      </c>
      <c r="AP606" s="263">
        <f t="shared" si="34"/>
        <v>0</v>
      </c>
      <c r="AQ606" s="263">
        <f t="shared" si="34"/>
        <v>0</v>
      </c>
      <c r="AR606" s="263">
        <f t="shared" si="34"/>
        <v>0</v>
      </c>
      <c r="AS606" s="199"/>
      <c r="AT606" s="203"/>
      <c r="AU606" s="177"/>
    </row>
    <row r="607" spans="32:47" ht="12" customHeight="1">
      <c r="AF607" s="439" t="s">
        <v>1477</v>
      </c>
      <c r="AL607" s="36"/>
      <c r="AM607" s="539" t="s">
        <v>1869</v>
      </c>
      <c r="AN607" s="497" t="s">
        <v>854</v>
      </c>
      <c r="AO607" s="198" t="s">
        <v>864</v>
      </c>
      <c r="AP607" s="263">
        <f t="shared" si="34"/>
        <v>0</v>
      </c>
      <c r="AQ607" s="263">
        <f t="shared" si="34"/>
        <v>0</v>
      </c>
      <c r="AR607" s="263">
        <f t="shared" si="34"/>
        <v>0</v>
      </c>
      <c r="AS607" s="199"/>
      <c r="AT607" s="203"/>
      <c r="AU607" s="177"/>
    </row>
    <row r="608" spans="32:47" ht="12" customHeight="1">
      <c r="AF608" s="439" t="s">
        <v>1478</v>
      </c>
      <c r="AL608" s="36"/>
      <c r="AM608" s="539" t="s">
        <v>1870</v>
      </c>
      <c r="AN608" s="498" t="s">
        <v>333</v>
      </c>
      <c r="AO608" s="198" t="s">
        <v>864</v>
      </c>
      <c r="AP608" s="263">
        <f t="shared" si="34"/>
        <v>0</v>
      </c>
      <c r="AQ608" s="263">
        <f t="shared" si="34"/>
        <v>0</v>
      </c>
      <c r="AR608" s="263">
        <f t="shared" si="34"/>
        <v>0</v>
      </c>
      <c r="AS608" s="199"/>
      <c r="AT608" s="203"/>
      <c r="AU608" s="177"/>
    </row>
    <row r="609" spans="32:47" ht="12" customHeight="1">
      <c r="AF609" s="439" t="s">
        <v>1480</v>
      </c>
      <c r="AL609" s="36"/>
      <c r="AM609" s="539" t="s">
        <v>1871</v>
      </c>
      <c r="AN609" s="499" t="s">
        <v>334</v>
      </c>
      <c r="AO609" s="198" t="s">
        <v>864</v>
      </c>
      <c r="AP609" s="263">
        <f t="shared" si="34"/>
        <v>0</v>
      </c>
      <c r="AQ609" s="263">
        <f t="shared" si="34"/>
        <v>0</v>
      </c>
      <c r="AR609" s="263">
        <f t="shared" si="34"/>
        <v>0</v>
      </c>
      <c r="AS609" s="199"/>
      <c r="AT609" s="203"/>
      <c r="AU609" s="177"/>
    </row>
    <row r="610" spans="32:47" ht="12" customHeight="1">
      <c r="AF610" s="439" t="s">
        <v>1479</v>
      </c>
      <c r="AL610" s="36"/>
      <c r="AM610" s="539" t="s">
        <v>1872</v>
      </c>
      <c r="AN610" s="500" t="s">
        <v>335</v>
      </c>
      <c r="AO610" s="198" t="s">
        <v>864</v>
      </c>
      <c r="AP610" s="263">
        <f t="shared" si="34"/>
        <v>0</v>
      </c>
      <c r="AQ610" s="263">
        <f t="shared" si="34"/>
        <v>0</v>
      </c>
      <c r="AR610" s="263">
        <f t="shared" si="34"/>
        <v>0</v>
      </c>
      <c r="AS610" s="199"/>
      <c r="AT610" s="203"/>
      <c r="AU610" s="177"/>
    </row>
    <row r="611" spans="32:47" ht="12" customHeight="1">
      <c r="AF611" s="439" t="s">
        <v>1481</v>
      </c>
      <c r="AL611" s="36"/>
      <c r="AM611" s="539" t="s">
        <v>1873</v>
      </c>
      <c r="AN611" s="489" t="s">
        <v>336</v>
      </c>
      <c r="AO611" s="198" t="s">
        <v>864</v>
      </c>
      <c r="AP611" s="263">
        <f t="shared" si="34"/>
        <v>0</v>
      </c>
      <c r="AQ611" s="263">
        <f t="shared" si="34"/>
        <v>0</v>
      </c>
      <c r="AR611" s="263">
        <f t="shared" si="34"/>
        <v>0</v>
      </c>
      <c r="AS611" s="199"/>
      <c r="AT611" s="203"/>
      <c r="AU611" s="177"/>
    </row>
    <row r="612" spans="32:47" ht="0.75" hidden="1" customHeight="1">
      <c r="AF612" s="439"/>
      <c r="AL612" s="36"/>
      <c r="AM612" s="540"/>
      <c r="AN612" s="508"/>
      <c r="AO612" s="509"/>
      <c r="AP612" s="510"/>
      <c r="AQ612" s="510"/>
      <c r="AR612" s="510"/>
      <c r="AS612" s="199"/>
      <c r="AT612" s="203"/>
      <c r="AU612" s="177"/>
    </row>
    <row r="613" spans="32:47" ht="24" customHeight="1">
      <c r="AF613" s="119"/>
      <c r="AL613" s="36"/>
      <c r="AM613" s="538" t="s">
        <v>2052</v>
      </c>
      <c r="AN613" s="511" t="s">
        <v>757</v>
      </c>
      <c r="AO613" s="198" t="s">
        <v>196</v>
      </c>
      <c r="AP613" s="263">
        <f>SUMIF($AS$9:$AT$9,AP$9,$AS613:$AT613)</f>
        <v>0</v>
      </c>
      <c r="AQ613" s="263">
        <f>SUMIF($AS$9:$AT$9,AQ$9,$AS613:$AT613)</f>
        <v>0</v>
      </c>
      <c r="AR613" s="263">
        <f>SUMIF($AS$9:$AT$9,AR$9,$AS613:$AT613)</f>
        <v>0</v>
      </c>
      <c r="AS613" s="199"/>
      <c r="AT613" s="203"/>
      <c r="AU613" s="177"/>
    </row>
    <row r="614" spans="32:47" ht="0.75" hidden="1" customHeight="1">
      <c r="AF614" s="439"/>
      <c r="AL614" s="36"/>
      <c r="AM614" s="540"/>
      <c r="AN614" s="508"/>
      <c r="AO614" s="509"/>
      <c r="AP614" s="510"/>
      <c r="AQ614" s="510"/>
      <c r="AR614" s="510"/>
      <c r="AS614" s="199"/>
      <c r="AT614" s="203"/>
      <c r="AU614" s="177"/>
    </row>
    <row r="615" spans="32:47" ht="0.75" hidden="1" customHeight="1">
      <c r="AF615" s="439"/>
      <c r="AL615" s="36"/>
      <c r="AM615" s="540"/>
      <c r="AN615" s="508"/>
      <c r="AO615" s="509"/>
      <c r="AP615" s="510"/>
      <c r="AQ615" s="510"/>
      <c r="AR615" s="510"/>
      <c r="AS615" s="199"/>
      <c r="AT615" s="203"/>
      <c r="AU615" s="177"/>
    </row>
    <row r="616" spans="32:47" ht="0.75" hidden="1" customHeight="1">
      <c r="AF616" s="439"/>
      <c r="AL616" s="36"/>
      <c r="AM616" s="540"/>
      <c r="AN616" s="508"/>
      <c r="AO616" s="509"/>
      <c r="AP616" s="510"/>
      <c r="AQ616" s="510"/>
      <c r="AR616" s="510"/>
      <c r="AS616" s="199"/>
      <c r="AT616" s="203"/>
      <c r="AU616" s="177"/>
    </row>
    <row r="617" spans="32:47" ht="0.75" hidden="1" customHeight="1">
      <c r="AF617" s="439"/>
      <c r="AL617" s="36"/>
      <c r="AM617" s="540"/>
      <c r="AN617" s="508"/>
      <c r="AO617" s="509"/>
      <c r="AP617" s="510"/>
      <c r="AQ617" s="510"/>
      <c r="AR617" s="510"/>
      <c r="AS617" s="199"/>
      <c r="AT617" s="203"/>
      <c r="AU617" s="177"/>
    </row>
    <row r="618" spans="32:47" ht="0.75" hidden="1" customHeight="1">
      <c r="AF618" s="439"/>
      <c r="AL618" s="36"/>
      <c r="AM618" s="540"/>
      <c r="AN618" s="508"/>
      <c r="AO618" s="509"/>
      <c r="AP618" s="510"/>
      <c r="AQ618" s="510"/>
      <c r="AR618" s="510"/>
      <c r="AS618" s="199"/>
      <c r="AT618" s="203"/>
      <c r="AU618" s="177"/>
    </row>
    <row r="619" spans="32:47" ht="0.75" hidden="1" customHeight="1">
      <c r="AF619" s="439"/>
      <c r="AL619" s="36"/>
      <c r="AM619" s="540"/>
      <c r="AN619" s="508"/>
      <c r="AO619" s="509"/>
      <c r="AP619" s="510"/>
      <c r="AQ619" s="510"/>
      <c r="AR619" s="510"/>
      <c r="AS619" s="199"/>
      <c r="AT619" s="203"/>
      <c r="AU619" s="177"/>
    </row>
    <row r="620" spans="32:47" ht="0.75" hidden="1" customHeight="1">
      <c r="AF620" s="439"/>
      <c r="AL620" s="36"/>
      <c r="AM620" s="540"/>
      <c r="AN620" s="508"/>
      <c r="AO620" s="509"/>
      <c r="AP620" s="510"/>
      <c r="AQ620" s="510"/>
      <c r="AR620" s="510"/>
      <c r="AS620" s="199"/>
      <c r="AT620" s="203"/>
      <c r="AU620" s="177"/>
    </row>
    <row r="621" spans="32:47" ht="0.75" hidden="1" customHeight="1">
      <c r="AF621" s="439"/>
      <c r="AL621" s="36"/>
      <c r="AM621" s="540"/>
      <c r="AN621" s="508"/>
      <c r="AO621" s="509"/>
      <c r="AP621" s="510"/>
      <c r="AQ621" s="510"/>
      <c r="AR621" s="510"/>
      <c r="AS621" s="199"/>
      <c r="AT621" s="203"/>
      <c r="AU621" s="177"/>
    </row>
    <row r="622" spans="32:47" ht="12" customHeight="1">
      <c r="AF622" s="439" t="s">
        <v>1456</v>
      </c>
      <c r="AL622" s="36"/>
      <c r="AM622" s="539" t="s">
        <v>2053</v>
      </c>
      <c r="AN622" s="489" t="s">
        <v>783</v>
      </c>
      <c r="AO622" s="198" t="s">
        <v>196</v>
      </c>
      <c r="AP622" s="263">
        <f t="shared" ref="AP622:AR646" si="35">SUMIF($AS$9:$AT$9,AP$9,$AS622:$AT622)</f>
        <v>0</v>
      </c>
      <c r="AQ622" s="263">
        <f t="shared" si="35"/>
        <v>0</v>
      </c>
      <c r="AR622" s="263">
        <f t="shared" si="35"/>
        <v>0</v>
      </c>
      <c r="AS622" s="199"/>
      <c r="AT622" s="203"/>
      <c r="AU622" s="177"/>
    </row>
    <row r="623" spans="32:47" ht="12" customHeight="1">
      <c r="AF623" s="439" t="s">
        <v>1457</v>
      </c>
      <c r="AL623" s="36"/>
      <c r="AM623" s="539" t="s">
        <v>2054</v>
      </c>
      <c r="AN623" s="490" t="s">
        <v>823</v>
      </c>
      <c r="AO623" s="198" t="s">
        <v>196</v>
      </c>
      <c r="AP623" s="263">
        <f t="shared" si="35"/>
        <v>0</v>
      </c>
      <c r="AQ623" s="263">
        <f t="shared" si="35"/>
        <v>0</v>
      </c>
      <c r="AR623" s="263">
        <f t="shared" si="35"/>
        <v>0</v>
      </c>
      <c r="AS623" s="199"/>
      <c r="AT623" s="203"/>
      <c r="AU623" s="177"/>
    </row>
    <row r="624" spans="32:47" ht="12" customHeight="1">
      <c r="AF624" s="439" t="s">
        <v>1458</v>
      </c>
      <c r="AL624" s="36"/>
      <c r="AM624" s="539" t="s">
        <v>2055</v>
      </c>
      <c r="AN624" s="484" t="s">
        <v>827</v>
      </c>
      <c r="AO624" s="198" t="s">
        <v>196</v>
      </c>
      <c r="AP624" s="263">
        <f t="shared" si="35"/>
        <v>0</v>
      </c>
      <c r="AQ624" s="263">
        <f t="shared" si="35"/>
        <v>0</v>
      </c>
      <c r="AR624" s="263">
        <f t="shared" si="35"/>
        <v>0</v>
      </c>
      <c r="AS624" s="199"/>
      <c r="AT624" s="203"/>
      <c r="AU624" s="177"/>
    </row>
    <row r="625" spans="32:47" ht="12" customHeight="1">
      <c r="AF625" s="439" t="s">
        <v>1459</v>
      </c>
      <c r="AL625" s="36"/>
      <c r="AM625" s="539" t="s">
        <v>2056</v>
      </c>
      <c r="AN625" s="491" t="s">
        <v>1432</v>
      </c>
      <c r="AO625" s="198" t="s">
        <v>196</v>
      </c>
      <c r="AP625" s="263">
        <f t="shared" si="35"/>
        <v>0</v>
      </c>
      <c r="AQ625" s="263">
        <f t="shared" si="35"/>
        <v>0</v>
      </c>
      <c r="AR625" s="263">
        <f t="shared" si="35"/>
        <v>0</v>
      </c>
      <c r="AS625" s="199"/>
      <c r="AT625" s="203"/>
      <c r="AU625" s="177"/>
    </row>
    <row r="626" spans="32:47" ht="12" customHeight="1">
      <c r="AF626" s="439" t="s">
        <v>1460</v>
      </c>
      <c r="AL626" s="36"/>
      <c r="AM626" s="539" t="s">
        <v>2057</v>
      </c>
      <c r="AN626" s="491" t="s">
        <v>1433</v>
      </c>
      <c r="AO626" s="198" t="s">
        <v>196</v>
      </c>
      <c r="AP626" s="263">
        <f t="shared" si="35"/>
        <v>0</v>
      </c>
      <c r="AQ626" s="263">
        <f t="shared" si="35"/>
        <v>0</v>
      </c>
      <c r="AR626" s="263">
        <f t="shared" si="35"/>
        <v>0</v>
      </c>
      <c r="AS626" s="199"/>
      <c r="AT626" s="203"/>
      <c r="AU626" s="177"/>
    </row>
    <row r="627" spans="32:47" ht="12" customHeight="1">
      <c r="AF627" s="439" t="s">
        <v>1461</v>
      </c>
      <c r="AL627" s="36"/>
      <c r="AM627" s="539" t="s">
        <v>2058</v>
      </c>
      <c r="AN627" s="491" t="s">
        <v>1434</v>
      </c>
      <c r="AO627" s="198" t="s">
        <v>196</v>
      </c>
      <c r="AP627" s="263">
        <f t="shared" si="35"/>
        <v>0</v>
      </c>
      <c r="AQ627" s="263">
        <f t="shared" si="35"/>
        <v>0</v>
      </c>
      <c r="AR627" s="263">
        <f t="shared" si="35"/>
        <v>0</v>
      </c>
      <c r="AS627" s="199"/>
      <c r="AT627" s="203"/>
      <c r="AU627" s="177"/>
    </row>
    <row r="628" spans="32:47" ht="12" customHeight="1">
      <c r="AF628" s="439" t="s">
        <v>1462</v>
      </c>
      <c r="AL628" s="36"/>
      <c r="AM628" s="539" t="s">
        <v>2059</v>
      </c>
      <c r="AN628" s="491" t="s">
        <v>1435</v>
      </c>
      <c r="AO628" s="198" t="s">
        <v>196</v>
      </c>
      <c r="AP628" s="263">
        <f t="shared" si="35"/>
        <v>0</v>
      </c>
      <c r="AQ628" s="263">
        <f t="shared" si="35"/>
        <v>0</v>
      </c>
      <c r="AR628" s="263">
        <f t="shared" si="35"/>
        <v>0</v>
      </c>
      <c r="AS628" s="199"/>
      <c r="AT628" s="203"/>
      <c r="AU628" s="177"/>
    </row>
    <row r="629" spans="32:47" ht="12" customHeight="1">
      <c r="AF629" s="439" t="s">
        <v>1467</v>
      </c>
      <c r="AL629" s="36"/>
      <c r="AM629" s="539" t="s">
        <v>2060</v>
      </c>
      <c r="AN629" s="485" t="s">
        <v>825</v>
      </c>
      <c r="AO629" s="198" t="s">
        <v>196</v>
      </c>
      <c r="AP629" s="263">
        <f t="shared" si="35"/>
        <v>0</v>
      </c>
      <c r="AQ629" s="263">
        <f t="shared" si="35"/>
        <v>0</v>
      </c>
      <c r="AR629" s="263">
        <f t="shared" si="35"/>
        <v>0</v>
      </c>
      <c r="AS629" s="199"/>
      <c r="AT629" s="203"/>
      <c r="AU629" s="177"/>
    </row>
    <row r="630" spans="32:47" ht="12" customHeight="1">
      <c r="AF630" s="439" t="s">
        <v>2160</v>
      </c>
      <c r="AL630" s="36"/>
      <c r="AM630" s="539" t="s">
        <v>2171</v>
      </c>
      <c r="AN630" s="492" t="s">
        <v>1436</v>
      </c>
      <c r="AO630" s="198" t="s">
        <v>196</v>
      </c>
      <c r="AP630" s="263">
        <f t="shared" si="35"/>
        <v>0</v>
      </c>
      <c r="AQ630" s="263">
        <f t="shared" si="35"/>
        <v>0</v>
      </c>
      <c r="AR630" s="263">
        <f t="shared" si="35"/>
        <v>0</v>
      </c>
      <c r="AS630" s="199"/>
      <c r="AT630" s="203"/>
      <c r="AU630" s="177"/>
    </row>
    <row r="631" spans="32:47" ht="12" customHeight="1">
      <c r="AF631" s="439" t="s">
        <v>2141</v>
      </c>
      <c r="AL631" s="36"/>
      <c r="AM631" s="539" t="s">
        <v>2152</v>
      </c>
      <c r="AN631" s="492" t="s">
        <v>1437</v>
      </c>
      <c r="AO631" s="198" t="s">
        <v>196</v>
      </c>
      <c r="AP631" s="263">
        <f t="shared" si="35"/>
        <v>0</v>
      </c>
      <c r="AQ631" s="263">
        <f t="shared" si="35"/>
        <v>0</v>
      </c>
      <c r="AR631" s="263">
        <f t="shared" si="35"/>
        <v>0</v>
      </c>
      <c r="AS631" s="199"/>
      <c r="AT631" s="203"/>
      <c r="AU631" s="177"/>
    </row>
    <row r="632" spans="32:47" ht="12" customHeight="1">
      <c r="AF632" s="439" t="s">
        <v>2121</v>
      </c>
      <c r="AL632" s="36"/>
      <c r="AM632" s="539" t="s">
        <v>2133</v>
      </c>
      <c r="AN632" s="492" t="s">
        <v>1438</v>
      </c>
      <c r="AO632" s="198" t="s">
        <v>196</v>
      </c>
      <c r="AP632" s="263">
        <f t="shared" si="35"/>
        <v>0</v>
      </c>
      <c r="AQ632" s="263">
        <f t="shared" si="35"/>
        <v>0</v>
      </c>
      <c r="AR632" s="263">
        <f t="shared" si="35"/>
        <v>0</v>
      </c>
      <c r="AS632" s="199"/>
      <c r="AT632" s="203"/>
      <c r="AU632" s="177"/>
    </row>
    <row r="633" spans="32:47" ht="12" customHeight="1">
      <c r="AF633" s="439" t="s">
        <v>1468</v>
      </c>
      <c r="AL633" s="36"/>
      <c r="AM633" s="539" t="s">
        <v>2061</v>
      </c>
      <c r="AN633" s="492" t="s">
        <v>1439</v>
      </c>
      <c r="AO633" s="198" t="s">
        <v>196</v>
      </c>
      <c r="AP633" s="263">
        <f t="shared" si="35"/>
        <v>0</v>
      </c>
      <c r="AQ633" s="263">
        <f t="shared" si="35"/>
        <v>0</v>
      </c>
      <c r="AR633" s="263">
        <f t="shared" si="35"/>
        <v>0</v>
      </c>
      <c r="AS633" s="199"/>
      <c r="AT633" s="203"/>
      <c r="AU633" s="177"/>
    </row>
    <row r="634" spans="32:47" ht="12" customHeight="1">
      <c r="AF634" s="439" t="s">
        <v>1469</v>
      </c>
      <c r="AL634" s="36"/>
      <c r="AM634" s="539" t="s">
        <v>2062</v>
      </c>
      <c r="AN634" s="492" t="s">
        <v>1440</v>
      </c>
      <c r="AO634" s="198" t="s">
        <v>196</v>
      </c>
      <c r="AP634" s="263">
        <f t="shared" si="35"/>
        <v>0</v>
      </c>
      <c r="AQ634" s="263">
        <f t="shared" si="35"/>
        <v>0</v>
      </c>
      <c r="AR634" s="263">
        <f t="shared" si="35"/>
        <v>0</v>
      </c>
      <c r="AS634" s="199"/>
      <c r="AT634" s="203"/>
      <c r="AU634" s="177"/>
    </row>
    <row r="635" spans="32:47" ht="12" customHeight="1">
      <c r="AF635" s="439" t="s">
        <v>1470</v>
      </c>
      <c r="AL635" s="36"/>
      <c r="AM635" s="539" t="s">
        <v>2063</v>
      </c>
      <c r="AN635" s="492" t="s">
        <v>1441</v>
      </c>
      <c r="AO635" s="198" t="s">
        <v>196</v>
      </c>
      <c r="AP635" s="263">
        <f t="shared" si="35"/>
        <v>0</v>
      </c>
      <c r="AQ635" s="263">
        <f t="shared" si="35"/>
        <v>0</v>
      </c>
      <c r="AR635" s="263">
        <f t="shared" si="35"/>
        <v>0</v>
      </c>
      <c r="AS635" s="199"/>
      <c r="AT635" s="203"/>
      <c r="AU635" s="177"/>
    </row>
    <row r="636" spans="32:47" ht="12" customHeight="1">
      <c r="AF636" s="439" t="s">
        <v>1471</v>
      </c>
      <c r="AL636" s="36"/>
      <c r="AM636" s="539" t="s">
        <v>2064</v>
      </c>
      <c r="AN636" s="493" t="s">
        <v>826</v>
      </c>
      <c r="AO636" s="198" t="s">
        <v>196</v>
      </c>
      <c r="AP636" s="263">
        <f t="shared" si="35"/>
        <v>0</v>
      </c>
      <c r="AQ636" s="263">
        <f t="shared" si="35"/>
        <v>0</v>
      </c>
      <c r="AR636" s="263">
        <f t="shared" si="35"/>
        <v>0</v>
      </c>
      <c r="AS636" s="199"/>
      <c r="AT636" s="203"/>
      <c r="AU636" s="177"/>
    </row>
    <row r="637" spans="32:47" ht="12" customHeight="1">
      <c r="AF637" s="439" t="s">
        <v>1472</v>
      </c>
      <c r="AL637" s="36"/>
      <c r="AM637" s="539" t="s">
        <v>2065</v>
      </c>
      <c r="AN637" s="486" t="s">
        <v>817</v>
      </c>
      <c r="AO637" s="198" t="s">
        <v>196</v>
      </c>
      <c r="AP637" s="263">
        <f t="shared" si="35"/>
        <v>0</v>
      </c>
      <c r="AQ637" s="263">
        <f t="shared" si="35"/>
        <v>0</v>
      </c>
      <c r="AR637" s="263">
        <f t="shared" si="35"/>
        <v>0</v>
      </c>
      <c r="AS637" s="199"/>
      <c r="AT637" s="203"/>
      <c r="AU637" s="177"/>
    </row>
    <row r="638" spans="32:47" ht="12" customHeight="1">
      <c r="AF638" s="439" t="s">
        <v>1473</v>
      </c>
      <c r="AL638" s="36"/>
      <c r="AM638" s="539" t="s">
        <v>2066</v>
      </c>
      <c r="AN638" s="494" t="s">
        <v>1442</v>
      </c>
      <c r="AO638" s="198" t="s">
        <v>196</v>
      </c>
      <c r="AP638" s="263">
        <f t="shared" si="35"/>
        <v>0</v>
      </c>
      <c r="AQ638" s="263">
        <f t="shared" si="35"/>
        <v>0</v>
      </c>
      <c r="AR638" s="263">
        <f t="shared" si="35"/>
        <v>0</v>
      </c>
      <c r="AS638" s="199"/>
      <c r="AT638" s="203"/>
      <c r="AU638" s="177"/>
    </row>
    <row r="639" spans="32:47" ht="12" customHeight="1">
      <c r="AF639" s="439" t="s">
        <v>1474</v>
      </c>
      <c r="AL639" s="36"/>
      <c r="AM639" s="539" t="s">
        <v>2067</v>
      </c>
      <c r="AN639" s="494" t="s">
        <v>1443</v>
      </c>
      <c r="AO639" s="198" t="s">
        <v>196</v>
      </c>
      <c r="AP639" s="263">
        <f t="shared" si="35"/>
        <v>0</v>
      </c>
      <c r="AQ639" s="263">
        <f t="shared" si="35"/>
        <v>0</v>
      </c>
      <c r="AR639" s="263">
        <f t="shared" si="35"/>
        <v>0</v>
      </c>
      <c r="AS639" s="199"/>
      <c r="AT639" s="203"/>
      <c r="AU639" s="177"/>
    </row>
    <row r="640" spans="32:47" ht="12" customHeight="1">
      <c r="AF640" s="439" t="s">
        <v>1475</v>
      </c>
      <c r="AL640" s="36"/>
      <c r="AM640" s="539" t="s">
        <v>2068</v>
      </c>
      <c r="AN640" s="494" t="s">
        <v>1444</v>
      </c>
      <c r="AO640" s="198" t="s">
        <v>196</v>
      </c>
      <c r="AP640" s="263">
        <f t="shared" si="35"/>
        <v>0</v>
      </c>
      <c r="AQ640" s="263">
        <f t="shared" si="35"/>
        <v>0</v>
      </c>
      <c r="AR640" s="263">
        <f t="shared" si="35"/>
        <v>0</v>
      </c>
      <c r="AS640" s="199"/>
      <c r="AT640" s="203"/>
      <c r="AU640" s="177"/>
    </row>
    <row r="641" spans="32:47" ht="12" customHeight="1">
      <c r="AF641" s="439" t="s">
        <v>1487</v>
      </c>
      <c r="AL641" s="36"/>
      <c r="AM641" s="539" t="s">
        <v>2069</v>
      </c>
      <c r="AN641" s="494" t="s">
        <v>1445</v>
      </c>
      <c r="AO641" s="198" t="s">
        <v>196</v>
      </c>
      <c r="AP641" s="263">
        <f t="shared" si="35"/>
        <v>0</v>
      </c>
      <c r="AQ641" s="263">
        <f t="shared" si="35"/>
        <v>0</v>
      </c>
      <c r="AR641" s="263">
        <f t="shared" si="35"/>
        <v>0</v>
      </c>
      <c r="AS641" s="199"/>
      <c r="AT641" s="203"/>
      <c r="AU641" s="177"/>
    </row>
    <row r="642" spans="32:47" ht="12" customHeight="1">
      <c r="AF642" s="439" t="s">
        <v>1486</v>
      </c>
      <c r="AL642" s="36"/>
      <c r="AM642" s="539" t="s">
        <v>2070</v>
      </c>
      <c r="AN642" s="494" t="s">
        <v>1446</v>
      </c>
      <c r="AO642" s="198" t="s">
        <v>196</v>
      </c>
      <c r="AP642" s="263">
        <f t="shared" si="35"/>
        <v>0</v>
      </c>
      <c r="AQ642" s="263">
        <f t="shared" si="35"/>
        <v>0</v>
      </c>
      <c r="AR642" s="263">
        <f t="shared" si="35"/>
        <v>0</v>
      </c>
      <c r="AS642" s="199"/>
      <c r="AT642" s="203"/>
      <c r="AU642" s="177"/>
    </row>
    <row r="643" spans="32:47" ht="12" customHeight="1">
      <c r="AF643" s="439" t="s">
        <v>1485</v>
      </c>
      <c r="AL643" s="36"/>
      <c r="AM643" s="539" t="s">
        <v>2071</v>
      </c>
      <c r="AN643" s="494" t="s">
        <v>1447</v>
      </c>
      <c r="AO643" s="198" t="s">
        <v>196</v>
      </c>
      <c r="AP643" s="263">
        <f t="shared" si="35"/>
        <v>0</v>
      </c>
      <c r="AQ643" s="263">
        <f t="shared" si="35"/>
        <v>0</v>
      </c>
      <c r="AR643" s="263">
        <f t="shared" si="35"/>
        <v>0</v>
      </c>
      <c r="AS643" s="199"/>
      <c r="AT643" s="203"/>
      <c r="AU643" s="177"/>
    </row>
    <row r="644" spans="32:47" ht="12" customHeight="1">
      <c r="AF644" s="439" t="s">
        <v>1484</v>
      </c>
      <c r="AL644" s="36"/>
      <c r="AM644" s="539" t="s">
        <v>2072</v>
      </c>
      <c r="AN644" s="494" t="s">
        <v>1448</v>
      </c>
      <c r="AO644" s="198" t="s">
        <v>196</v>
      </c>
      <c r="AP644" s="263">
        <f t="shared" si="35"/>
        <v>0</v>
      </c>
      <c r="AQ644" s="263">
        <f t="shared" si="35"/>
        <v>0</v>
      </c>
      <c r="AR644" s="263">
        <f t="shared" si="35"/>
        <v>0</v>
      </c>
      <c r="AS644" s="199"/>
      <c r="AT644" s="203"/>
      <c r="AU644" s="177"/>
    </row>
    <row r="645" spans="32:47" ht="12" customHeight="1">
      <c r="AF645" s="439" t="s">
        <v>1483</v>
      </c>
      <c r="AL645" s="36"/>
      <c r="AM645" s="539" t="s">
        <v>2073</v>
      </c>
      <c r="AN645" s="494" t="s">
        <v>1449</v>
      </c>
      <c r="AO645" s="198" t="s">
        <v>196</v>
      </c>
      <c r="AP645" s="263">
        <f t="shared" si="35"/>
        <v>0</v>
      </c>
      <c r="AQ645" s="263">
        <f t="shared" si="35"/>
        <v>0</v>
      </c>
      <c r="AR645" s="263">
        <f t="shared" si="35"/>
        <v>0</v>
      </c>
      <c r="AS645" s="199"/>
      <c r="AT645" s="203"/>
      <c r="AU645" s="177"/>
    </row>
    <row r="646" spans="32:47" ht="12" customHeight="1">
      <c r="AF646" s="439" t="s">
        <v>1488</v>
      </c>
      <c r="AL646" s="36"/>
      <c r="AM646" s="539" t="s">
        <v>2074</v>
      </c>
      <c r="AN646" s="494" t="s">
        <v>1450</v>
      </c>
      <c r="AO646" s="198" t="s">
        <v>196</v>
      </c>
      <c r="AP646" s="263">
        <f t="shared" si="35"/>
        <v>0</v>
      </c>
      <c r="AQ646" s="263">
        <f t="shared" si="35"/>
        <v>0</v>
      </c>
      <c r="AR646" s="263">
        <f t="shared" si="35"/>
        <v>0</v>
      </c>
      <c r="AS646" s="199"/>
      <c r="AT646" s="203"/>
      <c r="AU646" s="177"/>
    </row>
    <row r="647" spans="32:47" ht="0.75" hidden="1" customHeight="1">
      <c r="AF647" s="439"/>
      <c r="AL647" s="36"/>
      <c r="AM647" s="540"/>
      <c r="AN647" s="508"/>
      <c r="AO647" s="509"/>
      <c r="AP647" s="510"/>
      <c r="AQ647" s="510"/>
      <c r="AR647" s="510"/>
      <c r="AS647" s="199"/>
      <c r="AT647" s="203"/>
      <c r="AU647" s="177"/>
    </row>
    <row r="648" spans="32:47" ht="0.75" hidden="1" customHeight="1">
      <c r="AF648" s="439"/>
      <c r="AL648" s="36"/>
      <c r="AM648" s="540"/>
      <c r="AN648" s="508"/>
      <c r="AO648" s="509"/>
      <c r="AP648" s="510"/>
      <c r="AQ648" s="510"/>
      <c r="AR648" s="510"/>
      <c r="AS648" s="199"/>
      <c r="AT648" s="203"/>
      <c r="AU648" s="177"/>
    </row>
    <row r="649" spans="32:47" ht="12" customHeight="1">
      <c r="AF649" s="439" t="s">
        <v>1489</v>
      </c>
      <c r="AL649" s="36"/>
      <c r="AM649" s="539" t="s">
        <v>2075</v>
      </c>
      <c r="AN649" s="495" t="s">
        <v>1451</v>
      </c>
      <c r="AO649" s="198" t="s">
        <v>196</v>
      </c>
      <c r="AP649" s="263">
        <f t="shared" ref="AP649:AR655" si="36">SUMIF($AS$9:$AT$9,AP$9,$AS649:$AT649)</f>
        <v>0</v>
      </c>
      <c r="AQ649" s="263">
        <f t="shared" si="36"/>
        <v>0</v>
      </c>
      <c r="AR649" s="263">
        <f t="shared" si="36"/>
        <v>0</v>
      </c>
      <c r="AS649" s="199"/>
      <c r="AT649" s="203"/>
      <c r="AU649" s="177"/>
    </row>
    <row r="650" spans="32:47" ht="12" customHeight="1">
      <c r="AF650" s="439" t="s">
        <v>1476</v>
      </c>
      <c r="AL650" s="36"/>
      <c r="AM650" s="539" t="s">
        <v>2076</v>
      </c>
      <c r="AN650" s="496" t="s">
        <v>828</v>
      </c>
      <c r="AO650" s="198" t="s">
        <v>196</v>
      </c>
      <c r="AP650" s="263">
        <f t="shared" si="36"/>
        <v>0</v>
      </c>
      <c r="AQ650" s="263">
        <f t="shared" si="36"/>
        <v>0</v>
      </c>
      <c r="AR650" s="263">
        <f t="shared" si="36"/>
        <v>0</v>
      </c>
      <c r="AS650" s="199"/>
      <c r="AT650" s="203"/>
      <c r="AU650" s="177"/>
    </row>
    <row r="651" spans="32:47" ht="12" customHeight="1">
      <c r="AF651" s="439" t="s">
        <v>1477</v>
      </c>
      <c r="AL651" s="36"/>
      <c r="AM651" s="539" t="s">
        <v>2077</v>
      </c>
      <c r="AN651" s="497" t="s">
        <v>854</v>
      </c>
      <c r="AO651" s="198" t="s">
        <v>196</v>
      </c>
      <c r="AP651" s="263">
        <f t="shared" si="36"/>
        <v>0</v>
      </c>
      <c r="AQ651" s="263">
        <f t="shared" si="36"/>
        <v>0</v>
      </c>
      <c r="AR651" s="263">
        <f t="shared" si="36"/>
        <v>0</v>
      </c>
      <c r="AS651" s="199"/>
      <c r="AT651" s="203"/>
      <c r="AU651" s="177"/>
    </row>
    <row r="652" spans="32:47" ht="12" customHeight="1">
      <c r="AF652" s="439" t="s">
        <v>1478</v>
      </c>
      <c r="AL652" s="36"/>
      <c r="AM652" s="539" t="s">
        <v>2078</v>
      </c>
      <c r="AN652" s="498" t="s">
        <v>333</v>
      </c>
      <c r="AO652" s="198" t="s">
        <v>196</v>
      </c>
      <c r="AP652" s="263">
        <f t="shared" si="36"/>
        <v>0</v>
      </c>
      <c r="AQ652" s="263">
        <f t="shared" si="36"/>
        <v>0</v>
      </c>
      <c r="AR652" s="263">
        <f t="shared" si="36"/>
        <v>0</v>
      </c>
      <c r="AS652" s="199"/>
      <c r="AT652" s="203"/>
      <c r="AU652" s="177"/>
    </row>
    <row r="653" spans="32:47" ht="12" customHeight="1">
      <c r="AF653" s="439" t="s">
        <v>1480</v>
      </c>
      <c r="AL653" s="36"/>
      <c r="AM653" s="539" t="s">
        <v>2079</v>
      </c>
      <c r="AN653" s="499" t="s">
        <v>334</v>
      </c>
      <c r="AO653" s="198" t="s">
        <v>196</v>
      </c>
      <c r="AP653" s="263">
        <f t="shared" si="36"/>
        <v>0</v>
      </c>
      <c r="AQ653" s="263">
        <f t="shared" si="36"/>
        <v>0</v>
      </c>
      <c r="AR653" s="263">
        <f t="shared" si="36"/>
        <v>0</v>
      </c>
      <c r="AS653" s="199"/>
      <c r="AT653" s="203"/>
      <c r="AU653" s="177"/>
    </row>
    <row r="654" spans="32:47" ht="12" customHeight="1">
      <c r="AF654" s="439" t="s">
        <v>1479</v>
      </c>
      <c r="AL654" s="36"/>
      <c r="AM654" s="539" t="s">
        <v>2080</v>
      </c>
      <c r="AN654" s="500" t="s">
        <v>335</v>
      </c>
      <c r="AO654" s="198" t="s">
        <v>196</v>
      </c>
      <c r="AP654" s="263">
        <f t="shared" si="36"/>
        <v>0</v>
      </c>
      <c r="AQ654" s="263">
        <f t="shared" si="36"/>
        <v>0</v>
      </c>
      <c r="AR654" s="263">
        <f t="shared" si="36"/>
        <v>0</v>
      </c>
      <c r="AS654" s="199"/>
      <c r="AT654" s="203"/>
      <c r="AU654" s="177"/>
    </row>
    <row r="655" spans="32:47" ht="12" customHeight="1">
      <c r="AF655" s="439" t="s">
        <v>1481</v>
      </c>
      <c r="AL655" s="36"/>
      <c r="AM655" s="539" t="s">
        <v>2081</v>
      </c>
      <c r="AN655" s="489" t="s">
        <v>336</v>
      </c>
      <c r="AO655" s="198" t="s">
        <v>196</v>
      </c>
      <c r="AP655" s="263">
        <f t="shared" si="36"/>
        <v>0</v>
      </c>
      <c r="AQ655" s="263">
        <f t="shared" si="36"/>
        <v>0</v>
      </c>
      <c r="AR655" s="263">
        <f t="shared" si="36"/>
        <v>0</v>
      </c>
      <c r="AS655" s="199"/>
      <c r="AT655" s="203"/>
      <c r="AU655" s="177"/>
    </row>
    <row r="656" spans="32:47" ht="0.75" hidden="1" customHeight="1">
      <c r="AF656" s="439"/>
      <c r="AL656" s="36"/>
      <c r="AM656" s="540"/>
      <c r="AN656" s="508"/>
      <c r="AO656" s="509"/>
      <c r="AP656" s="510"/>
      <c r="AQ656" s="510"/>
      <c r="AR656" s="510"/>
      <c r="AS656" s="199"/>
      <c r="AT656" s="203"/>
      <c r="AU656" s="177"/>
    </row>
    <row r="657" spans="32:47" ht="24" customHeight="1">
      <c r="AF657" s="119"/>
      <c r="AL657" s="36"/>
      <c r="AM657" s="538" t="s">
        <v>1814</v>
      </c>
      <c r="AN657" s="511" t="s">
        <v>758</v>
      </c>
      <c r="AO657" s="198"/>
      <c r="AP657" s="204"/>
      <c r="AQ657" s="204"/>
      <c r="AR657" s="204"/>
      <c r="AS657" s="199"/>
      <c r="AT657" s="203"/>
      <c r="AU657" s="177"/>
    </row>
    <row r="658" spans="32:47" ht="0.75" hidden="1" customHeight="1">
      <c r="AF658" s="439"/>
      <c r="AL658" s="36"/>
      <c r="AM658" s="540"/>
      <c r="AN658" s="508"/>
      <c r="AO658" s="509"/>
      <c r="AP658" s="510"/>
      <c r="AQ658" s="510"/>
      <c r="AR658" s="510"/>
      <c r="AS658" s="199"/>
      <c r="AT658" s="203"/>
      <c r="AU658" s="177"/>
    </row>
    <row r="659" spans="32:47" ht="0.75" hidden="1" customHeight="1">
      <c r="AF659" s="439"/>
      <c r="AL659" s="36"/>
      <c r="AM659" s="540"/>
      <c r="AN659" s="508"/>
      <c r="AO659" s="509"/>
      <c r="AP659" s="510"/>
      <c r="AQ659" s="510"/>
      <c r="AR659" s="510"/>
      <c r="AS659" s="199"/>
      <c r="AT659" s="203"/>
      <c r="AU659" s="177"/>
    </row>
    <row r="660" spans="32:47" ht="0.75" hidden="1" customHeight="1">
      <c r="AF660" s="439"/>
      <c r="AL660" s="36"/>
      <c r="AM660" s="540"/>
      <c r="AN660" s="508"/>
      <c r="AO660" s="509"/>
      <c r="AP660" s="510"/>
      <c r="AQ660" s="510"/>
      <c r="AR660" s="510"/>
      <c r="AS660" s="199"/>
      <c r="AT660" s="203"/>
      <c r="AU660" s="177"/>
    </row>
    <row r="661" spans="32:47" ht="0.75" hidden="1" customHeight="1">
      <c r="AF661" s="439"/>
      <c r="AL661" s="36"/>
      <c r="AM661" s="540"/>
      <c r="AN661" s="508"/>
      <c r="AO661" s="509"/>
      <c r="AP661" s="510"/>
      <c r="AQ661" s="510"/>
      <c r="AR661" s="510"/>
      <c r="AS661" s="199"/>
      <c r="AT661" s="203"/>
      <c r="AU661" s="177"/>
    </row>
    <row r="662" spans="32:47" ht="0.75" hidden="1" customHeight="1">
      <c r="AF662" s="439"/>
      <c r="AL662" s="36"/>
      <c r="AM662" s="540"/>
      <c r="AN662" s="508"/>
      <c r="AO662" s="509"/>
      <c r="AP662" s="510"/>
      <c r="AQ662" s="510"/>
      <c r="AR662" s="510"/>
      <c r="AS662" s="199"/>
      <c r="AT662" s="203"/>
      <c r="AU662" s="177"/>
    </row>
    <row r="663" spans="32:47" ht="0.75" hidden="1" customHeight="1">
      <c r="AF663" s="439"/>
      <c r="AL663" s="36"/>
      <c r="AM663" s="540"/>
      <c r="AN663" s="508"/>
      <c r="AO663" s="509"/>
      <c r="AP663" s="510"/>
      <c r="AQ663" s="510"/>
      <c r="AR663" s="510"/>
      <c r="AS663" s="199"/>
      <c r="AT663" s="203"/>
      <c r="AU663" s="177"/>
    </row>
    <row r="664" spans="32:47" ht="0.75" hidden="1" customHeight="1">
      <c r="AF664" s="439"/>
      <c r="AL664" s="36"/>
      <c r="AM664" s="540"/>
      <c r="AN664" s="508"/>
      <c r="AO664" s="509"/>
      <c r="AP664" s="510"/>
      <c r="AQ664" s="510"/>
      <c r="AR664" s="510"/>
      <c r="AS664" s="199"/>
      <c r="AT664" s="203"/>
      <c r="AU664" s="177"/>
    </row>
    <row r="665" spans="32:47" ht="0.75" hidden="1" customHeight="1">
      <c r="AF665" s="439"/>
      <c r="AL665" s="36"/>
      <c r="AM665" s="540"/>
      <c r="AN665" s="508"/>
      <c r="AO665" s="509"/>
      <c r="AP665" s="510"/>
      <c r="AQ665" s="510"/>
      <c r="AR665" s="510"/>
      <c r="AS665" s="199"/>
      <c r="AT665" s="203"/>
      <c r="AU665" s="177"/>
    </row>
    <row r="666" spans="32:47" ht="12" customHeight="1">
      <c r="AF666" s="439" t="s">
        <v>1456</v>
      </c>
      <c r="AL666" s="36"/>
      <c r="AM666" s="539" t="s">
        <v>1874</v>
      </c>
      <c r="AN666" s="489" t="s">
        <v>783</v>
      </c>
      <c r="AO666" s="198" t="s">
        <v>857</v>
      </c>
      <c r="AP666" s="263">
        <f t="shared" ref="AP666:AR690" si="37">IF(AP710=0,0,AP754/AP710*1000)</f>
        <v>0</v>
      </c>
      <c r="AQ666" s="263">
        <f t="shared" si="37"/>
        <v>0</v>
      </c>
      <c r="AR666" s="263">
        <f t="shared" si="37"/>
        <v>0</v>
      </c>
      <c r="AS666" s="199"/>
      <c r="AT666" s="203"/>
      <c r="AU666" s="177"/>
    </row>
    <row r="667" spans="32:47" ht="12" customHeight="1">
      <c r="AF667" s="439" t="s">
        <v>1457</v>
      </c>
      <c r="AL667" s="36"/>
      <c r="AM667" s="539" t="s">
        <v>1875</v>
      </c>
      <c r="AN667" s="490" t="s">
        <v>823</v>
      </c>
      <c r="AO667" s="198" t="s">
        <v>857</v>
      </c>
      <c r="AP667" s="263">
        <f t="shared" si="37"/>
        <v>0</v>
      </c>
      <c r="AQ667" s="263">
        <f t="shared" si="37"/>
        <v>0</v>
      </c>
      <c r="AR667" s="263">
        <f t="shared" si="37"/>
        <v>0</v>
      </c>
      <c r="AS667" s="199"/>
      <c r="AT667" s="203"/>
      <c r="AU667" s="177"/>
    </row>
    <row r="668" spans="32:47" ht="12" customHeight="1">
      <c r="AF668" s="439" t="s">
        <v>1458</v>
      </c>
      <c r="AL668" s="36"/>
      <c r="AM668" s="539" t="s">
        <v>1876</v>
      </c>
      <c r="AN668" s="484" t="s">
        <v>827</v>
      </c>
      <c r="AO668" s="198" t="s">
        <v>857</v>
      </c>
      <c r="AP668" s="263">
        <f t="shared" si="37"/>
        <v>0</v>
      </c>
      <c r="AQ668" s="263">
        <f t="shared" si="37"/>
        <v>0</v>
      </c>
      <c r="AR668" s="263">
        <f t="shared" si="37"/>
        <v>0</v>
      </c>
      <c r="AS668" s="199"/>
      <c r="AT668" s="203"/>
      <c r="AU668" s="177"/>
    </row>
    <row r="669" spans="32:47" ht="12" customHeight="1">
      <c r="AF669" s="439" t="s">
        <v>1459</v>
      </c>
      <c r="AL669" s="36"/>
      <c r="AM669" s="539" t="s">
        <v>1877</v>
      </c>
      <c r="AN669" s="491" t="s">
        <v>1432</v>
      </c>
      <c r="AO669" s="198" t="s">
        <v>857</v>
      </c>
      <c r="AP669" s="263">
        <f t="shared" si="37"/>
        <v>0</v>
      </c>
      <c r="AQ669" s="263">
        <f t="shared" si="37"/>
        <v>0</v>
      </c>
      <c r="AR669" s="263">
        <f t="shared" si="37"/>
        <v>0</v>
      </c>
      <c r="AS669" s="199"/>
      <c r="AT669" s="203"/>
      <c r="AU669" s="177"/>
    </row>
    <row r="670" spans="32:47" ht="12" customHeight="1">
      <c r="AF670" s="439" t="s">
        <v>1460</v>
      </c>
      <c r="AL670" s="36"/>
      <c r="AM670" s="539" t="s">
        <v>1878</v>
      </c>
      <c r="AN670" s="491" t="s">
        <v>1433</v>
      </c>
      <c r="AO670" s="198" t="s">
        <v>857</v>
      </c>
      <c r="AP670" s="263">
        <f t="shared" si="37"/>
        <v>0</v>
      </c>
      <c r="AQ670" s="263">
        <f t="shared" si="37"/>
        <v>0</v>
      </c>
      <c r="AR670" s="263">
        <f t="shared" si="37"/>
        <v>0</v>
      </c>
      <c r="AS670" s="199"/>
      <c r="AT670" s="203"/>
      <c r="AU670" s="177"/>
    </row>
    <row r="671" spans="32:47" ht="12" customHeight="1">
      <c r="AF671" s="439" t="s">
        <v>1461</v>
      </c>
      <c r="AL671" s="36"/>
      <c r="AM671" s="539" t="s">
        <v>1879</v>
      </c>
      <c r="AN671" s="491" t="s">
        <v>1434</v>
      </c>
      <c r="AO671" s="198" t="s">
        <v>857</v>
      </c>
      <c r="AP671" s="263">
        <f t="shared" si="37"/>
        <v>0</v>
      </c>
      <c r="AQ671" s="263">
        <f t="shared" si="37"/>
        <v>0</v>
      </c>
      <c r="AR671" s="263">
        <f t="shared" si="37"/>
        <v>0</v>
      </c>
      <c r="AS671" s="199"/>
      <c r="AT671" s="203"/>
      <c r="AU671" s="177"/>
    </row>
    <row r="672" spans="32:47" ht="12" customHeight="1">
      <c r="AF672" s="439" t="s">
        <v>1462</v>
      </c>
      <c r="AL672" s="36"/>
      <c r="AM672" s="539" t="s">
        <v>1880</v>
      </c>
      <c r="AN672" s="491" t="s">
        <v>1435</v>
      </c>
      <c r="AO672" s="198" t="s">
        <v>857</v>
      </c>
      <c r="AP672" s="263">
        <f t="shared" si="37"/>
        <v>0</v>
      </c>
      <c r="AQ672" s="263">
        <f t="shared" si="37"/>
        <v>0</v>
      </c>
      <c r="AR672" s="263">
        <f t="shared" si="37"/>
        <v>0</v>
      </c>
      <c r="AS672" s="199"/>
      <c r="AT672" s="203"/>
      <c r="AU672" s="177"/>
    </row>
    <row r="673" spans="32:47" ht="12" customHeight="1">
      <c r="AF673" s="439" t="s">
        <v>1467</v>
      </c>
      <c r="AL673" s="36"/>
      <c r="AM673" s="539" t="s">
        <v>1881</v>
      </c>
      <c r="AN673" s="485" t="s">
        <v>825</v>
      </c>
      <c r="AO673" s="198" t="s">
        <v>857</v>
      </c>
      <c r="AP673" s="263">
        <f t="shared" si="37"/>
        <v>0</v>
      </c>
      <c r="AQ673" s="263">
        <f t="shared" si="37"/>
        <v>0</v>
      </c>
      <c r="AR673" s="263">
        <f t="shared" si="37"/>
        <v>0</v>
      </c>
      <c r="AS673" s="199"/>
      <c r="AT673" s="203"/>
      <c r="AU673" s="177"/>
    </row>
    <row r="674" spans="32:47" ht="12" customHeight="1">
      <c r="AF674" s="439" t="s">
        <v>2160</v>
      </c>
      <c r="AL674" s="36"/>
      <c r="AM674" s="539" t="s">
        <v>2172</v>
      </c>
      <c r="AN674" s="492" t="s">
        <v>1436</v>
      </c>
      <c r="AO674" s="198" t="s">
        <v>857</v>
      </c>
      <c r="AP674" s="263">
        <f t="shared" si="37"/>
        <v>0</v>
      </c>
      <c r="AQ674" s="263">
        <f t="shared" si="37"/>
        <v>0</v>
      </c>
      <c r="AR674" s="263">
        <f t="shared" si="37"/>
        <v>0</v>
      </c>
      <c r="AS674" s="199"/>
      <c r="AT674" s="203"/>
      <c r="AU674" s="177"/>
    </row>
    <row r="675" spans="32:47" ht="12" customHeight="1">
      <c r="AF675" s="439" t="s">
        <v>2141</v>
      </c>
      <c r="AL675" s="36"/>
      <c r="AM675" s="539" t="s">
        <v>2153</v>
      </c>
      <c r="AN675" s="492" t="s">
        <v>1437</v>
      </c>
      <c r="AO675" s="198" t="s">
        <v>857</v>
      </c>
      <c r="AP675" s="263">
        <f t="shared" si="37"/>
        <v>0</v>
      </c>
      <c r="AQ675" s="263">
        <f t="shared" si="37"/>
        <v>0</v>
      </c>
      <c r="AR675" s="263">
        <f t="shared" si="37"/>
        <v>0</v>
      </c>
      <c r="AS675" s="199"/>
      <c r="AT675" s="203"/>
      <c r="AU675" s="177"/>
    </row>
    <row r="676" spans="32:47" ht="12" customHeight="1">
      <c r="AF676" s="439" t="s">
        <v>2121</v>
      </c>
      <c r="AL676" s="36"/>
      <c r="AM676" s="539" t="s">
        <v>2134</v>
      </c>
      <c r="AN676" s="492" t="s">
        <v>1438</v>
      </c>
      <c r="AO676" s="198" t="s">
        <v>857</v>
      </c>
      <c r="AP676" s="263">
        <f t="shared" si="37"/>
        <v>0</v>
      </c>
      <c r="AQ676" s="263">
        <f t="shared" si="37"/>
        <v>0</v>
      </c>
      <c r="AR676" s="263">
        <f t="shared" si="37"/>
        <v>0</v>
      </c>
      <c r="AS676" s="199"/>
      <c r="AT676" s="203"/>
      <c r="AU676" s="177"/>
    </row>
    <row r="677" spans="32:47" ht="12" customHeight="1">
      <c r="AF677" s="439" t="s">
        <v>1468</v>
      </c>
      <c r="AL677" s="36"/>
      <c r="AM677" s="539" t="s">
        <v>1882</v>
      </c>
      <c r="AN677" s="492" t="s">
        <v>1439</v>
      </c>
      <c r="AO677" s="198" t="s">
        <v>857</v>
      </c>
      <c r="AP677" s="263">
        <f t="shared" si="37"/>
        <v>0</v>
      </c>
      <c r="AQ677" s="263">
        <f t="shared" si="37"/>
        <v>0</v>
      </c>
      <c r="AR677" s="263">
        <f t="shared" si="37"/>
        <v>0</v>
      </c>
      <c r="AS677" s="199"/>
      <c r="AT677" s="203"/>
      <c r="AU677" s="177"/>
    </row>
    <row r="678" spans="32:47" ht="12" customHeight="1">
      <c r="AF678" s="439" t="s">
        <v>1469</v>
      </c>
      <c r="AL678" s="36"/>
      <c r="AM678" s="539" t="s">
        <v>1883</v>
      </c>
      <c r="AN678" s="492" t="s">
        <v>1440</v>
      </c>
      <c r="AO678" s="198" t="s">
        <v>857</v>
      </c>
      <c r="AP678" s="263">
        <f t="shared" si="37"/>
        <v>0</v>
      </c>
      <c r="AQ678" s="263">
        <f t="shared" si="37"/>
        <v>0</v>
      </c>
      <c r="AR678" s="263">
        <f t="shared" si="37"/>
        <v>0</v>
      </c>
      <c r="AS678" s="199"/>
      <c r="AT678" s="203"/>
      <c r="AU678" s="177"/>
    </row>
    <row r="679" spans="32:47" ht="12" customHeight="1">
      <c r="AF679" s="439" t="s">
        <v>1470</v>
      </c>
      <c r="AL679" s="36"/>
      <c r="AM679" s="539" t="s">
        <v>1884</v>
      </c>
      <c r="AN679" s="492" t="s">
        <v>1441</v>
      </c>
      <c r="AO679" s="198" t="s">
        <v>857</v>
      </c>
      <c r="AP679" s="263">
        <f t="shared" si="37"/>
        <v>0</v>
      </c>
      <c r="AQ679" s="263">
        <f t="shared" si="37"/>
        <v>0</v>
      </c>
      <c r="AR679" s="263">
        <f t="shared" si="37"/>
        <v>0</v>
      </c>
      <c r="AS679" s="199"/>
      <c r="AT679" s="203"/>
      <c r="AU679" s="177"/>
    </row>
    <row r="680" spans="32:47" ht="12" customHeight="1">
      <c r="AF680" s="439" t="s">
        <v>1471</v>
      </c>
      <c r="AL680" s="36"/>
      <c r="AM680" s="539" t="s">
        <v>1885</v>
      </c>
      <c r="AN680" s="493" t="s">
        <v>826</v>
      </c>
      <c r="AO680" s="198" t="s">
        <v>857</v>
      </c>
      <c r="AP680" s="263">
        <f t="shared" si="37"/>
        <v>0</v>
      </c>
      <c r="AQ680" s="263">
        <f t="shared" si="37"/>
        <v>0</v>
      </c>
      <c r="AR680" s="263">
        <f t="shared" si="37"/>
        <v>0</v>
      </c>
      <c r="AS680" s="199"/>
      <c r="AT680" s="203"/>
      <c r="AU680" s="177"/>
    </row>
    <row r="681" spans="32:47" ht="12" customHeight="1">
      <c r="AF681" s="439" t="s">
        <v>1472</v>
      </c>
      <c r="AL681" s="36"/>
      <c r="AM681" s="539" t="s">
        <v>1886</v>
      </c>
      <c r="AN681" s="486" t="s">
        <v>817</v>
      </c>
      <c r="AO681" s="198" t="s">
        <v>857</v>
      </c>
      <c r="AP681" s="263">
        <f t="shared" si="37"/>
        <v>0</v>
      </c>
      <c r="AQ681" s="263">
        <f t="shared" si="37"/>
        <v>0</v>
      </c>
      <c r="AR681" s="263">
        <f t="shared" si="37"/>
        <v>0</v>
      </c>
      <c r="AS681" s="199"/>
      <c r="AT681" s="203"/>
      <c r="AU681" s="177"/>
    </row>
    <row r="682" spans="32:47" ht="12" customHeight="1">
      <c r="AF682" s="439" t="s">
        <v>1473</v>
      </c>
      <c r="AL682" s="36"/>
      <c r="AM682" s="539" t="s">
        <v>1887</v>
      </c>
      <c r="AN682" s="494" t="s">
        <v>1442</v>
      </c>
      <c r="AO682" s="198" t="s">
        <v>857</v>
      </c>
      <c r="AP682" s="263">
        <f t="shared" si="37"/>
        <v>0</v>
      </c>
      <c r="AQ682" s="263">
        <f t="shared" si="37"/>
        <v>0</v>
      </c>
      <c r="AR682" s="263">
        <f t="shared" si="37"/>
        <v>0</v>
      </c>
      <c r="AS682" s="199"/>
      <c r="AT682" s="203"/>
      <c r="AU682" s="177"/>
    </row>
    <row r="683" spans="32:47" ht="12" customHeight="1">
      <c r="AF683" s="439" t="s">
        <v>1474</v>
      </c>
      <c r="AL683" s="36"/>
      <c r="AM683" s="539" t="s">
        <v>1888</v>
      </c>
      <c r="AN683" s="494" t="s">
        <v>1443</v>
      </c>
      <c r="AO683" s="198" t="s">
        <v>857</v>
      </c>
      <c r="AP683" s="263">
        <f t="shared" si="37"/>
        <v>0</v>
      </c>
      <c r="AQ683" s="263">
        <f t="shared" si="37"/>
        <v>0</v>
      </c>
      <c r="AR683" s="263">
        <f t="shared" si="37"/>
        <v>0</v>
      </c>
      <c r="AS683" s="199"/>
      <c r="AT683" s="203"/>
      <c r="AU683" s="177"/>
    </row>
    <row r="684" spans="32:47" ht="12" customHeight="1">
      <c r="AF684" s="439" t="s">
        <v>1475</v>
      </c>
      <c r="AL684" s="36"/>
      <c r="AM684" s="539" t="s">
        <v>1889</v>
      </c>
      <c r="AN684" s="494" t="s">
        <v>1444</v>
      </c>
      <c r="AO684" s="198" t="s">
        <v>857</v>
      </c>
      <c r="AP684" s="263">
        <f t="shared" si="37"/>
        <v>0</v>
      </c>
      <c r="AQ684" s="263">
        <f t="shared" si="37"/>
        <v>0</v>
      </c>
      <c r="AR684" s="263">
        <f t="shared" si="37"/>
        <v>0</v>
      </c>
      <c r="AS684" s="199"/>
      <c r="AT684" s="203"/>
      <c r="AU684" s="177"/>
    </row>
    <row r="685" spans="32:47" ht="12" customHeight="1">
      <c r="AF685" s="439" t="s">
        <v>1487</v>
      </c>
      <c r="AL685" s="36"/>
      <c r="AM685" s="539" t="s">
        <v>1890</v>
      </c>
      <c r="AN685" s="494" t="s">
        <v>1445</v>
      </c>
      <c r="AO685" s="198" t="s">
        <v>857</v>
      </c>
      <c r="AP685" s="263">
        <f t="shared" si="37"/>
        <v>0</v>
      </c>
      <c r="AQ685" s="263">
        <f t="shared" si="37"/>
        <v>0</v>
      </c>
      <c r="AR685" s="263">
        <f t="shared" si="37"/>
        <v>0</v>
      </c>
      <c r="AS685" s="199"/>
      <c r="AT685" s="203"/>
      <c r="AU685" s="177"/>
    </row>
    <row r="686" spans="32:47" ht="12" customHeight="1">
      <c r="AF686" s="439" t="s">
        <v>1486</v>
      </c>
      <c r="AL686" s="36"/>
      <c r="AM686" s="539" t="s">
        <v>1891</v>
      </c>
      <c r="AN686" s="494" t="s">
        <v>1446</v>
      </c>
      <c r="AO686" s="198" t="s">
        <v>857</v>
      </c>
      <c r="AP686" s="263">
        <f t="shared" si="37"/>
        <v>0</v>
      </c>
      <c r="AQ686" s="263">
        <f t="shared" si="37"/>
        <v>0</v>
      </c>
      <c r="AR686" s="263">
        <f t="shared" si="37"/>
        <v>0</v>
      </c>
      <c r="AS686" s="199"/>
      <c r="AT686" s="203"/>
      <c r="AU686" s="177"/>
    </row>
    <row r="687" spans="32:47" ht="12" customHeight="1">
      <c r="AF687" s="439" t="s">
        <v>1485</v>
      </c>
      <c r="AL687" s="36"/>
      <c r="AM687" s="539" t="s">
        <v>1892</v>
      </c>
      <c r="AN687" s="494" t="s">
        <v>1447</v>
      </c>
      <c r="AO687" s="198" t="s">
        <v>857</v>
      </c>
      <c r="AP687" s="263">
        <f t="shared" si="37"/>
        <v>0</v>
      </c>
      <c r="AQ687" s="263">
        <f t="shared" si="37"/>
        <v>0</v>
      </c>
      <c r="AR687" s="263">
        <f t="shared" si="37"/>
        <v>0</v>
      </c>
      <c r="AS687" s="199"/>
      <c r="AT687" s="203"/>
      <c r="AU687" s="177"/>
    </row>
    <row r="688" spans="32:47" ht="12" customHeight="1">
      <c r="AF688" s="439" t="s">
        <v>1484</v>
      </c>
      <c r="AL688" s="36"/>
      <c r="AM688" s="539" t="s">
        <v>1893</v>
      </c>
      <c r="AN688" s="494" t="s">
        <v>1448</v>
      </c>
      <c r="AO688" s="198" t="s">
        <v>857</v>
      </c>
      <c r="AP688" s="263">
        <f t="shared" si="37"/>
        <v>0</v>
      </c>
      <c r="AQ688" s="263">
        <f t="shared" si="37"/>
        <v>0</v>
      </c>
      <c r="AR688" s="263">
        <f t="shared" si="37"/>
        <v>0</v>
      </c>
      <c r="AS688" s="199"/>
      <c r="AT688" s="203"/>
      <c r="AU688" s="177"/>
    </row>
    <row r="689" spans="32:47" ht="12" customHeight="1">
      <c r="AF689" s="439" t="s">
        <v>1483</v>
      </c>
      <c r="AL689" s="36"/>
      <c r="AM689" s="539" t="s">
        <v>1894</v>
      </c>
      <c r="AN689" s="494" t="s">
        <v>1449</v>
      </c>
      <c r="AO689" s="198" t="s">
        <v>857</v>
      </c>
      <c r="AP689" s="263">
        <f t="shared" si="37"/>
        <v>0</v>
      </c>
      <c r="AQ689" s="263">
        <f t="shared" si="37"/>
        <v>0</v>
      </c>
      <c r="AR689" s="263">
        <f t="shared" si="37"/>
        <v>0</v>
      </c>
      <c r="AS689" s="199"/>
      <c r="AT689" s="203"/>
      <c r="AU689" s="177"/>
    </row>
    <row r="690" spans="32:47" ht="12" customHeight="1">
      <c r="AF690" s="439" t="s">
        <v>1488</v>
      </c>
      <c r="AL690" s="36"/>
      <c r="AM690" s="539" t="s">
        <v>1895</v>
      </c>
      <c r="AN690" s="494" t="s">
        <v>1450</v>
      </c>
      <c r="AO690" s="198" t="s">
        <v>857</v>
      </c>
      <c r="AP690" s="263">
        <f t="shared" si="37"/>
        <v>0</v>
      </c>
      <c r="AQ690" s="263">
        <f t="shared" si="37"/>
        <v>0</v>
      </c>
      <c r="AR690" s="263">
        <f t="shared" si="37"/>
        <v>0</v>
      </c>
      <c r="AS690" s="199"/>
      <c r="AT690" s="203"/>
      <c r="AU690" s="177"/>
    </row>
    <row r="691" spans="32:47" ht="0.75" hidden="1" customHeight="1">
      <c r="AF691" s="439"/>
      <c r="AL691" s="36"/>
      <c r="AM691" s="540"/>
      <c r="AN691" s="508"/>
      <c r="AO691" s="509"/>
      <c r="AP691" s="510"/>
      <c r="AQ691" s="510"/>
      <c r="AR691" s="510"/>
      <c r="AS691" s="199"/>
      <c r="AT691" s="203"/>
      <c r="AU691" s="177"/>
    </row>
    <row r="692" spans="32:47" ht="0.75" hidden="1" customHeight="1">
      <c r="AF692" s="439"/>
      <c r="AL692" s="36"/>
      <c r="AM692" s="540"/>
      <c r="AN692" s="508"/>
      <c r="AO692" s="509"/>
      <c r="AP692" s="510"/>
      <c r="AQ692" s="510"/>
      <c r="AR692" s="510"/>
      <c r="AS692" s="199"/>
      <c r="AT692" s="203"/>
      <c r="AU692" s="177"/>
    </row>
    <row r="693" spans="32:47" ht="12" customHeight="1">
      <c r="AF693" s="439" t="s">
        <v>1489</v>
      </c>
      <c r="AL693" s="36"/>
      <c r="AM693" s="539" t="s">
        <v>1896</v>
      </c>
      <c r="AN693" s="495" t="s">
        <v>1451</v>
      </c>
      <c r="AO693" s="198" t="s">
        <v>857</v>
      </c>
      <c r="AP693" s="263">
        <f t="shared" ref="AP693:AR699" si="38">IF(AP737=0,0,AP781/AP737*1000)</f>
        <v>0</v>
      </c>
      <c r="AQ693" s="263">
        <f t="shared" si="38"/>
        <v>0</v>
      </c>
      <c r="AR693" s="263">
        <f t="shared" si="38"/>
        <v>0</v>
      </c>
      <c r="AS693" s="199"/>
      <c r="AT693" s="203"/>
      <c r="AU693" s="177"/>
    </row>
    <row r="694" spans="32:47" ht="12" customHeight="1">
      <c r="AF694" s="439" t="s">
        <v>1476</v>
      </c>
      <c r="AL694" s="36"/>
      <c r="AM694" s="539" t="s">
        <v>1897</v>
      </c>
      <c r="AN694" s="496" t="s">
        <v>828</v>
      </c>
      <c r="AO694" s="198" t="s">
        <v>857</v>
      </c>
      <c r="AP694" s="263">
        <f t="shared" si="38"/>
        <v>0</v>
      </c>
      <c r="AQ694" s="263">
        <f t="shared" si="38"/>
        <v>0</v>
      </c>
      <c r="AR694" s="263">
        <f t="shared" si="38"/>
        <v>0</v>
      </c>
      <c r="AS694" s="199"/>
      <c r="AT694" s="203"/>
      <c r="AU694" s="177"/>
    </row>
    <row r="695" spans="32:47" ht="12" customHeight="1">
      <c r="AF695" s="439" t="s">
        <v>1477</v>
      </c>
      <c r="AL695" s="36"/>
      <c r="AM695" s="539" t="s">
        <v>1898</v>
      </c>
      <c r="AN695" s="497" t="s">
        <v>854</v>
      </c>
      <c r="AO695" s="198" t="s">
        <v>857</v>
      </c>
      <c r="AP695" s="263">
        <f t="shared" si="38"/>
        <v>0</v>
      </c>
      <c r="AQ695" s="263">
        <f t="shared" si="38"/>
        <v>0</v>
      </c>
      <c r="AR695" s="263">
        <f t="shared" si="38"/>
        <v>0</v>
      </c>
      <c r="AS695" s="199"/>
      <c r="AT695" s="203"/>
      <c r="AU695" s="177"/>
    </row>
    <row r="696" spans="32:47" ht="12" customHeight="1">
      <c r="AF696" s="439" t="s">
        <v>1478</v>
      </c>
      <c r="AL696" s="36"/>
      <c r="AM696" s="539" t="s">
        <v>1899</v>
      </c>
      <c r="AN696" s="498" t="s">
        <v>333</v>
      </c>
      <c r="AO696" s="198" t="s">
        <v>857</v>
      </c>
      <c r="AP696" s="263">
        <f t="shared" si="38"/>
        <v>0</v>
      </c>
      <c r="AQ696" s="263">
        <f t="shared" si="38"/>
        <v>0</v>
      </c>
      <c r="AR696" s="263">
        <f t="shared" si="38"/>
        <v>0</v>
      </c>
      <c r="AS696" s="199"/>
      <c r="AT696" s="203"/>
      <c r="AU696" s="177"/>
    </row>
    <row r="697" spans="32:47" ht="12" customHeight="1">
      <c r="AF697" s="439" t="s">
        <v>1480</v>
      </c>
      <c r="AL697" s="36"/>
      <c r="AM697" s="539" t="s">
        <v>1900</v>
      </c>
      <c r="AN697" s="499" t="s">
        <v>334</v>
      </c>
      <c r="AO697" s="198" t="s">
        <v>857</v>
      </c>
      <c r="AP697" s="263">
        <f t="shared" si="38"/>
        <v>0</v>
      </c>
      <c r="AQ697" s="263">
        <f t="shared" si="38"/>
        <v>0</v>
      </c>
      <c r="AR697" s="263">
        <f t="shared" si="38"/>
        <v>0</v>
      </c>
      <c r="AS697" s="199"/>
      <c r="AT697" s="203"/>
      <c r="AU697" s="177"/>
    </row>
    <row r="698" spans="32:47" ht="12" customHeight="1">
      <c r="AF698" s="439" t="s">
        <v>1479</v>
      </c>
      <c r="AL698" s="36"/>
      <c r="AM698" s="539" t="s">
        <v>1901</v>
      </c>
      <c r="AN698" s="500" t="s">
        <v>335</v>
      </c>
      <c r="AO698" s="198" t="s">
        <v>857</v>
      </c>
      <c r="AP698" s="263">
        <f t="shared" si="38"/>
        <v>0</v>
      </c>
      <c r="AQ698" s="263">
        <f t="shared" si="38"/>
        <v>0</v>
      </c>
      <c r="AR698" s="263">
        <f t="shared" si="38"/>
        <v>0</v>
      </c>
      <c r="AS698" s="199"/>
      <c r="AT698" s="203"/>
      <c r="AU698" s="177"/>
    </row>
    <row r="699" spans="32:47" ht="12" customHeight="1">
      <c r="AF699" s="439" t="s">
        <v>1481</v>
      </c>
      <c r="AL699" s="36"/>
      <c r="AM699" s="539" t="s">
        <v>1902</v>
      </c>
      <c r="AN699" s="489" t="s">
        <v>336</v>
      </c>
      <c r="AO699" s="198" t="s">
        <v>857</v>
      </c>
      <c r="AP699" s="263">
        <f t="shared" si="38"/>
        <v>0</v>
      </c>
      <c r="AQ699" s="263">
        <f t="shared" si="38"/>
        <v>0</v>
      </c>
      <c r="AR699" s="263">
        <f t="shared" si="38"/>
        <v>0</v>
      </c>
      <c r="AS699" s="199"/>
      <c r="AT699" s="203"/>
      <c r="AU699" s="177"/>
    </row>
    <row r="700" spans="32:47" ht="0.75" hidden="1" customHeight="1">
      <c r="AF700" s="439"/>
      <c r="AL700" s="36"/>
      <c r="AM700" s="540"/>
      <c r="AN700" s="508"/>
      <c r="AO700" s="509"/>
      <c r="AP700" s="510"/>
      <c r="AQ700" s="510"/>
      <c r="AR700" s="510"/>
      <c r="AS700" s="199"/>
      <c r="AT700" s="203"/>
      <c r="AU700" s="177"/>
    </row>
    <row r="701" spans="32:47" ht="24" customHeight="1">
      <c r="AF701" s="119"/>
      <c r="AL701" s="36"/>
      <c r="AM701" s="538" t="s">
        <v>1813</v>
      </c>
      <c r="AN701" s="511" t="s">
        <v>759</v>
      </c>
      <c r="AO701" s="198"/>
      <c r="AP701" s="204"/>
      <c r="AQ701" s="204"/>
      <c r="AR701" s="204"/>
      <c r="AS701" s="199"/>
      <c r="AT701" s="203"/>
      <c r="AU701" s="177"/>
    </row>
    <row r="702" spans="32:47" ht="0.75" hidden="1" customHeight="1">
      <c r="AF702" s="439"/>
      <c r="AL702" s="36"/>
      <c r="AM702" s="540"/>
      <c r="AN702" s="508"/>
      <c r="AO702" s="509"/>
      <c r="AP702" s="510"/>
      <c r="AQ702" s="510"/>
      <c r="AR702" s="510"/>
      <c r="AS702" s="199"/>
      <c r="AT702" s="203"/>
      <c r="AU702" s="177"/>
    </row>
    <row r="703" spans="32:47" ht="0.75" hidden="1" customHeight="1">
      <c r="AF703" s="439"/>
      <c r="AL703" s="36"/>
      <c r="AM703" s="540"/>
      <c r="AN703" s="508"/>
      <c r="AO703" s="509"/>
      <c r="AP703" s="510"/>
      <c r="AQ703" s="510"/>
      <c r="AR703" s="510"/>
      <c r="AS703" s="199"/>
      <c r="AT703" s="203"/>
      <c r="AU703" s="177"/>
    </row>
    <row r="704" spans="32:47" ht="0.75" hidden="1" customHeight="1">
      <c r="AF704" s="439"/>
      <c r="AL704" s="36"/>
      <c r="AM704" s="540"/>
      <c r="AN704" s="508"/>
      <c r="AO704" s="509"/>
      <c r="AP704" s="510"/>
      <c r="AQ704" s="510"/>
      <c r="AR704" s="510"/>
      <c r="AS704" s="199"/>
      <c r="AT704" s="203"/>
      <c r="AU704" s="177"/>
    </row>
    <row r="705" spans="32:47" ht="0.75" hidden="1" customHeight="1">
      <c r="AF705" s="439"/>
      <c r="AL705" s="36"/>
      <c r="AM705" s="540"/>
      <c r="AN705" s="508"/>
      <c r="AO705" s="509"/>
      <c r="AP705" s="510"/>
      <c r="AQ705" s="510"/>
      <c r="AR705" s="510"/>
      <c r="AS705" s="199"/>
      <c r="AT705" s="203"/>
      <c r="AU705" s="177"/>
    </row>
    <row r="706" spans="32:47" ht="0.75" hidden="1" customHeight="1">
      <c r="AF706" s="439"/>
      <c r="AL706" s="36"/>
      <c r="AM706" s="540"/>
      <c r="AN706" s="508"/>
      <c r="AO706" s="509"/>
      <c r="AP706" s="510"/>
      <c r="AQ706" s="510"/>
      <c r="AR706" s="510"/>
      <c r="AS706" s="199"/>
      <c r="AT706" s="203"/>
      <c r="AU706" s="177"/>
    </row>
    <row r="707" spans="32:47" ht="0.75" hidden="1" customHeight="1">
      <c r="AF707" s="439"/>
      <c r="AL707" s="36"/>
      <c r="AM707" s="540"/>
      <c r="AN707" s="508"/>
      <c r="AO707" s="509"/>
      <c r="AP707" s="510"/>
      <c r="AQ707" s="510"/>
      <c r="AR707" s="510"/>
      <c r="AS707" s="199"/>
      <c r="AT707" s="203"/>
      <c r="AU707" s="177"/>
    </row>
    <row r="708" spans="32:47" ht="0.75" hidden="1" customHeight="1">
      <c r="AF708" s="439"/>
      <c r="AL708" s="36"/>
      <c r="AM708" s="540"/>
      <c r="AN708" s="508"/>
      <c r="AO708" s="509"/>
      <c r="AP708" s="510"/>
      <c r="AQ708" s="510"/>
      <c r="AR708" s="510"/>
      <c r="AS708" s="199"/>
      <c r="AT708" s="203"/>
      <c r="AU708" s="177"/>
    </row>
    <row r="709" spans="32:47" ht="0.75" hidden="1" customHeight="1">
      <c r="AF709" s="439"/>
      <c r="AL709" s="36"/>
      <c r="AM709" s="540"/>
      <c r="AN709" s="508"/>
      <c r="AO709" s="509"/>
      <c r="AP709" s="510"/>
      <c r="AQ709" s="510"/>
      <c r="AR709" s="510"/>
      <c r="AS709" s="199"/>
      <c r="AT709" s="203"/>
      <c r="AU709" s="177"/>
    </row>
    <row r="710" spans="32:47" ht="12" customHeight="1">
      <c r="AF710" s="439" t="s">
        <v>1456</v>
      </c>
      <c r="AL710" s="36"/>
      <c r="AM710" s="539" t="s">
        <v>1903</v>
      </c>
      <c r="AN710" s="489" t="s">
        <v>783</v>
      </c>
      <c r="AO710" s="198" t="s">
        <v>864</v>
      </c>
      <c r="AP710" s="263">
        <f t="shared" ref="AP710:AR734" si="39">SUMIF($AS$9:$AT$9,AP$9,$AS710:$AT710)</f>
        <v>0</v>
      </c>
      <c r="AQ710" s="263">
        <f t="shared" si="39"/>
        <v>0</v>
      </c>
      <c r="AR710" s="263">
        <f t="shared" si="39"/>
        <v>0</v>
      </c>
      <c r="AS710" s="199"/>
      <c r="AT710" s="203"/>
      <c r="AU710" s="177"/>
    </row>
    <row r="711" spans="32:47" ht="12" customHeight="1">
      <c r="AF711" s="439" t="s">
        <v>1457</v>
      </c>
      <c r="AL711" s="36"/>
      <c r="AM711" s="539" t="s">
        <v>1904</v>
      </c>
      <c r="AN711" s="490" t="s">
        <v>823</v>
      </c>
      <c r="AO711" s="198" t="s">
        <v>864</v>
      </c>
      <c r="AP711" s="263">
        <f t="shared" si="39"/>
        <v>0</v>
      </c>
      <c r="AQ711" s="263">
        <f t="shared" si="39"/>
        <v>0</v>
      </c>
      <c r="AR711" s="263">
        <f t="shared" si="39"/>
        <v>0</v>
      </c>
      <c r="AS711" s="199"/>
      <c r="AT711" s="203"/>
      <c r="AU711" s="177"/>
    </row>
    <row r="712" spans="32:47" ht="12" customHeight="1">
      <c r="AF712" s="439" t="s">
        <v>1458</v>
      </c>
      <c r="AL712" s="36"/>
      <c r="AM712" s="539" t="s">
        <v>1905</v>
      </c>
      <c r="AN712" s="484" t="s">
        <v>827</v>
      </c>
      <c r="AO712" s="198" t="s">
        <v>864</v>
      </c>
      <c r="AP712" s="263">
        <f t="shared" si="39"/>
        <v>0</v>
      </c>
      <c r="AQ712" s="263">
        <f t="shared" si="39"/>
        <v>0</v>
      </c>
      <c r="AR712" s="263">
        <f t="shared" si="39"/>
        <v>0</v>
      </c>
      <c r="AS712" s="199"/>
      <c r="AT712" s="203"/>
      <c r="AU712" s="177"/>
    </row>
    <row r="713" spans="32:47" ht="12" customHeight="1">
      <c r="AF713" s="439" t="s">
        <v>1459</v>
      </c>
      <c r="AL713" s="36"/>
      <c r="AM713" s="539" t="s">
        <v>1906</v>
      </c>
      <c r="AN713" s="491" t="s">
        <v>1432</v>
      </c>
      <c r="AO713" s="198" t="s">
        <v>864</v>
      </c>
      <c r="AP713" s="263">
        <f t="shared" si="39"/>
        <v>0</v>
      </c>
      <c r="AQ713" s="263">
        <f t="shared" si="39"/>
        <v>0</v>
      </c>
      <c r="AR713" s="263">
        <f t="shared" si="39"/>
        <v>0</v>
      </c>
      <c r="AS713" s="199"/>
      <c r="AT713" s="203"/>
      <c r="AU713" s="177"/>
    </row>
    <row r="714" spans="32:47" ht="12" customHeight="1">
      <c r="AF714" s="439" t="s">
        <v>1460</v>
      </c>
      <c r="AL714" s="36"/>
      <c r="AM714" s="539" t="s">
        <v>1907</v>
      </c>
      <c r="AN714" s="491" t="s">
        <v>1433</v>
      </c>
      <c r="AO714" s="198" t="s">
        <v>864</v>
      </c>
      <c r="AP714" s="263">
        <f t="shared" si="39"/>
        <v>0</v>
      </c>
      <c r="AQ714" s="263">
        <f t="shared" si="39"/>
        <v>0</v>
      </c>
      <c r="AR714" s="263">
        <f t="shared" si="39"/>
        <v>0</v>
      </c>
      <c r="AS714" s="199"/>
      <c r="AT714" s="203"/>
      <c r="AU714" s="177"/>
    </row>
    <row r="715" spans="32:47" ht="12" customHeight="1">
      <c r="AF715" s="439" t="s">
        <v>1461</v>
      </c>
      <c r="AL715" s="36"/>
      <c r="AM715" s="539" t="s">
        <v>1908</v>
      </c>
      <c r="AN715" s="491" t="s">
        <v>1434</v>
      </c>
      <c r="AO715" s="198" t="s">
        <v>864</v>
      </c>
      <c r="AP715" s="263">
        <f t="shared" si="39"/>
        <v>0</v>
      </c>
      <c r="AQ715" s="263">
        <f t="shared" si="39"/>
        <v>0</v>
      </c>
      <c r="AR715" s="263">
        <f t="shared" si="39"/>
        <v>0</v>
      </c>
      <c r="AS715" s="199"/>
      <c r="AT715" s="203"/>
      <c r="AU715" s="177"/>
    </row>
    <row r="716" spans="32:47" ht="12" customHeight="1">
      <c r="AF716" s="439" t="s">
        <v>1462</v>
      </c>
      <c r="AL716" s="36"/>
      <c r="AM716" s="539" t="s">
        <v>1909</v>
      </c>
      <c r="AN716" s="491" t="s">
        <v>1435</v>
      </c>
      <c r="AO716" s="198" t="s">
        <v>864</v>
      </c>
      <c r="AP716" s="263">
        <f t="shared" si="39"/>
        <v>0</v>
      </c>
      <c r="AQ716" s="263">
        <f t="shared" si="39"/>
        <v>0</v>
      </c>
      <c r="AR716" s="263">
        <f t="shared" si="39"/>
        <v>0</v>
      </c>
      <c r="AS716" s="199"/>
      <c r="AT716" s="203"/>
      <c r="AU716" s="177"/>
    </row>
    <row r="717" spans="32:47" ht="12" customHeight="1">
      <c r="AF717" s="439" t="s">
        <v>1467</v>
      </c>
      <c r="AL717" s="36"/>
      <c r="AM717" s="539" t="s">
        <v>1910</v>
      </c>
      <c r="AN717" s="485" t="s">
        <v>825</v>
      </c>
      <c r="AO717" s="198" t="s">
        <v>864</v>
      </c>
      <c r="AP717" s="263">
        <f t="shared" si="39"/>
        <v>0</v>
      </c>
      <c r="AQ717" s="263">
        <f t="shared" si="39"/>
        <v>0</v>
      </c>
      <c r="AR717" s="263">
        <f t="shared" si="39"/>
        <v>0</v>
      </c>
      <c r="AS717" s="199"/>
      <c r="AT717" s="203"/>
      <c r="AU717" s="177"/>
    </row>
    <row r="718" spans="32:47" ht="12" customHeight="1">
      <c r="AF718" s="439" t="s">
        <v>2160</v>
      </c>
      <c r="AL718" s="36"/>
      <c r="AM718" s="539" t="s">
        <v>2173</v>
      </c>
      <c r="AN718" s="492" t="s">
        <v>1436</v>
      </c>
      <c r="AO718" s="198" t="s">
        <v>864</v>
      </c>
      <c r="AP718" s="263">
        <f t="shared" si="39"/>
        <v>0</v>
      </c>
      <c r="AQ718" s="263">
        <f t="shared" si="39"/>
        <v>0</v>
      </c>
      <c r="AR718" s="263">
        <f t="shared" si="39"/>
        <v>0</v>
      </c>
      <c r="AS718" s="199"/>
      <c r="AT718" s="203"/>
      <c r="AU718" s="177"/>
    </row>
    <row r="719" spans="32:47" ht="12" customHeight="1">
      <c r="AF719" s="439" t="s">
        <v>2141</v>
      </c>
      <c r="AL719" s="36"/>
      <c r="AM719" s="539" t="s">
        <v>2154</v>
      </c>
      <c r="AN719" s="492" t="s">
        <v>1437</v>
      </c>
      <c r="AO719" s="198" t="s">
        <v>864</v>
      </c>
      <c r="AP719" s="263">
        <f t="shared" si="39"/>
        <v>0</v>
      </c>
      <c r="AQ719" s="263">
        <f t="shared" si="39"/>
        <v>0</v>
      </c>
      <c r="AR719" s="263">
        <f t="shared" si="39"/>
        <v>0</v>
      </c>
      <c r="AS719" s="199"/>
      <c r="AT719" s="203"/>
      <c r="AU719" s="177"/>
    </row>
    <row r="720" spans="32:47" ht="12" customHeight="1">
      <c r="AF720" s="439" t="s">
        <v>2121</v>
      </c>
      <c r="AL720" s="36"/>
      <c r="AM720" s="539" t="s">
        <v>2135</v>
      </c>
      <c r="AN720" s="492" t="s">
        <v>1438</v>
      </c>
      <c r="AO720" s="198" t="s">
        <v>864</v>
      </c>
      <c r="AP720" s="263">
        <f t="shared" si="39"/>
        <v>0</v>
      </c>
      <c r="AQ720" s="263">
        <f t="shared" si="39"/>
        <v>0</v>
      </c>
      <c r="AR720" s="263">
        <f t="shared" si="39"/>
        <v>0</v>
      </c>
      <c r="AS720" s="199"/>
      <c r="AT720" s="203"/>
      <c r="AU720" s="177"/>
    </row>
    <row r="721" spans="32:47" ht="12" customHeight="1">
      <c r="AF721" s="439" t="s">
        <v>1468</v>
      </c>
      <c r="AL721" s="36"/>
      <c r="AM721" s="539" t="s">
        <v>1911</v>
      </c>
      <c r="AN721" s="492" t="s">
        <v>1439</v>
      </c>
      <c r="AO721" s="198" t="s">
        <v>864</v>
      </c>
      <c r="AP721" s="263">
        <f t="shared" si="39"/>
        <v>0</v>
      </c>
      <c r="AQ721" s="263">
        <f t="shared" si="39"/>
        <v>0</v>
      </c>
      <c r="AR721" s="263">
        <f t="shared" si="39"/>
        <v>0</v>
      </c>
      <c r="AS721" s="199"/>
      <c r="AT721" s="203"/>
      <c r="AU721" s="177"/>
    </row>
    <row r="722" spans="32:47" ht="12" customHeight="1">
      <c r="AF722" s="439" t="s">
        <v>1469</v>
      </c>
      <c r="AL722" s="36"/>
      <c r="AM722" s="539" t="s">
        <v>1912</v>
      </c>
      <c r="AN722" s="492" t="s">
        <v>1440</v>
      </c>
      <c r="AO722" s="198" t="s">
        <v>864</v>
      </c>
      <c r="AP722" s="263">
        <f t="shared" si="39"/>
        <v>0</v>
      </c>
      <c r="AQ722" s="263">
        <f t="shared" si="39"/>
        <v>0</v>
      </c>
      <c r="AR722" s="263">
        <f t="shared" si="39"/>
        <v>0</v>
      </c>
      <c r="AS722" s="199"/>
      <c r="AT722" s="203"/>
      <c r="AU722" s="177"/>
    </row>
    <row r="723" spans="32:47" ht="12" customHeight="1">
      <c r="AF723" s="439" t="s">
        <v>1470</v>
      </c>
      <c r="AL723" s="36"/>
      <c r="AM723" s="539" t="s">
        <v>1913</v>
      </c>
      <c r="AN723" s="492" t="s">
        <v>1441</v>
      </c>
      <c r="AO723" s="198" t="s">
        <v>864</v>
      </c>
      <c r="AP723" s="263">
        <f t="shared" si="39"/>
        <v>0</v>
      </c>
      <c r="AQ723" s="263">
        <f t="shared" si="39"/>
        <v>0</v>
      </c>
      <c r="AR723" s="263">
        <f t="shared" si="39"/>
        <v>0</v>
      </c>
      <c r="AS723" s="199"/>
      <c r="AT723" s="203"/>
      <c r="AU723" s="177"/>
    </row>
    <row r="724" spans="32:47" ht="12" customHeight="1">
      <c r="AF724" s="439" t="s">
        <v>1471</v>
      </c>
      <c r="AL724" s="36"/>
      <c r="AM724" s="539" t="s">
        <v>1914</v>
      </c>
      <c r="AN724" s="493" t="s">
        <v>826</v>
      </c>
      <c r="AO724" s="198" t="s">
        <v>864</v>
      </c>
      <c r="AP724" s="263">
        <f t="shared" si="39"/>
        <v>0</v>
      </c>
      <c r="AQ724" s="263">
        <f t="shared" si="39"/>
        <v>0</v>
      </c>
      <c r="AR724" s="263">
        <f t="shared" si="39"/>
        <v>0</v>
      </c>
      <c r="AS724" s="199"/>
      <c r="AT724" s="203"/>
      <c r="AU724" s="177"/>
    </row>
    <row r="725" spans="32:47" ht="12" customHeight="1">
      <c r="AF725" s="439" t="s">
        <v>1472</v>
      </c>
      <c r="AL725" s="36"/>
      <c r="AM725" s="539" t="s">
        <v>1915</v>
      </c>
      <c r="AN725" s="486" t="s">
        <v>817</v>
      </c>
      <c r="AO725" s="198" t="s">
        <v>864</v>
      </c>
      <c r="AP725" s="263">
        <f t="shared" si="39"/>
        <v>0</v>
      </c>
      <c r="AQ725" s="263">
        <f t="shared" si="39"/>
        <v>0</v>
      </c>
      <c r="AR725" s="263">
        <f t="shared" si="39"/>
        <v>0</v>
      </c>
      <c r="AS725" s="199"/>
      <c r="AT725" s="203"/>
      <c r="AU725" s="177"/>
    </row>
    <row r="726" spans="32:47" ht="12" customHeight="1">
      <c r="AF726" s="439" t="s">
        <v>1473</v>
      </c>
      <c r="AL726" s="36"/>
      <c r="AM726" s="539" t="s">
        <v>1916</v>
      </c>
      <c r="AN726" s="494" t="s">
        <v>1442</v>
      </c>
      <c r="AO726" s="198" t="s">
        <v>864</v>
      </c>
      <c r="AP726" s="263">
        <f t="shared" si="39"/>
        <v>0</v>
      </c>
      <c r="AQ726" s="263">
        <f t="shared" si="39"/>
        <v>0</v>
      </c>
      <c r="AR726" s="263">
        <f t="shared" si="39"/>
        <v>0</v>
      </c>
      <c r="AS726" s="199"/>
      <c r="AT726" s="203"/>
      <c r="AU726" s="177"/>
    </row>
    <row r="727" spans="32:47" ht="12" customHeight="1">
      <c r="AF727" s="439" t="s">
        <v>1474</v>
      </c>
      <c r="AL727" s="36"/>
      <c r="AM727" s="539" t="s">
        <v>1917</v>
      </c>
      <c r="AN727" s="494" t="s">
        <v>1443</v>
      </c>
      <c r="AO727" s="198" t="s">
        <v>864</v>
      </c>
      <c r="AP727" s="263">
        <f t="shared" si="39"/>
        <v>0</v>
      </c>
      <c r="AQ727" s="263">
        <f t="shared" si="39"/>
        <v>0</v>
      </c>
      <c r="AR727" s="263">
        <f t="shared" si="39"/>
        <v>0</v>
      </c>
      <c r="AS727" s="199"/>
      <c r="AT727" s="203"/>
      <c r="AU727" s="177"/>
    </row>
    <row r="728" spans="32:47" ht="12" customHeight="1">
      <c r="AF728" s="439" t="s">
        <v>1475</v>
      </c>
      <c r="AL728" s="36"/>
      <c r="AM728" s="539" t="s">
        <v>1918</v>
      </c>
      <c r="AN728" s="494" t="s">
        <v>1444</v>
      </c>
      <c r="AO728" s="198" t="s">
        <v>864</v>
      </c>
      <c r="AP728" s="263">
        <f t="shared" si="39"/>
        <v>0</v>
      </c>
      <c r="AQ728" s="263">
        <f t="shared" si="39"/>
        <v>0</v>
      </c>
      <c r="AR728" s="263">
        <f t="shared" si="39"/>
        <v>0</v>
      </c>
      <c r="AS728" s="199"/>
      <c r="AT728" s="203"/>
      <c r="AU728" s="177"/>
    </row>
    <row r="729" spans="32:47" ht="12" customHeight="1">
      <c r="AF729" s="439" t="s">
        <v>1487</v>
      </c>
      <c r="AL729" s="36"/>
      <c r="AM729" s="539" t="s">
        <v>1919</v>
      </c>
      <c r="AN729" s="494" t="s">
        <v>1445</v>
      </c>
      <c r="AO729" s="198" t="s">
        <v>864</v>
      </c>
      <c r="AP729" s="263">
        <f t="shared" si="39"/>
        <v>0</v>
      </c>
      <c r="AQ729" s="263">
        <f t="shared" si="39"/>
        <v>0</v>
      </c>
      <c r="AR729" s="263">
        <f t="shared" si="39"/>
        <v>0</v>
      </c>
      <c r="AS729" s="199"/>
      <c r="AT729" s="203"/>
      <c r="AU729" s="177"/>
    </row>
    <row r="730" spans="32:47" ht="12" customHeight="1">
      <c r="AF730" s="439" t="s">
        <v>1486</v>
      </c>
      <c r="AL730" s="36"/>
      <c r="AM730" s="539" t="s">
        <v>1920</v>
      </c>
      <c r="AN730" s="494" t="s">
        <v>1446</v>
      </c>
      <c r="AO730" s="198" t="s">
        <v>864</v>
      </c>
      <c r="AP730" s="263">
        <f t="shared" si="39"/>
        <v>0</v>
      </c>
      <c r="AQ730" s="263">
        <f t="shared" si="39"/>
        <v>0</v>
      </c>
      <c r="AR730" s="263">
        <f t="shared" si="39"/>
        <v>0</v>
      </c>
      <c r="AS730" s="199"/>
      <c r="AT730" s="203"/>
      <c r="AU730" s="177"/>
    </row>
    <row r="731" spans="32:47" ht="12" customHeight="1">
      <c r="AF731" s="439" t="s">
        <v>1485</v>
      </c>
      <c r="AL731" s="36"/>
      <c r="AM731" s="539" t="s">
        <v>1921</v>
      </c>
      <c r="AN731" s="494" t="s">
        <v>1447</v>
      </c>
      <c r="AO731" s="198" t="s">
        <v>864</v>
      </c>
      <c r="AP731" s="263">
        <f t="shared" si="39"/>
        <v>0</v>
      </c>
      <c r="AQ731" s="263">
        <f t="shared" si="39"/>
        <v>0</v>
      </c>
      <c r="AR731" s="263">
        <f t="shared" si="39"/>
        <v>0</v>
      </c>
      <c r="AS731" s="199"/>
      <c r="AT731" s="203"/>
      <c r="AU731" s="177"/>
    </row>
    <row r="732" spans="32:47" ht="12" customHeight="1">
      <c r="AF732" s="439" t="s">
        <v>1484</v>
      </c>
      <c r="AL732" s="36"/>
      <c r="AM732" s="539" t="s">
        <v>1922</v>
      </c>
      <c r="AN732" s="494" t="s">
        <v>1448</v>
      </c>
      <c r="AO732" s="198" t="s">
        <v>864</v>
      </c>
      <c r="AP732" s="263">
        <f t="shared" si="39"/>
        <v>0</v>
      </c>
      <c r="AQ732" s="263">
        <f t="shared" si="39"/>
        <v>0</v>
      </c>
      <c r="AR732" s="263">
        <f t="shared" si="39"/>
        <v>0</v>
      </c>
      <c r="AS732" s="199"/>
      <c r="AT732" s="203"/>
      <c r="AU732" s="177"/>
    </row>
    <row r="733" spans="32:47" ht="12" customHeight="1">
      <c r="AF733" s="439" t="s">
        <v>1483</v>
      </c>
      <c r="AL733" s="36"/>
      <c r="AM733" s="539" t="s">
        <v>1923</v>
      </c>
      <c r="AN733" s="494" t="s">
        <v>1449</v>
      </c>
      <c r="AO733" s="198" t="s">
        <v>864</v>
      </c>
      <c r="AP733" s="263">
        <f t="shared" si="39"/>
        <v>0</v>
      </c>
      <c r="AQ733" s="263">
        <f t="shared" si="39"/>
        <v>0</v>
      </c>
      <c r="AR733" s="263">
        <f t="shared" si="39"/>
        <v>0</v>
      </c>
      <c r="AS733" s="199"/>
      <c r="AT733" s="203"/>
      <c r="AU733" s="177"/>
    </row>
    <row r="734" spans="32:47" ht="12" customHeight="1">
      <c r="AF734" s="439" t="s">
        <v>1488</v>
      </c>
      <c r="AL734" s="36"/>
      <c r="AM734" s="539" t="s">
        <v>1924</v>
      </c>
      <c r="AN734" s="494" t="s">
        <v>1450</v>
      </c>
      <c r="AO734" s="198" t="s">
        <v>864</v>
      </c>
      <c r="AP734" s="263">
        <f t="shared" si="39"/>
        <v>0</v>
      </c>
      <c r="AQ734" s="263">
        <f t="shared" si="39"/>
        <v>0</v>
      </c>
      <c r="AR734" s="263">
        <f t="shared" si="39"/>
        <v>0</v>
      </c>
      <c r="AS734" s="199"/>
      <c r="AT734" s="203"/>
      <c r="AU734" s="177"/>
    </row>
    <row r="735" spans="32:47" ht="0.75" hidden="1" customHeight="1">
      <c r="AF735" s="439"/>
      <c r="AL735" s="36"/>
      <c r="AM735" s="540"/>
      <c r="AN735" s="508"/>
      <c r="AO735" s="509"/>
      <c r="AP735" s="510"/>
      <c r="AQ735" s="510"/>
      <c r="AR735" s="510"/>
      <c r="AS735" s="199"/>
      <c r="AT735" s="203"/>
      <c r="AU735" s="177"/>
    </row>
    <row r="736" spans="32:47" ht="0.75" hidden="1" customHeight="1">
      <c r="AF736" s="439"/>
      <c r="AL736" s="36"/>
      <c r="AM736" s="540"/>
      <c r="AN736" s="508"/>
      <c r="AO736" s="509"/>
      <c r="AP736" s="510"/>
      <c r="AQ736" s="510"/>
      <c r="AR736" s="510"/>
      <c r="AS736" s="199"/>
      <c r="AT736" s="203"/>
      <c r="AU736" s="177"/>
    </row>
    <row r="737" spans="32:47" ht="12" customHeight="1">
      <c r="AF737" s="439" t="s">
        <v>1489</v>
      </c>
      <c r="AL737" s="36"/>
      <c r="AM737" s="539" t="s">
        <v>1925</v>
      </c>
      <c r="AN737" s="495" t="s">
        <v>1451</v>
      </c>
      <c r="AO737" s="198" t="s">
        <v>864</v>
      </c>
      <c r="AP737" s="263">
        <f t="shared" ref="AP737:AR743" si="40">SUMIF($AS$9:$AT$9,AP$9,$AS737:$AT737)</f>
        <v>0</v>
      </c>
      <c r="AQ737" s="263">
        <f t="shared" si="40"/>
        <v>0</v>
      </c>
      <c r="AR737" s="263">
        <f t="shared" si="40"/>
        <v>0</v>
      </c>
      <c r="AS737" s="199"/>
      <c r="AT737" s="203"/>
      <c r="AU737" s="177"/>
    </row>
    <row r="738" spans="32:47" ht="12" customHeight="1">
      <c r="AF738" s="439" t="s">
        <v>1476</v>
      </c>
      <c r="AL738" s="36"/>
      <c r="AM738" s="539" t="s">
        <v>1926</v>
      </c>
      <c r="AN738" s="496" t="s">
        <v>828</v>
      </c>
      <c r="AO738" s="198" t="s">
        <v>864</v>
      </c>
      <c r="AP738" s="263">
        <f t="shared" si="40"/>
        <v>0</v>
      </c>
      <c r="AQ738" s="263">
        <f t="shared" si="40"/>
        <v>0</v>
      </c>
      <c r="AR738" s="263">
        <f t="shared" si="40"/>
        <v>0</v>
      </c>
      <c r="AS738" s="199"/>
      <c r="AT738" s="203"/>
      <c r="AU738" s="177"/>
    </row>
    <row r="739" spans="32:47" ht="12" customHeight="1">
      <c r="AF739" s="439" t="s">
        <v>1477</v>
      </c>
      <c r="AL739" s="36"/>
      <c r="AM739" s="539" t="s">
        <v>1927</v>
      </c>
      <c r="AN739" s="497" t="s">
        <v>854</v>
      </c>
      <c r="AO739" s="198" t="s">
        <v>864</v>
      </c>
      <c r="AP739" s="263">
        <f t="shared" si="40"/>
        <v>0</v>
      </c>
      <c r="AQ739" s="263">
        <f t="shared" si="40"/>
        <v>0</v>
      </c>
      <c r="AR739" s="263">
        <f t="shared" si="40"/>
        <v>0</v>
      </c>
      <c r="AS739" s="199"/>
      <c r="AT739" s="203"/>
      <c r="AU739" s="177"/>
    </row>
    <row r="740" spans="32:47" ht="12" customHeight="1">
      <c r="AF740" s="439" t="s">
        <v>1478</v>
      </c>
      <c r="AL740" s="36"/>
      <c r="AM740" s="539" t="s">
        <v>1928</v>
      </c>
      <c r="AN740" s="498" t="s">
        <v>333</v>
      </c>
      <c r="AO740" s="198" t="s">
        <v>864</v>
      </c>
      <c r="AP740" s="263">
        <f t="shared" si="40"/>
        <v>0</v>
      </c>
      <c r="AQ740" s="263">
        <f t="shared" si="40"/>
        <v>0</v>
      </c>
      <c r="AR740" s="263">
        <f t="shared" si="40"/>
        <v>0</v>
      </c>
      <c r="AS740" s="199"/>
      <c r="AT740" s="203"/>
      <c r="AU740" s="177"/>
    </row>
    <row r="741" spans="32:47" ht="12" customHeight="1">
      <c r="AF741" s="439" t="s">
        <v>1480</v>
      </c>
      <c r="AL741" s="36"/>
      <c r="AM741" s="539" t="s">
        <v>1929</v>
      </c>
      <c r="AN741" s="499" t="s">
        <v>334</v>
      </c>
      <c r="AO741" s="198" t="s">
        <v>864</v>
      </c>
      <c r="AP741" s="263">
        <f t="shared" si="40"/>
        <v>0</v>
      </c>
      <c r="AQ741" s="263">
        <f t="shared" si="40"/>
        <v>0</v>
      </c>
      <c r="AR741" s="263">
        <f t="shared" si="40"/>
        <v>0</v>
      </c>
      <c r="AS741" s="199"/>
      <c r="AT741" s="203"/>
      <c r="AU741" s="177"/>
    </row>
    <row r="742" spans="32:47" ht="12" customHeight="1">
      <c r="AF742" s="439" t="s">
        <v>1479</v>
      </c>
      <c r="AL742" s="36"/>
      <c r="AM742" s="539" t="s">
        <v>1930</v>
      </c>
      <c r="AN742" s="500" t="s">
        <v>335</v>
      </c>
      <c r="AO742" s="198" t="s">
        <v>864</v>
      </c>
      <c r="AP742" s="263">
        <f t="shared" si="40"/>
        <v>0</v>
      </c>
      <c r="AQ742" s="263">
        <f t="shared" si="40"/>
        <v>0</v>
      </c>
      <c r="AR742" s="263">
        <f t="shared" si="40"/>
        <v>0</v>
      </c>
      <c r="AS742" s="199"/>
      <c r="AT742" s="203"/>
      <c r="AU742" s="177"/>
    </row>
    <row r="743" spans="32:47" ht="12" customHeight="1">
      <c r="AF743" s="439" t="s">
        <v>1481</v>
      </c>
      <c r="AL743" s="36"/>
      <c r="AM743" s="539" t="s">
        <v>1931</v>
      </c>
      <c r="AN743" s="489" t="s">
        <v>336</v>
      </c>
      <c r="AO743" s="198" t="s">
        <v>864</v>
      </c>
      <c r="AP743" s="263">
        <f t="shared" si="40"/>
        <v>0</v>
      </c>
      <c r="AQ743" s="263">
        <f t="shared" si="40"/>
        <v>0</v>
      </c>
      <c r="AR743" s="263">
        <f t="shared" si="40"/>
        <v>0</v>
      </c>
      <c r="AS743" s="199"/>
      <c r="AT743" s="203"/>
      <c r="AU743" s="177"/>
    </row>
    <row r="744" spans="32:47" ht="0.75" hidden="1" customHeight="1">
      <c r="AF744" s="439"/>
      <c r="AL744" s="36"/>
      <c r="AM744" s="540"/>
      <c r="AN744" s="508"/>
      <c r="AO744" s="509"/>
      <c r="AP744" s="510"/>
      <c r="AQ744" s="510"/>
      <c r="AR744" s="510"/>
      <c r="AS744" s="199"/>
      <c r="AT744" s="203"/>
      <c r="AU744" s="177"/>
    </row>
    <row r="745" spans="32:47" ht="24" customHeight="1">
      <c r="AF745" s="119"/>
      <c r="AL745" s="36"/>
      <c r="AM745" s="538" t="s">
        <v>2022</v>
      </c>
      <c r="AN745" s="511" t="s">
        <v>760</v>
      </c>
      <c r="AO745" s="198" t="s">
        <v>196</v>
      </c>
      <c r="AP745" s="263">
        <f>SUMIF($AS$9:$AT$9,AP$9,$AS745:$AT745)</f>
        <v>0</v>
      </c>
      <c r="AQ745" s="263">
        <f>SUMIF($AS$9:$AT$9,AQ$9,$AS745:$AT745)</f>
        <v>0</v>
      </c>
      <c r="AR745" s="263">
        <f>SUMIF($AS$9:$AT$9,AR$9,$AS745:$AT745)</f>
        <v>0</v>
      </c>
      <c r="AS745" s="199"/>
      <c r="AT745" s="203"/>
      <c r="AU745" s="177"/>
    </row>
    <row r="746" spans="32:47" ht="0.75" hidden="1" customHeight="1">
      <c r="AF746" s="439"/>
      <c r="AL746" s="36"/>
      <c r="AM746" s="540"/>
      <c r="AN746" s="508"/>
      <c r="AO746" s="509"/>
      <c r="AP746" s="510"/>
      <c r="AQ746" s="510"/>
      <c r="AR746" s="510"/>
      <c r="AS746" s="199"/>
      <c r="AT746" s="203"/>
      <c r="AU746" s="177"/>
    </row>
    <row r="747" spans="32:47" ht="0.75" hidden="1" customHeight="1">
      <c r="AF747" s="439"/>
      <c r="AL747" s="36"/>
      <c r="AM747" s="540"/>
      <c r="AN747" s="508"/>
      <c r="AO747" s="509"/>
      <c r="AP747" s="510"/>
      <c r="AQ747" s="510"/>
      <c r="AR747" s="510"/>
      <c r="AS747" s="199"/>
      <c r="AT747" s="203"/>
      <c r="AU747" s="177"/>
    </row>
    <row r="748" spans="32:47" ht="0.75" hidden="1" customHeight="1">
      <c r="AF748" s="439"/>
      <c r="AL748" s="36"/>
      <c r="AM748" s="540"/>
      <c r="AN748" s="508"/>
      <c r="AO748" s="509"/>
      <c r="AP748" s="510"/>
      <c r="AQ748" s="510"/>
      <c r="AR748" s="510"/>
      <c r="AS748" s="199"/>
      <c r="AT748" s="203"/>
      <c r="AU748" s="177"/>
    </row>
    <row r="749" spans="32:47" ht="0.75" hidden="1" customHeight="1">
      <c r="AF749" s="439"/>
      <c r="AL749" s="36"/>
      <c r="AM749" s="540"/>
      <c r="AN749" s="508"/>
      <c r="AO749" s="509"/>
      <c r="AP749" s="510"/>
      <c r="AQ749" s="510"/>
      <c r="AR749" s="510"/>
      <c r="AS749" s="199"/>
      <c r="AT749" s="203"/>
      <c r="AU749" s="177"/>
    </row>
    <row r="750" spans="32:47" ht="0.75" hidden="1" customHeight="1">
      <c r="AF750" s="439"/>
      <c r="AL750" s="36"/>
      <c r="AM750" s="540"/>
      <c r="AN750" s="508"/>
      <c r="AO750" s="509"/>
      <c r="AP750" s="510"/>
      <c r="AQ750" s="510"/>
      <c r="AR750" s="510"/>
      <c r="AS750" s="199"/>
      <c r="AT750" s="203"/>
      <c r="AU750" s="177"/>
    </row>
    <row r="751" spans="32:47" ht="0.75" hidden="1" customHeight="1">
      <c r="AF751" s="439"/>
      <c r="AL751" s="36"/>
      <c r="AM751" s="540"/>
      <c r="AN751" s="508"/>
      <c r="AO751" s="509"/>
      <c r="AP751" s="510"/>
      <c r="AQ751" s="510"/>
      <c r="AR751" s="510"/>
      <c r="AS751" s="199"/>
      <c r="AT751" s="203"/>
      <c r="AU751" s="177"/>
    </row>
    <row r="752" spans="32:47" ht="0.75" hidden="1" customHeight="1">
      <c r="AF752" s="439"/>
      <c r="AL752" s="36"/>
      <c r="AM752" s="540"/>
      <c r="AN752" s="508"/>
      <c r="AO752" s="509"/>
      <c r="AP752" s="510"/>
      <c r="AQ752" s="510"/>
      <c r="AR752" s="510"/>
      <c r="AS752" s="199"/>
      <c r="AT752" s="203"/>
      <c r="AU752" s="177"/>
    </row>
    <row r="753" spans="32:47" ht="0.75" hidden="1" customHeight="1">
      <c r="AF753" s="439"/>
      <c r="AL753" s="36"/>
      <c r="AM753" s="540"/>
      <c r="AN753" s="508"/>
      <c r="AO753" s="509"/>
      <c r="AP753" s="510"/>
      <c r="AQ753" s="510"/>
      <c r="AR753" s="510"/>
      <c r="AS753" s="199"/>
      <c r="AT753" s="203"/>
      <c r="AU753" s="177"/>
    </row>
    <row r="754" spans="32:47" ht="12" customHeight="1">
      <c r="AF754" s="439" t="s">
        <v>1456</v>
      </c>
      <c r="AL754" s="36"/>
      <c r="AM754" s="539" t="s">
        <v>2023</v>
      </c>
      <c r="AN754" s="489" t="s">
        <v>783</v>
      </c>
      <c r="AO754" s="198" t="s">
        <v>196</v>
      </c>
      <c r="AP754" s="263">
        <f t="shared" ref="AP754:AR778" si="41">SUMIF($AS$9:$AT$9,AP$9,$AS754:$AT754)</f>
        <v>0</v>
      </c>
      <c r="AQ754" s="263">
        <f t="shared" si="41"/>
        <v>0</v>
      </c>
      <c r="AR754" s="263">
        <f t="shared" si="41"/>
        <v>0</v>
      </c>
      <c r="AS754" s="199"/>
      <c r="AT754" s="203"/>
      <c r="AU754" s="177"/>
    </row>
    <row r="755" spans="32:47" ht="12" customHeight="1">
      <c r="AF755" s="439" t="s">
        <v>1457</v>
      </c>
      <c r="AL755" s="36"/>
      <c r="AM755" s="539" t="s">
        <v>2024</v>
      </c>
      <c r="AN755" s="490" t="s">
        <v>823</v>
      </c>
      <c r="AO755" s="198" t="s">
        <v>196</v>
      </c>
      <c r="AP755" s="263">
        <f t="shared" si="41"/>
        <v>0</v>
      </c>
      <c r="AQ755" s="263">
        <f t="shared" si="41"/>
        <v>0</v>
      </c>
      <c r="AR755" s="263">
        <f t="shared" si="41"/>
        <v>0</v>
      </c>
      <c r="AS755" s="199"/>
      <c r="AT755" s="203"/>
      <c r="AU755" s="177"/>
    </row>
    <row r="756" spans="32:47" ht="12" customHeight="1">
      <c r="AF756" s="439" t="s">
        <v>1458</v>
      </c>
      <c r="AL756" s="36"/>
      <c r="AM756" s="539" t="s">
        <v>2025</v>
      </c>
      <c r="AN756" s="484" t="s">
        <v>827</v>
      </c>
      <c r="AO756" s="198" t="s">
        <v>196</v>
      </c>
      <c r="AP756" s="263">
        <f t="shared" si="41"/>
        <v>0</v>
      </c>
      <c r="AQ756" s="263">
        <f t="shared" si="41"/>
        <v>0</v>
      </c>
      <c r="AR756" s="263">
        <f t="shared" si="41"/>
        <v>0</v>
      </c>
      <c r="AS756" s="199"/>
      <c r="AT756" s="203"/>
      <c r="AU756" s="177"/>
    </row>
    <row r="757" spans="32:47" ht="12" customHeight="1">
      <c r="AF757" s="439" t="s">
        <v>1459</v>
      </c>
      <c r="AL757" s="36"/>
      <c r="AM757" s="539" t="s">
        <v>2026</v>
      </c>
      <c r="AN757" s="491" t="s">
        <v>1432</v>
      </c>
      <c r="AO757" s="198" t="s">
        <v>196</v>
      </c>
      <c r="AP757" s="263">
        <f t="shared" si="41"/>
        <v>0</v>
      </c>
      <c r="AQ757" s="263">
        <f t="shared" si="41"/>
        <v>0</v>
      </c>
      <c r="AR757" s="263">
        <f t="shared" si="41"/>
        <v>0</v>
      </c>
      <c r="AS757" s="199"/>
      <c r="AT757" s="203"/>
      <c r="AU757" s="177"/>
    </row>
    <row r="758" spans="32:47" ht="12" customHeight="1">
      <c r="AF758" s="439" t="s">
        <v>1460</v>
      </c>
      <c r="AL758" s="36"/>
      <c r="AM758" s="539" t="s">
        <v>2027</v>
      </c>
      <c r="AN758" s="491" t="s">
        <v>1433</v>
      </c>
      <c r="AO758" s="198" t="s">
        <v>196</v>
      </c>
      <c r="AP758" s="263">
        <f t="shared" si="41"/>
        <v>0</v>
      </c>
      <c r="AQ758" s="263">
        <f t="shared" si="41"/>
        <v>0</v>
      </c>
      <c r="AR758" s="263">
        <f t="shared" si="41"/>
        <v>0</v>
      </c>
      <c r="AS758" s="199"/>
      <c r="AT758" s="203"/>
      <c r="AU758" s="177"/>
    </row>
    <row r="759" spans="32:47" ht="12" customHeight="1">
      <c r="AF759" s="439" t="s">
        <v>1461</v>
      </c>
      <c r="AL759" s="36"/>
      <c r="AM759" s="539" t="s">
        <v>2028</v>
      </c>
      <c r="AN759" s="491" t="s">
        <v>1434</v>
      </c>
      <c r="AO759" s="198" t="s">
        <v>196</v>
      </c>
      <c r="AP759" s="263">
        <f t="shared" si="41"/>
        <v>0</v>
      </c>
      <c r="AQ759" s="263">
        <f t="shared" si="41"/>
        <v>0</v>
      </c>
      <c r="AR759" s="263">
        <f t="shared" si="41"/>
        <v>0</v>
      </c>
      <c r="AS759" s="199"/>
      <c r="AT759" s="203"/>
      <c r="AU759" s="177"/>
    </row>
    <row r="760" spans="32:47" ht="12" customHeight="1">
      <c r="AF760" s="439" t="s">
        <v>1462</v>
      </c>
      <c r="AL760" s="36"/>
      <c r="AM760" s="539" t="s">
        <v>2029</v>
      </c>
      <c r="AN760" s="491" t="s">
        <v>1435</v>
      </c>
      <c r="AO760" s="198" t="s">
        <v>196</v>
      </c>
      <c r="AP760" s="263">
        <f t="shared" si="41"/>
        <v>0</v>
      </c>
      <c r="AQ760" s="263">
        <f t="shared" si="41"/>
        <v>0</v>
      </c>
      <c r="AR760" s="263">
        <f t="shared" si="41"/>
        <v>0</v>
      </c>
      <c r="AS760" s="199"/>
      <c r="AT760" s="203"/>
      <c r="AU760" s="177"/>
    </row>
    <row r="761" spans="32:47" ht="12" customHeight="1">
      <c r="AF761" s="439" t="s">
        <v>1467</v>
      </c>
      <c r="AL761" s="36"/>
      <c r="AM761" s="539" t="s">
        <v>2030</v>
      </c>
      <c r="AN761" s="485" t="s">
        <v>825</v>
      </c>
      <c r="AO761" s="198" t="s">
        <v>196</v>
      </c>
      <c r="AP761" s="263">
        <f t="shared" si="41"/>
        <v>0</v>
      </c>
      <c r="AQ761" s="263">
        <f t="shared" si="41"/>
        <v>0</v>
      </c>
      <c r="AR761" s="263">
        <f t="shared" si="41"/>
        <v>0</v>
      </c>
      <c r="AS761" s="199"/>
      <c r="AT761" s="203"/>
      <c r="AU761" s="177"/>
    </row>
    <row r="762" spans="32:47" ht="12" customHeight="1">
      <c r="AF762" s="439" t="s">
        <v>2160</v>
      </c>
      <c r="AL762" s="36"/>
      <c r="AM762" s="539" t="s">
        <v>2174</v>
      </c>
      <c r="AN762" s="492" t="s">
        <v>1436</v>
      </c>
      <c r="AO762" s="198" t="s">
        <v>196</v>
      </c>
      <c r="AP762" s="263">
        <f t="shared" si="41"/>
        <v>0</v>
      </c>
      <c r="AQ762" s="263">
        <f t="shared" si="41"/>
        <v>0</v>
      </c>
      <c r="AR762" s="263">
        <f t="shared" si="41"/>
        <v>0</v>
      </c>
      <c r="AS762" s="199"/>
      <c r="AT762" s="203"/>
      <c r="AU762" s="177"/>
    </row>
    <row r="763" spans="32:47" ht="12" customHeight="1">
      <c r="AF763" s="439" t="s">
        <v>2141</v>
      </c>
      <c r="AL763" s="36"/>
      <c r="AM763" s="539" t="s">
        <v>2155</v>
      </c>
      <c r="AN763" s="492" t="s">
        <v>1437</v>
      </c>
      <c r="AO763" s="198" t="s">
        <v>196</v>
      </c>
      <c r="AP763" s="263">
        <f t="shared" si="41"/>
        <v>0</v>
      </c>
      <c r="AQ763" s="263">
        <f t="shared" si="41"/>
        <v>0</v>
      </c>
      <c r="AR763" s="263">
        <f t="shared" si="41"/>
        <v>0</v>
      </c>
      <c r="AS763" s="199"/>
      <c r="AT763" s="203"/>
      <c r="AU763" s="177"/>
    </row>
    <row r="764" spans="32:47" ht="12" customHeight="1">
      <c r="AF764" s="439" t="s">
        <v>2121</v>
      </c>
      <c r="AL764" s="36"/>
      <c r="AM764" s="539" t="s">
        <v>2136</v>
      </c>
      <c r="AN764" s="492" t="s">
        <v>1438</v>
      </c>
      <c r="AO764" s="198" t="s">
        <v>196</v>
      </c>
      <c r="AP764" s="263">
        <f t="shared" si="41"/>
        <v>0</v>
      </c>
      <c r="AQ764" s="263">
        <f t="shared" si="41"/>
        <v>0</v>
      </c>
      <c r="AR764" s="263">
        <f t="shared" si="41"/>
        <v>0</v>
      </c>
      <c r="AS764" s="199"/>
      <c r="AT764" s="203"/>
      <c r="AU764" s="177"/>
    </row>
    <row r="765" spans="32:47" ht="12" customHeight="1">
      <c r="AF765" s="439" t="s">
        <v>1468</v>
      </c>
      <c r="AL765" s="36"/>
      <c r="AM765" s="539" t="s">
        <v>2031</v>
      </c>
      <c r="AN765" s="492" t="s">
        <v>1439</v>
      </c>
      <c r="AO765" s="198" t="s">
        <v>196</v>
      </c>
      <c r="AP765" s="263">
        <f t="shared" si="41"/>
        <v>0</v>
      </c>
      <c r="AQ765" s="263">
        <f t="shared" si="41"/>
        <v>0</v>
      </c>
      <c r="AR765" s="263">
        <f t="shared" si="41"/>
        <v>0</v>
      </c>
      <c r="AS765" s="199"/>
      <c r="AT765" s="203"/>
      <c r="AU765" s="177"/>
    </row>
    <row r="766" spans="32:47" ht="12" customHeight="1">
      <c r="AF766" s="439" t="s">
        <v>1469</v>
      </c>
      <c r="AL766" s="36"/>
      <c r="AM766" s="539" t="s">
        <v>2032</v>
      </c>
      <c r="AN766" s="492" t="s">
        <v>1440</v>
      </c>
      <c r="AO766" s="198" t="s">
        <v>196</v>
      </c>
      <c r="AP766" s="263">
        <f t="shared" si="41"/>
        <v>0</v>
      </c>
      <c r="AQ766" s="263">
        <f t="shared" si="41"/>
        <v>0</v>
      </c>
      <c r="AR766" s="263">
        <f t="shared" si="41"/>
        <v>0</v>
      </c>
      <c r="AS766" s="199"/>
      <c r="AT766" s="203"/>
      <c r="AU766" s="177"/>
    </row>
    <row r="767" spans="32:47" ht="12" customHeight="1">
      <c r="AF767" s="439" t="s">
        <v>1470</v>
      </c>
      <c r="AL767" s="36"/>
      <c r="AM767" s="539" t="s">
        <v>2033</v>
      </c>
      <c r="AN767" s="492" t="s">
        <v>1441</v>
      </c>
      <c r="AO767" s="198" t="s">
        <v>196</v>
      </c>
      <c r="AP767" s="263">
        <f t="shared" si="41"/>
        <v>0</v>
      </c>
      <c r="AQ767" s="263">
        <f t="shared" si="41"/>
        <v>0</v>
      </c>
      <c r="AR767" s="263">
        <f t="shared" si="41"/>
        <v>0</v>
      </c>
      <c r="AS767" s="199"/>
      <c r="AT767" s="203"/>
      <c r="AU767" s="177"/>
    </row>
    <row r="768" spans="32:47" ht="12" customHeight="1">
      <c r="AF768" s="439" t="s">
        <v>1471</v>
      </c>
      <c r="AL768" s="36"/>
      <c r="AM768" s="539" t="s">
        <v>2034</v>
      </c>
      <c r="AN768" s="493" t="s">
        <v>826</v>
      </c>
      <c r="AO768" s="198" t="s">
        <v>196</v>
      </c>
      <c r="AP768" s="263">
        <f t="shared" si="41"/>
        <v>0</v>
      </c>
      <c r="AQ768" s="263">
        <f t="shared" si="41"/>
        <v>0</v>
      </c>
      <c r="AR768" s="263">
        <f t="shared" si="41"/>
        <v>0</v>
      </c>
      <c r="AS768" s="199"/>
      <c r="AT768" s="203"/>
      <c r="AU768" s="177"/>
    </row>
    <row r="769" spans="32:47" ht="12" customHeight="1">
      <c r="AF769" s="439" t="s">
        <v>1472</v>
      </c>
      <c r="AL769" s="36"/>
      <c r="AM769" s="539" t="s">
        <v>2035</v>
      </c>
      <c r="AN769" s="486" t="s">
        <v>817</v>
      </c>
      <c r="AO769" s="198" t="s">
        <v>196</v>
      </c>
      <c r="AP769" s="263">
        <f t="shared" si="41"/>
        <v>0</v>
      </c>
      <c r="AQ769" s="263">
        <f t="shared" si="41"/>
        <v>0</v>
      </c>
      <c r="AR769" s="263">
        <f t="shared" si="41"/>
        <v>0</v>
      </c>
      <c r="AS769" s="199"/>
      <c r="AT769" s="203"/>
      <c r="AU769" s="177"/>
    </row>
    <row r="770" spans="32:47" ht="12" customHeight="1">
      <c r="AF770" s="439" t="s">
        <v>1473</v>
      </c>
      <c r="AL770" s="36"/>
      <c r="AM770" s="539" t="s">
        <v>2036</v>
      </c>
      <c r="AN770" s="494" t="s">
        <v>1442</v>
      </c>
      <c r="AO770" s="198" t="s">
        <v>196</v>
      </c>
      <c r="AP770" s="263">
        <f t="shared" si="41"/>
        <v>0</v>
      </c>
      <c r="AQ770" s="263">
        <f t="shared" si="41"/>
        <v>0</v>
      </c>
      <c r="AR770" s="263">
        <f t="shared" si="41"/>
        <v>0</v>
      </c>
      <c r="AS770" s="199"/>
      <c r="AT770" s="203"/>
      <c r="AU770" s="177"/>
    </row>
    <row r="771" spans="32:47" ht="12" customHeight="1">
      <c r="AF771" s="439" t="s">
        <v>1474</v>
      </c>
      <c r="AL771" s="36"/>
      <c r="AM771" s="539" t="s">
        <v>2037</v>
      </c>
      <c r="AN771" s="494" t="s">
        <v>1443</v>
      </c>
      <c r="AO771" s="198" t="s">
        <v>196</v>
      </c>
      <c r="AP771" s="263">
        <f t="shared" si="41"/>
        <v>0</v>
      </c>
      <c r="AQ771" s="263">
        <f t="shared" si="41"/>
        <v>0</v>
      </c>
      <c r="AR771" s="263">
        <f t="shared" si="41"/>
        <v>0</v>
      </c>
      <c r="AS771" s="199"/>
      <c r="AT771" s="203"/>
      <c r="AU771" s="177"/>
    </row>
    <row r="772" spans="32:47" ht="12" customHeight="1">
      <c r="AF772" s="439" t="s">
        <v>1475</v>
      </c>
      <c r="AL772" s="36"/>
      <c r="AM772" s="539" t="s">
        <v>2038</v>
      </c>
      <c r="AN772" s="494" t="s">
        <v>1444</v>
      </c>
      <c r="AO772" s="198" t="s">
        <v>196</v>
      </c>
      <c r="AP772" s="263">
        <f t="shared" si="41"/>
        <v>0</v>
      </c>
      <c r="AQ772" s="263">
        <f t="shared" si="41"/>
        <v>0</v>
      </c>
      <c r="AR772" s="263">
        <f t="shared" si="41"/>
        <v>0</v>
      </c>
      <c r="AS772" s="199"/>
      <c r="AT772" s="203"/>
      <c r="AU772" s="177"/>
    </row>
    <row r="773" spans="32:47" ht="12" customHeight="1">
      <c r="AF773" s="439" t="s">
        <v>1487</v>
      </c>
      <c r="AL773" s="36"/>
      <c r="AM773" s="539" t="s">
        <v>2039</v>
      </c>
      <c r="AN773" s="494" t="s">
        <v>1445</v>
      </c>
      <c r="AO773" s="198" t="s">
        <v>196</v>
      </c>
      <c r="AP773" s="263">
        <f t="shared" si="41"/>
        <v>0</v>
      </c>
      <c r="AQ773" s="263">
        <f t="shared" si="41"/>
        <v>0</v>
      </c>
      <c r="AR773" s="263">
        <f t="shared" si="41"/>
        <v>0</v>
      </c>
      <c r="AS773" s="199"/>
      <c r="AT773" s="203"/>
      <c r="AU773" s="177"/>
    </row>
    <row r="774" spans="32:47" ht="12" customHeight="1">
      <c r="AF774" s="439" t="s">
        <v>1486</v>
      </c>
      <c r="AL774" s="36"/>
      <c r="AM774" s="539" t="s">
        <v>2040</v>
      </c>
      <c r="AN774" s="494" t="s">
        <v>1446</v>
      </c>
      <c r="AO774" s="198" t="s">
        <v>196</v>
      </c>
      <c r="AP774" s="263">
        <f t="shared" si="41"/>
        <v>0</v>
      </c>
      <c r="AQ774" s="263">
        <f t="shared" si="41"/>
        <v>0</v>
      </c>
      <c r="AR774" s="263">
        <f t="shared" si="41"/>
        <v>0</v>
      </c>
      <c r="AS774" s="199"/>
      <c r="AT774" s="203"/>
      <c r="AU774" s="177"/>
    </row>
    <row r="775" spans="32:47" ht="12" customHeight="1">
      <c r="AF775" s="439" t="s">
        <v>1485</v>
      </c>
      <c r="AL775" s="36"/>
      <c r="AM775" s="539" t="s">
        <v>2041</v>
      </c>
      <c r="AN775" s="494" t="s">
        <v>1447</v>
      </c>
      <c r="AO775" s="198" t="s">
        <v>196</v>
      </c>
      <c r="AP775" s="263">
        <f t="shared" si="41"/>
        <v>0</v>
      </c>
      <c r="AQ775" s="263">
        <f t="shared" si="41"/>
        <v>0</v>
      </c>
      <c r="AR775" s="263">
        <f t="shared" si="41"/>
        <v>0</v>
      </c>
      <c r="AS775" s="199"/>
      <c r="AT775" s="203"/>
      <c r="AU775" s="177"/>
    </row>
    <row r="776" spans="32:47" ht="12" customHeight="1">
      <c r="AF776" s="439" t="s">
        <v>1484</v>
      </c>
      <c r="AL776" s="36"/>
      <c r="AM776" s="539" t="s">
        <v>2042</v>
      </c>
      <c r="AN776" s="494" t="s">
        <v>1448</v>
      </c>
      <c r="AO776" s="198" t="s">
        <v>196</v>
      </c>
      <c r="AP776" s="263">
        <f t="shared" si="41"/>
        <v>0</v>
      </c>
      <c r="AQ776" s="263">
        <f t="shared" si="41"/>
        <v>0</v>
      </c>
      <c r="AR776" s="263">
        <f t="shared" si="41"/>
        <v>0</v>
      </c>
      <c r="AS776" s="199"/>
      <c r="AT776" s="203"/>
      <c r="AU776" s="177"/>
    </row>
    <row r="777" spans="32:47" ht="12" customHeight="1">
      <c r="AF777" s="439" t="s">
        <v>1483</v>
      </c>
      <c r="AL777" s="36"/>
      <c r="AM777" s="539" t="s">
        <v>2043</v>
      </c>
      <c r="AN777" s="494" t="s">
        <v>1449</v>
      </c>
      <c r="AO777" s="198" t="s">
        <v>196</v>
      </c>
      <c r="AP777" s="263">
        <f t="shared" si="41"/>
        <v>0</v>
      </c>
      <c r="AQ777" s="263">
        <f t="shared" si="41"/>
        <v>0</v>
      </c>
      <c r="AR777" s="263">
        <f t="shared" si="41"/>
        <v>0</v>
      </c>
      <c r="AS777" s="199"/>
      <c r="AT777" s="203"/>
      <c r="AU777" s="177"/>
    </row>
    <row r="778" spans="32:47" ht="12" customHeight="1">
      <c r="AF778" s="439" t="s">
        <v>1488</v>
      </c>
      <c r="AL778" s="36"/>
      <c r="AM778" s="539" t="s">
        <v>2044</v>
      </c>
      <c r="AN778" s="494" t="s">
        <v>1450</v>
      </c>
      <c r="AO778" s="198" t="s">
        <v>196</v>
      </c>
      <c r="AP778" s="263">
        <f t="shared" si="41"/>
        <v>0</v>
      </c>
      <c r="AQ778" s="263">
        <f t="shared" si="41"/>
        <v>0</v>
      </c>
      <c r="AR778" s="263">
        <f t="shared" si="41"/>
        <v>0</v>
      </c>
      <c r="AS778" s="199"/>
      <c r="AT778" s="203"/>
      <c r="AU778" s="177"/>
    </row>
    <row r="779" spans="32:47" ht="0.75" hidden="1" customHeight="1">
      <c r="AF779" s="439"/>
      <c r="AL779" s="36"/>
      <c r="AM779" s="540"/>
      <c r="AN779" s="508"/>
      <c r="AO779" s="509"/>
      <c r="AP779" s="510"/>
      <c r="AQ779" s="510"/>
      <c r="AR779" s="510"/>
      <c r="AS779" s="199"/>
      <c r="AT779" s="203"/>
      <c r="AU779" s="177"/>
    </row>
    <row r="780" spans="32:47" ht="0.75" hidden="1" customHeight="1">
      <c r="AF780" s="439"/>
      <c r="AL780" s="36"/>
      <c r="AM780" s="540"/>
      <c r="AN780" s="508"/>
      <c r="AO780" s="509"/>
      <c r="AP780" s="510"/>
      <c r="AQ780" s="510"/>
      <c r="AR780" s="510"/>
      <c r="AS780" s="199"/>
      <c r="AT780" s="203"/>
      <c r="AU780" s="177"/>
    </row>
    <row r="781" spans="32:47" ht="12" customHeight="1">
      <c r="AF781" s="439" t="s">
        <v>1489</v>
      </c>
      <c r="AL781" s="36"/>
      <c r="AM781" s="539" t="s">
        <v>2045</v>
      </c>
      <c r="AN781" s="495" t="s">
        <v>1451</v>
      </c>
      <c r="AO781" s="198" t="s">
        <v>196</v>
      </c>
      <c r="AP781" s="263">
        <f t="shared" ref="AP781:AR787" si="42">SUMIF($AS$9:$AT$9,AP$9,$AS781:$AT781)</f>
        <v>0</v>
      </c>
      <c r="AQ781" s="263">
        <f t="shared" si="42"/>
        <v>0</v>
      </c>
      <c r="AR781" s="263">
        <f t="shared" si="42"/>
        <v>0</v>
      </c>
      <c r="AS781" s="199"/>
      <c r="AT781" s="203"/>
      <c r="AU781" s="177"/>
    </row>
    <row r="782" spans="32:47" ht="12" customHeight="1">
      <c r="AF782" s="439" t="s">
        <v>1476</v>
      </c>
      <c r="AL782" s="36"/>
      <c r="AM782" s="539" t="s">
        <v>2046</v>
      </c>
      <c r="AN782" s="496" t="s">
        <v>828</v>
      </c>
      <c r="AO782" s="198" t="s">
        <v>196</v>
      </c>
      <c r="AP782" s="263">
        <f t="shared" si="42"/>
        <v>0</v>
      </c>
      <c r="AQ782" s="263">
        <f t="shared" si="42"/>
        <v>0</v>
      </c>
      <c r="AR782" s="263">
        <f t="shared" si="42"/>
        <v>0</v>
      </c>
      <c r="AS782" s="199"/>
      <c r="AT782" s="203"/>
      <c r="AU782" s="177"/>
    </row>
    <row r="783" spans="32:47" ht="12" customHeight="1">
      <c r="AF783" s="439" t="s">
        <v>1477</v>
      </c>
      <c r="AL783" s="36"/>
      <c r="AM783" s="539" t="s">
        <v>2047</v>
      </c>
      <c r="AN783" s="497" t="s">
        <v>854</v>
      </c>
      <c r="AO783" s="198" t="s">
        <v>196</v>
      </c>
      <c r="AP783" s="263">
        <f t="shared" si="42"/>
        <v>0</v>
      </c>
      <c r="AQ783" s="263">
        <f t="shared" si="42"/>
        <v>0</v>
      </c>
      <c r="AR783" s="263">
        <f t="shared" si="42"/>
        <v>0</v>
      </c>
      <c r="AS783" s="199"/>
      <c r="AT783" s="203"/>
      <c r="AU783" s="177"/>
    </row>
    <row r="784" spans="32:47" ht="12" customHeight="1">
      <c r="AF784" s="439" t="s">
        <v>1478</v>
      </c>
      <c r="AL784" s="36"/>
      <c r="AM784" s="539" t="s">
        <v>2048</v>
      </c>
      <c r="AN784" s="498" t="s">
        <v>333</v>
      </c>
      <c r="AO784" s="198" t="s">
        <v>196</v>
      </c>
      <c r="AP784" s="263">
        <f t="shared" si="42"/>
        <v>0</v>
      </c>
      <c r="AQ784" s="263">
        <f t="shared" si="42"/>
        <v>0</v>
      </c>
      <c r="AR784" s="263">
        <f t="shared" si="42"/>
        <v>0</v>
      </c>
      <c r="AS784" s="199"/>
      <c r="AT784" s="203"/>
      <c r="AU784" s="177"/>
    </row>
    <row r="785" spans="32:47" ht="12" customHeight="1">
      <c r="AF785" s="439" t="s">
        <v>1480</v>
      </c>
      <c r="AL785" s="36"/>
      <c r="AM785" s="539" t="s">
        <v>2049</v>
      </c>
      <c r="AN785" s="499" t="s">
        <v>334</v>
      </c>
      <c r="AO785" s="198" t="s">
        <v>196</v>
      </c>
      <c r="AP785" s="263">
        <f t="shared" si="42"/>
        <v>0</v>
      </c>
      <c r="AQ785" s="263">
        <f t="shared" si="42"/>
        <v>0</v>
      </c>
      <c r="AR785" s="263">
        <f t="shared" si="42"/>
        <v>0</v>
      </c>
      <c r="AS785" s="199"/>
      <c r="AT785" s="203"/>
      <c r="AU785" s="177"/>
    </row>
    <row r="786" spans="32:47" ht="12" customHeight="1">
      <c r="AF786" s="439" t="s">
        <v>1479</v>
      </c>
      <c r="AL786" s="36"/>
      <c r="AM786" s="539" t="s">
        <v>2050</v>
      </c>
      <c r="AN786" s="500" t="s">
        <v>335</v>
      </c>
      <c r="AO786" s="198" t="s">
        <v>196</v>
      </c>
      <c r="AP786" s="263">
        <f t="shared" si="42"/>
        <v>0</v>
      </c>
      <c r="AQ786" s="263">
        <f t="shared" si="42"/>
        <v>0</v>
      </c>
      <c r="AR786" s="263">
        <f t="shared" si="42"/>
        <v>0</v>
      </c>
      <c r="AS786" s="199"/>
      <c r="AT786" s="203"/>
      <c r="AU786" s="177"/>
    </row>
    <row r="787" spans="32:47" ht="12" customHeight="1">
      <c r="AF787" s="439" t="s">
        <v>1481</v>
      </c>
      <c r="AL787" s="36"/>
      <c r="AM787" s="539" t="s">
        <v>2051</v>
      </c>
      <c r="AN787" s="489" t="s">
        <v>336</v>
      </c>
      <c r="AO787" s="198" t="s">
        <v>196</v>
      </c>
      <c r="AP787" s="263">
        <f t="shared" si="42"/>
        <v>0</v>
      </c>
      <c r="AQ787" s="263">
        <f t="shared" si="42"/>
        <v>0</v>
      </c>
      <c r="AR787" s="263">
        <f t="shared" si="42"/>
        <v>0</v>
      </c>
      <c r="AS787" s="199"/>
      <c r="AT787" s="203"/>
      <c r="AU787" s="177"/>
    </row>
    <row r="788" spans="32:47" ht="0.75" hidden="1" customHeight="1">
      <c r="AF788" s="439"/>
      <c r="AL788" s="36"/>
      <c r="AM788" s="540"/>
      <c r="AN788" s="508"/>
      <c r="AO788" s="509"/>
      <c r="AP788" s="510"/>
      <c r="AQ788" s="510"/>
      <c r="AR788" s="510"/>
      <c r="AS788" s="199"/>
      <c r="AT788" s="203"/>
      <c r="AU788" s="177"/>
    </row>
    <row r="789" spans="32:47" ht="24" customHeight="1">
      <c r="AF789" s="119"/>
      <c r="AL789" s="36"/>
      <c r="AM789" s="538" t="s">
        <v>1815</v>
      </c>
      <c r="AN789" s="511" t="s">
        <v>761</v>
      </c>
      <c r="AO789" s="198"/>
      <c r="AP789" s="204"/>
      <c r="AQ789" s="204"/>
      <c r="AR789" s="204"/>
      <c r="AS789" s="199"/>
      <c r="AT789" s="203"/>
      <c r="AU789" s="177"/>
    </row>
    <row r="790" spans="32:47" ht="0.75" hidden="1" customHeight="1">
      <c r="AF790" s="439"/>
      <c r="AL790" s="36"/>
      <c r="AM790" s="540"/>
      <c r="AN790" s="508"/>
      <c r="AO790" s="509"/>
      <c r="AP790" s="510"/>
      <c r="AQ790" s="510"/>
      <c r="AR790" s="510"/>
      <c r="AS790" s="199"/>
      <c r="AT790" s="203"/>
      <c r="AU790" s="177"/>
    </row>
    <row r="791" spans="32:47" ht="0.75" hidden="1" customHeight="1">
      <c r="AF791" s="439"/>
      <c r="AL791" s="36"/>
      <c r="AM791" s="540"/>
      <c r="AN791" s="508"/>
      <c r="AO791" s="509"/>
      <c r="AP791" s="510"/>
      <c r="AQ791" s="510"/>
      <c r="AR791" s="510"/>
      <c r="AS791" s="199"/>
      <c r="AT791" s="203"/>
      <c r="AU791" s="177"/>
    </row>
    <row r="792" spans="32:47" ht="0.75" hidden="1" customHeight="1">
      <c r="AF792" s="439"/>
      <c r="AL792" s="36"/>
      <c r="AM792" s="540"/>
      <c r="AN792" s="508"/>
      <c r="AO792" s="509"/>
      <c r="AP792" s="510"/>
      <c r="AQ792" s="510"/>
      <c r="AR792" s="510"/>
      <c r="AS792" s="199"/>
      <c r="AT792" s="203"/>
      <c r="AU792" s="177"/>
    </row>
    <row r="793" spans="32:47" ht="0.75" hidden="1" customHeight="1">
      <c r="AF793" s="439"/>
      <c r="AL793" s="36"/>
      <c r="AM793" s="540"/>
      <c r="AN793" s="508"/>
      <c r="AO793" s="509"/>
      <c r="AP793" s="510"/>
      <c r="AQ793" s="510"/>
      <c r="AR793" s="510"/>
      <c r="AS793" s="199"/>
      <c r="AT793" s="203"/>
      <c r="AU793" s="177"/>
    </row>
    <row r="794" spans="32:47" ht="0.75" hidden="1" customHeight="1">
      <c r="AF794" s="439"/>
      <c r="AL794" s="36"/>
      <c r="AM794" s="540"/>
      <c r="AN794" s="508"/>
      <c r="AO794" s="509"/>
      <c r="AP794" s="510"/>
      <c r="AQ794" s="510"/>
      <c r="AR794" s="510"/>
      <c r="AS794" s="199"/>
      <c r="AT794" s="203"/>
      <c r="AU794" s="177"/>
    </row>
    <row r="795" spans="32:47" ht="0.75" hidden="1" customHeight="1">
      <c r="AF795" s="439"/>
      <c r="AL795" s="36"/>
      <c r="AM795" s="540"/>
      <c r="AN795" s="508"/>
      <c r="AO795" s="509"/>
      <c r="AP795" s="510"/>
      <c r="AQ795" s="510"/>
      <c r="AR795" s="510"/>
      <c r="AS795" s="199"/>
      <c r="AT795" s="203"/>
      <c r="AU795" s="177"/>
    </row>
    <row r="796" spans="32:47" ht="0.75" hidden="1" customHeight="1">
      <c r="AF796" s="439"/>
      <c r="AL796" s="36"/>
      <c r="AM796" s="540"/>
      <c r="AN796" s="508"/>
      <c r="AO796" s="509"/>
      <c r="AP796" s="510"/>
      <c r="AQ796" s="510"/>
      <c r="AR796" s="510"/>
      <c r="AS796" s="199"/>
      <c r="AT796" s="203"/>
      <c r="AU796" s="177"/>
    </row>
    <row r="797" spans="32:47" ht="0.75" hidden="1" customHeight="1">
      <c r="AF797" s="439"/>
      <c r="AL797" s="36"/>
      <c r="AM797" s="540"/>
      <c r="AN797" s="508"/>
      <c r="AO797" s="509"/>
      <c r="AP797" s="510"/>
      <c r="AQ797" s="510"/>
      <c r="AR797" s="510"/>
      <c r="AS797" s="199"/>
      <c r="AT797" s="203"/>
      <c r="AU797" s="177"/>
    </row>
    <row r="798" spans="32:47" ht="12" customHeight="1">
      <c r="AF798" s="439" t="s">
        <v>1456</v>
      </c>
      <c r="AL798" s="36"/>
      <c r="AM798" s="539" t="s">
        <v>1932</v>
      </c>
      <c r="AN798" s="489" t="s">
        <v>783</v>
      </c>
      <c r="AO798" s="198" t="s">
        <v>857</v>
      </c>
      <c r="AP798" s="263">
        <f t="shared" ref="AP798:AR822" si="43">IF(AP842=0,0,AP886/AP842*1000)</f>
        <v>0</v>
      </c>
      <c r="AQ798" s="263">
        <f t="shared" si="43"/>
        <v>0</v>
      </c>
      <c r="AR798" s="263">
        <f t="shared" si="43"/>
        <v>0</v>
      </c>
      <c r="AS798" s="199"/>
      <c r="AT798" s="203"/>
      <c r="AU798" s="177"/>
    </row>
    <row r="799" spans="32:47" ht="12" customHeight="1">
      <c r="AF799" s="439" t="s">
        <v>1457</v>
      </c>
      <c r="AL799" s="36"/>
      <c r="AM799" s="539" t="s">
        <v>1933</v>
      </c>
      <c r="AN799" s="490" t="s">
        <v>823</v>
      </c>
      <c r="AO799" s="198" t="s">
        <v>857</v>
      </c>
      <c r="AP799" s="263">
        <f t="shared" si="43"/>
        <v>0</v>
      </c>
      <c r="AQ799" s="263">
        <f t="shared" si="43"/>
        <v>0</v>
      </c>
      <c r="AR799" s="263">
        <f t="shared" si="43"/>
        <v>0</v>
      </c>
      <c r="AS799" s="199"/>
      <c r="AT799" s="203"/>
      <c r="AU799" s="177"/>
    </row>
    <row r="800" spans="32:47" ht="12" customHeight="1">
      <c r="AF800" s="439" t="s">
        <v>1458</v>
      </c>
      <c r="AL800" s="36"/>
      <c r="AM800" s="539" t="s">
        <v>1934</v>
      </c>
      <c r="AN800" s="484" t="s">
        <v>827</v>
      </c>
      <c r="AO800" s="198" t="s">
        <v>857</v>
      </c>
      <c r="AP800" s="263">
        <f t="shared" si="43"/>
        <v>0</v>
      </c>
      <c r="AQ800" s="263">
        <f t="shared" si="43"/>
        <v>0</v>
      </c>
      <c r="AR800" s="263">
        <f t="shared" si="43"/>
        <v>0</v>
      </c>
      <c r="AS800" s="199"/>
      <c r="AT800" s="203"/>
      <c r="AU800" s="177"/>
    </row>
    <row r="801" spans="32:47" ht="12" customHeight="1">
      <c r="AF801" s="439" t="s">
        <v>1459</v>
      </c>
      <c r="AL801" s="36"/>
      <c r="AM801" s="539" t="s">
        <v>1935</v>
      </c>
      <c r="AN801" s="491" t="s">
        <v>1432</v>
      </c>
      <c r="AO801" s="198" t="s">
        <v>857</v>
      </c>
      <c r="AP801" s="263">
        <f t="shared" si="43"/>
        <v>0</v>
      </c>
      <c r="AQ801" s="263">
        <f t="shared" si="43"/>
        <v>0</v>
      </c>
      <c r="AR801" s="263">
        <f t="shared" si="43"/>
        <v>0</v>
      </c>
      <c r="AS801" s="199"/>
      <c r="AT801" s="203"/>
      <c r="AU801" s="177"/>
    </row>
    <row r="802" spans="32:47" ht="12" customHeight="1">
      <c r="AF802" s="439" t="s">
        <v>1460</v>
      </c>
      <c r="AL802" s="36"/>
      <c r="AM802" s="539" t="s">
        <v>1936</v>
      </c>
      <c r="AN802" s="491" t="s">
        <v>1433</v>
      </c>
      <c r="AO802" s="198" t="s">
        <v>857</v>
      </c>
      <c r="AP802" s="263">
        <f t="shared" si="43"/>
        <v>0</v>
      </c>
      <c r="AQ802" s="263">
        <f t="shared" si="43"/>
        <v>0</v>
      </c>
      <c r="AR802" s="263">
        <f t="shared" si="43"/>
        <v>0</v>
      </c>
      <c r="AS802" s="199"/>
      <c r="AT802" s="203"/>
      <c r="AU802" s="177"/>
    </row>
    <row r="803" spans="32:47" ht="12" customHeight="1">
      <c r="AF803" s="439" t="s">
        <v>1461</v>
      </c>
      <c r="AL803" s="36"/>
      <c r="AM803" s="539" t="s">
        <v>1937</v>
      </c>
      <c r="AN803" s="491" t="s">
        <v>1434</v>
      </c>
      <c r="AO803" s="198" t="s">
        <v>857</v>
      </c>
      <c r="AP803" s="263">
        <f t="shared" si="43"/>
        <v>0</v>
      </c>
      <c r="AQ803" s="263">
        <f t="shared" si="43"/>
        <v>0</v>
      </c>
      <c r="AR803" s="263">
        <f t="shared" si="43"/>
        <v>0</v>
      </c>
      <c r="AS803" s="199"/>
      <c r="AT803" s="203"/>
      <c r="AU803" s="177"/>
    </row>
    <row r="804" spans="32:47" ht="12" customHeight="1">
      <c r="AF804" s="439" t="s">
        <v>1462</v>
      </c>
      <c r="AL804" s="36"/>
      <c r="AM804" s="539" t="s">
        <v>1938</v>
      </c>
      <c r="AN804" s="491" t="s">
        <v>1435</v>
      </c>
      <c r="AO804" s="198" t="s">
        <v>857</v>
      </c>
      <c r="AP804" s="263">
        <f t="shared" si="43"/>
        <v>0</v>
      </c>
      <c r="AQ804" s="263">
        <f t="shared" si="43"/>
        <v>0</v>
      </c>
      <c r="AR804" s="263">
        <f t="shared" si="43"/>
        <v>0</v>
      </c>
      <c r="AS804" s="199"/>
      <c r="AT804" s="203"/>
      <c r="AU804" s="177"/>
    </row>
    <row r="805" spans="32:47" ht="12" customHeight="1">
      <c r="AF805" s="439" t="s">
        <v>1467</v>
      </c>
      <c r="AL805" s="36"/>
      <c r="AM805" s="539" t="s">
        <v>1939</v>
      </c>
      <c r="AN805" s="485" t="s">
        <v>825</v>
      </c>
      <c r="AO805" s="198" t="s">
        <v>857</v>
      </c>
      <c r="AP805" s="263">
        <f t="shared" si="43"/>
        <v>0</v>
      </c>
      <c r="AQ805" s="263">
        <f t="shared" si="43"/>
        <v>0</v>
      </c>
      <c r="AR805" s="263">
        <f t="shared" si="43"/>
        <v>0</v>
      </c>
      <c r="AS805" s="199"/>
      <c r="AT805" s="203"/>
      <c r="AU805" s="177"/>
    </row>
    <row r="806" spans="32:47" ht="12" customHeight="1">
      <c r="AF806" s="439" t="s">
        <v>2160</v>
      </c>
      <c r="AL806" s="36"/>
      <c r="AM806" s="539" t="s">
        <v>2175</v>
      </c>
      <c r="AN806" s="492" t="s">
        <v>1436</v>
      </c>
      <c r="AO806" s="198" t="s">
        <v>857</v>
      </c>
      <c r="AP806" s="263">
        <f t="shared" si="43"/>
        <v>0</v>
      </c>
      <c r="AQ806" s="263">
        <f t="shared" si="43"/>
        <v>0</v>
      </c>
      <c r="AR806" s="263">
        <f t="shared" si="43"/>
        <v>0</v>
      </c>
      <c r="AS806" s="199"/>
      <c r="AT806" s="203"/>
      <c r="AU806" s="177"/>
    </row>
    <row r="807" spans="32:47" ht="12" customHeight="1">
      <c r="AF807" s="439" t="s">
        <v>2141</v>
      </c>
      <c r="AL807" s="36"/>
      <c r="AM807" s="539" t="s">
        <v>2156</v>
      </c>
      <c r="AN807" s="492" t="s">
        <v>1437</v>
      </c>
      <c r="AO807" s="198" t="s">
        <v>857</v>
      </c>
      <c r="AP807" s="263">
        <f t="shared" si="43"/>
        <v>0</v>
      </c>
      <c r="AQ807" s="263">
        <f t="shared" si="43"/>
        <v>0</v>
      </c>
      <c r="AR807" s="263">
        <f t="shared" si="43"/>
        <v>0</v>
      </c>
      <c r="AS807" s="199"/>
      <c r="AT807" s="203"/>
      <c r="AU807" s="177"/>
    </row>
    <row r="808" spans="32:47" ht="12" customHeight="1">
      <c r="AF808" s="439" t="s">
        <v>2121</v>
      </c>
      <c r="AL808" s="36"/>
      <c r="AM808" s="539" t="s">
        <v>2137</v>
      </c>
      <c r="AN808" s="492" t="s">
        <v>1438</v>
      </c>
      <c r="AO808" s="198" t="s">
        <v>857</v>
      </c>
      <c r="AP808" s="263">
        <f t="shared" si="43"/>
        <v>0</v>
      </c>
      <c r="AQ808" s="263">
        <f t="shared" si="43"/>
        <v>0</v>
      </c>
      <c r="AR808" s="263">
        <f t="shared" si="43"/>
        <v>0</v>
      </c>
      <c r="AS808" s="199"/>
      <c r="AT808" s="203"/>
      <c r="AU808" s="177"/>
    </row>
    <row r="809" spans="32:47" ht="12" customHeight="1">
      <c r="AF809" s="439" t="s">
        <v>1468</v>
      </c>
      <c r="AL809" s="36"/>
      <c r="AM809" s="539" t="s">
        <v>1940</v>
      </c>
      <c r="AN809" s="492" t="s">
        <v>1439</v>
      </c>
      <c r="AO809" s="198" t="s">
        <v>857</v>
      </c>
      <c r="AP809" s="263">
        <f t="shared" si="43"/>
        <v>0</v>
      </c>
      <c r="AQ809" s="263">
        <f t="shared" si="43"/>
        <v>0</v>
      </c>
      <c r="AR809" s="263">
        <f t="shared" si="43"/>
        <v>0</v>
      </c>
      <c r="AS809" s="199"/>
      <c r="AT809" s="203"/>
      <c r="AU809" s="177"/>
    </row>
    <row r="810" spans="32:47" ht="12" customHeight="1">
      <c r="AF810" s="439" t="s">
        <v>1469</v>
      </c>
      <c r="AL810" s="36"/>
      <c r="AM810" s="539" t="s">
        <v>1941</v>
      </c>
      <c r="AN810" s="492" t="s">
        <v>1440</v>
      </c>
      <c r="AO810" s="198" t="s">
        <v>857</v>
      </c>
      <c r="AP810" s="263">
        <f t="shared" si="43"/>
        <v>0</v>
      </c>
      <c r="AQ810" s="263">
        <f t="shared" si="43"/>
        <v>0</v>
      </c>
      <c r="AR810" s="263">
        <f t="shared" si="43"/>
        <v>0</v>
      </c>
      <c r="AS810" s="199"/>
      <c r="AT810" s="203"/>
      <c r="AU810" s="177"/>
    </row>
    <row r="811" spans="32:47" ht="12" customHeight="1">
      <c r="AF811" s="439" t="s">
        <v>1470</v>
      </c>
      <c r="AL811" s="36"/>
      <c r="AM811" s="539" t="s">
        <v>1942</v>
      </c>
      <c r="AN811" s="492" t="s">
        <v>1441</v>
      </c>
      <c r="AO811" s="198" t="s">
        <v>857</v>
      </c>
      <c r="AP811" s="263">
        <f t="shared" si="43"/>
        <v>0</v>
      </c>
      <c r="AQ811" s="263">
        <f t="shared" si="43"/>
        <v>0</v>
      </c>
      <c r="AR811" s="263">
        <f t="shared" si="43"/>
        <v>0</v>
      </c>
      <c r="AS811" s="199"/>
      <c r="AT811" s="203"/>
      <c r="AU811" s="177"/>
    </row>
    <row r="812" spans="32:47" ht="12" customHeight="1">
      <c r="AF812" s="439" t="s">
        <v>1471</v>
      </c>
      <c r="AL812" s="36"/>
      <c r="AM812" s="539" t="s">
        <v>1943</v>
      </c>
      <c r="AN812" s="493" t="s">
        <v>826</v>
      </c>
      <c r="AO812" s="198" t="s">
        <v>857</v>
      </c>
      <c r="AP812" s="263">
        <f t="shared" si="43"/>
        <v>0</v>
      </c>
      <c r="AQ812" s="263">
        <f t="shared" si="43"/>
        <v>0</v>
      </c>
      <c r="AR812" s="263">
        <f t="shared" si="43"/>
        <v>0</v>
      </c>
      <c r="AS812" s="199"/>
      <c r="AT812" s="203"/>
      <c r="AU812" s="177"/>
    </row>
    <row r="813" spans="32:47" ht="12" customHeight="1">
      <c r="AF813" s="439" t="s">
        <v>1472</v>
      </c>
      <c r="AL813" s="36"/>
      <c r="AM813" s="539" t="s">
        <v>1944</v>
      </c>
      <c r="AN813" s="486" t="s">
        <v>817</v>
      </c>
      <c r="AO813" s="198" t="s">
        <v>857</v>
      </c>
      <c r="AP813" s="263">
        <f t="shared" si="43"/>
        <v>0</v>
      </c>
      <c r="AQ813" s="263">
        <f t="shared" si="43"/>
        <v>0</v>
      </c>
      <c r="AR813" s="263">
        <f t="shared" si="43"/>
        <v>0</v>
      </c>
      <c r="AS813" s="199"/>
      <c r="AT813" s="203"/>
      <c r="AU813" s="177"/>
    </row>
    <row r="814" spans="32:47" ht="12" customHeight="1">
      <c r="AF814" s="439" t="s">
        <v>1473</v>
      </c>
      <c r="AL814" s="36"/>
      <c r="AM814" s="539" t="s">
        <v>1945</v>
      </c>
      <c r="AN814" s="494" t="s">
        <v>1442</v>
      </c>
      <c r="AO814" s="198" t="s">
        <v>857</v>
      </c>
      <c r="AP814" s="263">
        <f t="shared" si="43"/>
        <v>0</v>
      </c>
      <c r="AQ814" s="263">
        <f t="shared" si="43"/>
        <v>0</v>
      </c>
      <c r="AR814" s="263">
        <f t="shared" si="43"/>
        <v>0</v>
      </c>
      <c r="AS814" s="199"/>
      <c r="AT814" s="203"/>
      <c r="AU814" s="177"/>
    </row>
    <row r="815" spans="32:47" ht="12" customHeight="1">
      <c r="AF815" s="439" t="s">
        <v>1474</v>
      </c>
      <c r="AL815" s="36"/>
      <c r="AM815" s="539" t="s">
        <v>1946</v>
      </c>
      <c r="AN815" s="494" t="s">
        <v>1443</v>
      </c>
      <c r="AO815" s="198" t="s">
        <v>857</v>
      </c>
      <c r="AP815" s="263">
        <f t="shared" si="43"/>
        <v>0</v>
      </c>
      <c r="AQ815" s="263">
        <f t="shared" si="43"/>
        <v>0</v>
      </c>
      <c r="AR815" s="263">
        <f t="shared" si="43"/>
        <v>0</v>
      </c>
      <c r="AS815" s="199"/>
      <c r="AT815" s="203"/>
      <c r="AU815" s="177"/>
    </row>
    <row r="816" spans="32:47" ht="12" customHeight="1">
      <c r="AF816" s="439" t="s">
        <v>1475</v>
      </c>
      <c r="AL816" s="36"/>
      <c r="AM816" s="539" t="s">
        <v>1947</v>
      </c>
      <c r="AN816" s="494" t="s">
        <v>1444</v>
      </c>
      <c r="AO816" s="198" t="s">
        <v>857</v>
      </c>
      <c r="AP816" s="263">
        <f t="shared" si="43"/>
        <v>0</v>
      </c>
      <c r="AQ816" s="263">
        <f t="shared" si="43"/>
        <v>0</v>
      </c>
      <c r="AR816" s="263">
        <f t="shared" si="43"/>
        <v>0</v>
      </c>
      <c r="AS816" s="199"/>
      <c r="AT816" s="203"/>
      <c r="AU816" s="177"/>
    </row>
    <row r="817" spans="32:47" ht="12" customHeight="1">
      <c r="AF817" s="439" t="s">
        <v>1487</v>
      </c>
      <c r="AL817" s="36"/>
      <c r="AM817" s="539" t="s">
        <v>1948</v>
      </c>
      <c r="AN817" s="494" t="s">
        <v>1445</v>
      </c>
      <c r="AO817" s="198" t="s">
        <v>857</v>
      </c>
      <c r="AP817" s="263">
        <f t="shared" si="43"/>
        <v>0</v>
      </c>
      <c r="AQ817" s="263">
        <f t="shared" si="43"/>
        <v>0</v>
      </c>
      <c r="AR817" s="263">
        <f t="shared" si="43"/>
        <v>0</v>
      </c>
      <c r="AS817" s="199"/>
      <c r="AT817" s="203"/>
      <c r="AU817" s="177"/>
    </row>
    <row r="818" spans="32:47" ht="12" customHeight="1">
      <c r="AF818" s="439" t="s">
        <v>1486</v>
      </c>
      <c r="AL818" s="36"/>
      <c r="AM818" s="539" t="s">
        <v>1949</v>
      </c>
      <c r="AN818" s="494" t="s">
        <v>1446</v>
      </c>
      <c r="AO818" s="198" t="s">
        <v>857</v>
      </c>
      <c r="AP818" s="263">
        <f t="shared" si="43"/>
        <v>0</v>
      </c>
      <c r="AQ818" s="263">
        <f t="shared" si="43"/>
        <v>0</v>
      </c>
      <c r="AR818" s="263">
        <f t="shared" si="43"/>
        <v>0</v>
      </c>
      <c r="AS818" s="199"/>
      <c r="AT818" s="203"/>
      <c r="AU818" s="177"/>
    </row>
    <row r="819" spans="32:47" ht="12" customHeight="1">
      <c r="AF819" s="439" t="s">
        <v>1485</v>
      </c>
      <c r="AL819" s="36"/>
      <c r="AM819" s="539" t="s">
        <v>1950</v>
      </c>
      <c r="AN819" s="494" t="s">
        <v>1447</v>
      </c>
      <c r="AO819" s="198" t="s">
        <v>857</v>
      </c>
      <c r="AP819" s="263">
        <f t="shared" si="43"/>
        <v>0</v>
      </c>
      <c r="AQ819" s="263">
        <f t="shared" si="43"/>
        <v>0</v>
      </c>
      <c r="AR819" s="263">
        <f t="shared" si="43"/>
        <v>0</v>
      </c>
      <c r="AS819" s="199"/>
      <c r="AT819" s="203"/>
      <c r="AU819" s="177"/>
    </row>
    <row r="820" spans="32:47" ht="12" customHeight="1">
      <c r="AF820" s="439" t="s">
        <v>1484</v>
      </c>
      <c r="AL820" s="36"/>
      <c r="AM820" s="539" t="s">
        <v>1951</v>
      </c>
      <c r="AN820" s="494" t="s">
        <v>1448</v>
      </c>
      <c r="AO820" s="198" t="s">
        <v>857</v>
      </c>
      <c r="AP820" s="263">
        <f t="shared" si="43"/>
        <v>0</v>
      </c>
      <c r="AQ820" s="263">
        <f t="shared" si="43"/>
        <v>0</v>
      </c>
      <c r="AR820" s="263">
        <f t="shared" si="43"/>
        <v>0</v>
      </c>
      <c r="AS820" s="199"/>
      <c r="AT820" s="203"/>
      <c r="AU820" s="177"/>
    </row>
    <row r="821" spans="32:47" ht="12" customHeight="1">
      <c r="AF821" s="439" t="s">
        <v>1483</v>
      </c>
      <c r="AL821" s="36"/>
      <c r="AM821" s="539" t="s">
        <v>1952</v>
      </c>
      <c r="AN821" s="494" t="s">
        <v>1449</v>
      </c>
      <c r="AO821" s="198" t="s">
        <v>857</v>
      </c>
      <c r="AP821" s="263">
        <f t="shared" si="43"/>
        <v>0</v>
      </c>
      <c r="AQ821" s="263">
        <f t="shared" si="43"/>
        <v>0</v>
      </c>
      <c r="AR821" s="263">
        <f t="shared" si="43"/>
        <v>0</v>
      </c>
      <c r="AS821" s="199"/>
      <c r="AT821" s="203"/>
      <c r="AU821" s="177"/>
    </row>
    <row r="822" spans="32:47" ht="12" customHeight="1">
      <c r="AF822" s="439" t="s">
        <v>1488</v>
      </c>
      <c r="AL822" s="36"/>
      <c r="AM822" s="539" t="s">
        <v>1953</v>
      </c>
      <c r="AN822" s="494" t="s">
        <v>1450</v>
      </c>
      <c r="AO822" s="198" t="s">
        <v>857</v>
      </c>
      <c r="AP822" s="263">
        <f t="shared" si="43"/>
        <v>0</v>
      </c>
      <c r="AQ822" s="263">
        <f t="shared" si="43"/>
        <v>0</v>
      </c>
      <c r="AR822" s="263">
        <f t="shared" si="43"/>
        <v>0</v>
      </c>
      <c r="AS822" s="199"/>
      <c r="AT822" s="203"/>
      <c r="AU822" s="177"/>
    </row>
    <row r="823" spans="32:47" ht="0.75" hidden="1" customHeight="1">
      <c r="AF823" s="439"/>
      <c r="AL823" s="36"/>
      <c r="AM823" s="540"/>
      <c r="AN823" s="508"/>
      <c r="AO823" s="509"/>
      <c r="AP823" s="510"/>
      <c r="AQ823" s="510"/>
      <c r="AR823" s="510"/>
      <c r="AS823" s="199"/>
      <c r="AT823" s="203"/>
      <c r="AU823" s="177"/>
    </row>
    <row r="824" spans="32:47" ht="0.75" hidden="1" customHeight="1">
      <c r="AF824" s="439"/>
      <c r="AL824" s="36"/>
      <c r="AM824" s="540"/>
      <c r="AN824" s="508"/>
      <c r="AO824" s="509"/>
      <c r="AP824" s="510"/>
      <c r="AQ824" s="510"/>
      <c r="AR824" s="510"/>
      <c r="AS824" s="199"/>
      <c r="AT824" s="203"/>
      <c r="AU824" s="177"/>
    </row>
    <row r="825" spans="32:47" ht="12" customHeight="1">
      <c r="AF825" s="439" t="s">
        <v>1489</v>
      </c>
      <c r="AL825" s="36"/>
      <c r="AM825" s="539" t="s">
        <v>1954</v>
      </c>
      <c r="AN825" s="495" t="s">
        <v>1451</v>
      </c>
      <c r="AO825" s="198" t="s">
        <v>857</v>
      </c>
      <c r="AP825" s="263">
        <f t="shared" ref="AP825:AR831" si="44">IF(AP869=0,0,AP913/AP869*1000)</f>
        <v>0</v>
      </c>
      <c r="AQ825" s="263">
        <f t="shared" si="44"/>
        <v>0</v>
      </c>
      <c r="AR825" s="263">
        <f t="shared" si="44"/>
        <v>0</v>
      </c>
      <c r="AS825" s="199"/>
      <c r="AT825" s="203"/>
      <c r="AU825" s="177"/>
    </row>
    <row r="826" spans="32:47" ht="12" customHeight="1">
      <c r="AF826" s="439" t="s">
        <v>1476</v>
      </c>
      <c r="AL826" s="36"/>
      <c r="AM826" s="539" t="s">
        <v>1955</v>
      </c>
      <c r="AN826" s="496" t="s">
        <v>828</v>
      </c>
      <c r="AO826" s="198" t="s">
        <v>857</v>
      </c>
      <c r="AP826" s="263">
        <f t="shared" si="44"/>
        <v>0</v>
      </c>
      <c r="AQ826" s="263">
        <f t="shared" si="44"/>
        <v>0</v>
      </c>
      <c r="AR826" s="263">
        <f t="shared" si="44"/>
        <v>0</v>
      </c>
      <c r="AS826" s="199"/>
      <c r="AT826" s="203"/>
      <c r="AU826" s="177"/>
    </row>
    <row r="827" spans="32:47" ht="12" customHeight="1">
      <c r="AF827" s="439" t="s">
        <v>1477</v>
      </c>
      <c r="AL827" s="36"/>
      <c r="AM827" s="539" t="s">
        <v>1956</v>
      </c>
      <c r="AN827" s="497" t="s">
        <v>854</v>
      </c>
      <c r="AO827" s="198" t="s">
        <v>857</v>
      </c>
      <c r="AP827" s="263">
        <f t="shared" si="44"/>
        <v>0</v>
      </c>
      <c r="AQ827" s="263">
        <f t="shared" si="44"/>
        <v>0</v>
      </c>
      <c r="AR827" s="263">
        <f t="shared" si="44"/>
        <v>0</v>
      </c>
      <c r="AS827" s="199"/>
      <c r="AT827" s="203"/>
      <c r="AU827" s="177"/>
    </row>
    <row r="828" spans="32:47" ht="12" customHeight="1">
      <c r="AF828" s="439" t="s">
        <v>1478</v>
      </c>
      <c r="AL828" s="36"/>
      <c r="AM828" s="539" t="s">
        <v>1957</v>
      </c>
      <c r="AN828" s="498" t="s">
        <v>333</v>
      </c>
      <c r="AO828" s="198" t="s">
        <v>857</v>
      </c>
      <c r="AP828" s="263">
        <f t="shared" si="44"/>
        <v>0</v>
      </c>
      <c r="AQ828" s="263">
        <f t="shared" si="44"/>
        <v>0</v>
      </c>
      <c r="AR828" s="263">
        <f t="shared" si="44"/>
        <v>0</v>
      </c>
      <c r="AS828" s="199"/>
      <c r="AT828" s="203"/>
      <c r="AU828" s="177"/>
    </row>
    <row r="829" spans="32:47" ht="12" customHeight="1">
      <c r="AF829" s="439" t="s">
        <v>1480</v>
      </c>
      <c r="AL829" s="36"/>
      <c r="AM829" s="539" t="s">
        <v>1958</v>
      </c>
      <c r="AN829" s="499" t="s">
        <v>334</v>
      </c>
      <c r="AO829" s="198" t="s">
        <v>857</v>
      </c>
      <c r="AP829" s="263">
        <f t="shared" si="44"/>
        <v>0</v>
      </c>
      <c r="AQ829" s="263">
        <f t="shared" si="44"/>
        <v>0</v>
      </c>
      <c r="AR829" s="263">
        <f t="shared" si="44"/>
        <v>0</v>
      </c>
      <c r="AS829" s="199"/>
      <c r="AT829" s="203"/>
      <c r="AU829" s="177"/>
    </row>
    <row r="830" spans="32:47" ht="12" customHeight="1">
      <c r="AF830" s="439" t="s">
        <v>1479</v>
      </c>
      <c r="AL830" s="36"/>
      <c r="AM830" s="539" t="s">
        <v>1959</v>
      </c>
      <c r="AN830" s="500" t="s">
        <v>335</v>
      </c>
      <c r="AO830" s="198" t="s">
        <v>857</v>
      </c>
      <c r="AP830" s="263">
        <f t="shared" si="44"/>
        <v>0</v>
      </c>
      <c r="AQ830" s="263">
        <f t="shared" si="44"/>
        <v>0</v>
      </c>
      <c r="AR830" s="263">
        <f t="shared" si="44"/>
        <v>0</v>
      </c>
      <c r="AS830" s="199"/>
      <c r="AT830" s="203"/>
      <c r="AU830" s="177"/>
    </row>
    <row r="831" spans="32:47" ht="12" customHeight="1">
      <c r="AF831" s="439" t="s">
        <v>1481</v>
      </c>
      <c r="AL831" s="36"/>
      <c r="AM831" s="539" t="s">
        <v>1960</v>
      </c>
      <c r="AN831" s="489" t="s">
        <v>336</v>
      </c>
      <c r="AO831" s="198" t="s">
        <v>857</v>
      </c>
      <c r="AP831" s="263">
        <f t="shared" si="44"/>
        <v>0</v>
      </c>
      <c r="AQ831" s="263">
        <f t="shared" si="44"/>
        <v>0</v>
      </c>
      <c r="AR831" s="263">
        <f t="shared" si="44"/>
        <v>0</v>
      </c>
      <c r="AS831" s="199"/>
      <c r="AT831" s="203"/>
      <c r="AU831" s="177"/>
    </row>
    <row r="832" spans="32:47" ht="0.75" hidden="1" customHeight="1">
      <c r="AF832" s="439"/>
      <c r="AL832" s="36"/>
      <c r="AM832" s="540"/>
      <c r="AN832" s="508"/>
      <c r="AO832" s="509"/>
      <c r="AP832" s="510"/>
      <c r="AQ832" s="510"/>
      <c r="AR832" s="510"/>
      <c r="AS832" s="199"/>
      <c r="AT832" s="203"/>
      <c r="AU832" s="177"/>
    </row>
    <row r="833" spans="32:47" ht="24" customHeight="1">
      <c r="AF833" s="119"/>
      <c r="AL833" s="36"/>
      <c r="AM833" s="538" t="s">
        <v>1992</v>
      </c>
      <c r="AN833" s="511" t="s">
        <v>762</v>
      </c>
      <c r="AO833" s="198"/>
      <c r="AP833" s="204"/>
      <c r="AQ833" s="204"/>
      <c r="AR833" s="204"/>
      <c r="AS833" s="199"/>
      <c r="AT833" s="203"/>
      <c r="AU833" s="177"/>
    </row>
    <row r="834" spans="32:47" ht="0.75" hidden="1" customHeight="1">
      <c r="AF834" s="439"/>
      <c r="AL834" s="36"/>
      <c r="AM834" s="540"/>
      <c r="AN834" s="508"/>
      <c r="AO834" s="509"/>
      <c r="AP834" s="510"/>
      <c r="AQ834" s="510"/>
      <c r="AR834" s="510"/>
      <c r="AS834" s="199"/>
      <c r="AT834" s="203"/>
      <c r="AU834" s="177"/>
    </row>
    <row r="835" spans="32:47" ht="0.75" hidden="1" customHeight="1">
      <c r="AF835" s="439"/>
      <c r="AL835" s="36"/>
      <c r="AM835" s="540"/>
      <c r="AN835" s="508"/>
      <c r="AO835" s="509"/>
      <c r="AP835" s="510"/>
      <c r="AQ835" s="510"/>
      <c r="AR835" s="510"/>
      <c r="AS835" s="199"/>
      <c r="AT835" s="203"/>
      <c r="AU835" s="177"/>
    </row>
    <row r="836" spans="32:47" ht="0.75" hidden="1" customHeight="1">
      <c r="AF836" s="439"/>
      <c r="AL836" s="36"/>
      <c r="AM836" s="540"/>
      <c r="AN836" s="508"/>
      <c r="AO836" s="509"/>
      <c r="AP836" s="510"/>
      <c r="AQ836" s="510"/>
      <c r="AR836" s="510"/>
      <c r="AS836" s="199"/>
      <c r="AT836" s="203"/>
      <c r="AU836" s="177"/>
    </row>
    <row r="837" spans="32:47" ht="0.75" hidden="1" customHeight="1">
      <c r="AF837" s="439"/>
      <c r="AL837" s="36"/>
      <c r="AM837" s="540"/>
      <c r="AN837" s="508"/>
      <c r="AO837" s="509"/>
      <c r="AP837" s="510"/>
      <c r="AQ837" s="510"/>
      <c r="AR837" s="510"/>
      <c r="AS837" s="199"/>
      <c r="AT837" s="203"/>
      <c r="AU837" s="177"/>
    </row>
    <row r="838" spans="32:47" ht="0.75" hidden="1" customHeight="1">
      <c r="AF838" s="439"/>
      <c r="AL838" s="36"/>
      <c r="AM838" s="540"/>
      <c r="AN838" s="508"/>
      <c r="AO838" s="509"/>
      <c r="AP838" s="510"/>
      <c r="AQ838" s="510"/>
      <c r="AR838" s="510"/>
      <c r="AS838" s="199"/>
      <c r="AT838" s="203"/>
      <c r="AU838" s="177"/>
    </row>
    <row r="839" spans="32:47" ht="0.75" hidden="1" customHeight="1">
      <c r="AF839" s="439"/>
      <c r="AL839" s="36"/>
      <c r="AM839" s="540"/>
      <c r="AN839" s="508"/>
      <c r="AO839" s="509"/>
      <c r="AP839" s="510"/>
      <c r="AQ839" s="510"/>
      <c r="AR839" s="510"/>
      <c r="AS839" s="199"/>
      <c r="AT839" s="203"/>
      <c r="AU839" s="177"/>
    </row>
    <row r="840" spans="32:47" ht="0.75" hidden="1" customHeight="1">
      <c r="AF840" s="439"/>
      <c r="AL840" s="36"/>
      <c r="AM840" s="540"/>
      <c r="AN840" s="508"/>
      <c r="AO840" s="509"/>
      <c r="AP840" s="510"/>
      <c r="AQ840" s="510"/>
      <c r="AR840" s="510"/>
      <c r="AS840" s="199"/>
      <c r="AT840" s="203"/>
      <c r="AU840" s="177"/>
    </row>
    <row r="841" spans="32:47" ht="0.75" hidden="1" customHeight="1">
      <c r="AF841" s="439"/>
      <c r="AL841" s="36"/>
      <c r="AM841" s="540"/>
      <c r="AN841" s="508"/>
      <c r="AO841" s="509"/>
      <c r="AP841" s="510"/>
      <c r="AQ841" s="510"/>
      <c r="AR841" s="510"/>
      <c r="AS841" s="199"/>
      <c r="AT841" s="203"/>
      <c r="AU841" s="177"/>
    </row>
    <row r="842" spans="32:47" ht="12" customHeight="1">
      <c r="AF842" s="439" t="s">
        <v>1456</v>
      </c>
      <c r="AL842" s="36"/>
      <c r="AM842" s="539" t="s">
        <v>1993</v>
      </c>
      <c r="AN842" s="489" t="s">
        <v>783</v>
      </c>
      <c r="AO842" s="198" t="s">
        <v>864</v>
      </c>
      <c r="AP842" s="263">
        <f t="shared" ref="AP842:AR866" si="45">SUMIF($AS$9:$AT$9,AP$9,$AS842:$AT842)</f>
        <v>0</v>
      </c>
      <c r="AQ842" s="263">
        <f t="shared" si="45"/>
        <v>0</v>
      </c>
      <c r="AR842" s="263">
        <f t="shared" si="45"/>
        <v>0</v>
      </c>
      <c r="AS842" s="199"/>
      <c r="AT842" s="203"/>
      <c r="AU842" s="177"/>
    </row>
    <row r="843" spans="32:47" ht="12" customHeight="1">
      <c r="AF843" s="439" t="s">
        <v>1457</v>
      </c>
      <c r="AL843" s="36"/>
      <c r="AM843" s="539" t="s">
        <v>1994</v>
      </c>
      <c r="AN843" s="490" t="s">
        <v>823</v>
      </c>
      <c r="AO843" s="198" t="s">
        <v>864</v>
      </c>
      <c r="AP843" s="263">
        <f t="shared" si="45"/>
        <v>0</v>
      </c>
      <c r="AQ843" s="263">
        <f t="shared" si="45"/>
        <v>0</v>
      </c>
      <c r="AR843" s="263">
        <f t="shared" si="45"/>
        <v>0</v>
      </c>
      <c r="AS843" s="199"/>
      <c r="AT843" s="203"/>
      <c r="AU843" s="177"/>
    </row>
    <row r="844" spans="32:47" ht="12" customHeight="1">
      <c r="AF844" s="439" t="s">
        <v>1458</v>
      </c>
      <c r="AL844" s="36"/>
      <c r="AM844" s="539" t="s">
        <v>1995</v>
      </c>
      <c r="AN844" s="484" t="s">
        <v>827</v>
      </c>
      <c r="AO844" s="198" t="s">
        <v>864</v>
      </c>
      <c r="AP844" s="263">
        <f t="shared" si="45"/>
        <v>0</v>
      </c>
      <c r="AQ844" s="263">
        <f t="shared" si="45"/>
        <v>0</v>
      </c>
      <c r="AR844" s="263">
        <f t="shared" si="45"/>
        <v>0</v>
      </c>
      <c r="AS844" s="199"/>
      <c r="AT844" s="203"/>
      <c r="AU844" s="177"/>
    </row>
    <row r="845" spans="32:47" ht="12" customHeight="1">
      <c r="AF845" s="439" t="s">
        <v>1459</v>
      </c>
      <c r="AL845" s="36"/>
      <c r="AM845" s="539" t="s">
        <v>1996</v>
      </c>
      <c r="AN845" s="491" t="s">
        <v>1432</v>
      </c>
      <c r="AO845" s="198" t="s">
        <v>864</v>
      </c>
      <c r="AP845" s="263">
        <f t="shared" si="45"/>
        <v>0</v>
      </c>
      <c r="AQ845" s="263">
        <f t="shared" si="45"/>
        <v>0</v>
      </c>
      <c r="AR845" s="263">
        <f t="shared" si="45"/>
        <v>0</v>
      </c>
      <c r="AS845" s="199"/>
      <c r="AT845" s="203"/>
      <c r="AU845" s="177"/>
    </row>
    <row r="846" spans="32:47" ht="12" customHeight="1">
      <c r="AF846" s="439" t="s">
        <v>1460</v>
      </c>
      <c r="AL846" s="36"/>
      <c r="AM846" s="539" t="s">
        <v>1997</v>
      </c>
      <c r="AN846" s="491" t="s">
        <v>1433</v>
      </c>
      <c r="AO846" s="198" t="s">
        <v>864</v>
      </c>
      <c r="AP846" s="263">
        <f t="shared" si="45"/>
        <v>0</v>
      </c>
      <c r="AQ846" s="263">
        <f t="shared" si="45"/>
        <v>0</v>
      </c>
      <c r="AR846" s="263">
        <f t="shared" si="45"/>
        <v>0</v>
      </c>
      <c r="AS846" s="199"/>
      <c r="AT846" s="203"/>
      <c r="AU846" s="177"/>
    </row>
    <row r="847" spans="32:47" ht="12" customHeight="1">
      <c r="AF847" s="439" t="s">
        <v>1461</v>
      </c>
      <c r="AL847" s="36"/>
      <c r="AM847" s="539" t="s">
        <v>1998</v>
      </c>
      <c r="AN847" s="491" t="s">
        <v>1434</v>
      </c>
      <c r="AO847" s="198" t="s">
        <v>864</v>
      </c>
      <c r="AP847" s="263">
        <f t="shared" si="45"/>
        <v>0</v>
      </c>
      <c r="AQ847" s="263">
        <f t="shared" si="45"/>
        <v>0</v>
      </c>
      <c r="AR847" s="263">
        <f t="shared" si="45"/>
        <v>0</v>
      </c>
      <c r="AS847" s="199"/>
      <c r="AT847" s="203"/>
      <c r="AU847" s="177"/>
    </row>
    <row r="848" spans="32:47" ht="12" customHeight="1">
      <c r="AF848" s="439" t="s">
        <v>1462</v>
      </c>
      <c r="AL848" s="36"/>
      <c r="AM848" s="539" t="s">
        <v>1999</v>
      </c>
      <c r="AN848" s="491" t="s">
        <v>1435</v>
      </c>
      <c r="AO848" s="198" t="s">
        <v>864</v>
      </c>
      <c r="AP848" s="263">
        <f t="shared" si="45"/>
        <v>0</v>
      </c>
      <c r="AQ848" s="263">
        <f t="shared" si="45"/>
        <v>0</v>
      </c>
      <c r="AR848" s="263">
        <f t="shared" si="45"/>
        <v>0</v>
      </c>
      <c r="AS848" s="199"/>
      <c r="AT848" s="203"/>
      <c r="AU848" s="177"/>
    </row>
    <row r="849" spans="32:47" ht="12" customHeight="1">
      <c r="AF849" s="439" t="s">
        <v>1467</v>
      </c>
      <c r="AL849" s="36"/>
      <c r="AM849" s="539" t="s">
        <v>2000</v>
      </c>
      <c r="AN849" s="485" t="s">
        <v>825</v>
      </c>
      <c r="AO849" s="198" t="s">
        <v>864</v>
      </c>
      <c r="AP849" s="263">
        <f t="shared" si="45"/>
        <v>0</v>
      </c>
      <c r="AQ849" s="263">
        <f t="shared" si="45"/>
        <v>0</v>
      </c>
      <c r="AR849" s="263">
        <f t="shared" si="45"/>
        <v>0</v>
      </c>
      <c r="AS849" s="199"/>
      <c r="AT849" s="203"/>
      <c r="AU849" s="177"/>
    </row>
    <row r="850" spans="32:47" ht="12" customHeight="1">
      <c r="AF850" s="439" t="s">
        <v>2160</v>
      </c>
      <c r="AL850" s="36"/>
      <c r="AM850" s="539" t="s">
        <v>2176</v>
      </c>
      <c r="AN850" s="492" t="s">
        <v>1436</v>
      </c>
      <c r="AO850" s="198" t="s">
        <v>864</v>
      </c>
      <c r="AP850" s="263">
        <f t="shared" si="45"/>
        <v>0</v>
      </c>
      <c r="AQ850" s="263">
        <f t="shared" si="45"/>
        <v>0</v>
      </c>
      <c r="AR850" s="263">
        <f t="shared" si="45"/>
        <v>0</v>
      </c>
      <c r="AS850" s="199"/>
      <c r="AT850" s="203"/>
      <c r="AU850" s="177"/>
    </row>
    <row r="851" spans="32:47" ht="12" customHeight="1">
      <c r="AF851" s="439" t="s">
        <v>2141</v>
      </c>
      <c r="AL851" s="36"/>
      <c r="AM851" s="539" t="s">
        <v>2157</v>
      </c>
      <c r="AN851" s="492" t="s">
        <v>1437</v>
      </c>
      <c r="AO851" s="198" t="s">
        <v>864</v>
      </c>
      <c r="AP851" s="263">
        <f t="shared" si="45"/>
        <v>0</v>
      </c>
      <c r="AQ851" s="263">
        <f t="shared" si="45"/>
        <v>0</v>
      </c>
      <c r="AR851" s="263">
        <f t="shared" si="45"/>
        <v>0</v>
      </c>
      <c r="AS851" s="199"/>
      <c r="AT851" s="203"/>
      <c r="AU851" s="177"/>
    </row>
    <row r="852" spans="32:47" ht="12" customHeight="1">
      <c r="AF852" s="439" t="s">
        <v>2121</v>
      </c>
      <c r="AL852" s="36"/>
      <c r="AM852" s="539" t="s">
        <v>2138</v>
      </c>
      <c r="AN852" s="492" t="s">
        <v>1438</v>
      </c>
      <c r="AO852" s="198" t="s">
        <v>864</v>
      </c>
      <c r="AP852" s="263">
        <f t="shared" si="45"/>
        <v>0</v>
      </c>
      <c r="AQ852" s="263">
        <f t="shared" si="45"/>
        <v>0</v>
      </c>
      <c r="AR852" s="263">
        <f t="shared" si="45"/>
        <v>0</v>
      </c>
      <c r="AS852" s="199"/>
      <c r="AT852" s="203"/>
      <c r="AU852" s="177"/>
    </row>
    <row r="853" spans="32:47" ht="12" customHeight="1">
      <c r="AF853" s="439" t="s">
        <v>1468</v>
      </c>
      <c r="AL853" s="36"/>
      <c r="AM853" s="539" t="s">
        <v>2001</v>
      </c>
      <c r="AN853" s="492" t="s">
        <v>1439</v>
      </c>
      <c r="AO853" s="198" t="s">
        <v>864</v>
      </c>
      <c r="AP853" s="263">
        <f t="shared" si="45"/>
        <v>0</v>
      </c>
      <c r="AQ853" s="263">
        <f t="shared" si="45"/>
        <v>0</v>
      </c>
      <c r="AR853" s="263">
        <f t="shared" si="45"/>
        <v>0</v>
      </c>
      <c r="AS853" s="199"/>
      <c r="AT853" s="203"/>
      <c r="AU853" s="177"/>
    </row>
    <row r="854" spans="32:47" ht="12" customHeight="1">
      <c r="AF854" s="439" t="s">
        <v>1469</v>
      </c>
      <c r="AL854" s="36"/>
      <c r="AM854" s="539" t="s">
        <v>2002</v>
      </c>
      <c r="AN854" s="492" t="s">
        <v>1440</v>
      </c>
      <c r="AO854" s="198" t="s">
        <v>864</v>
      </c>
      <c r="AP854" s="263">
        <f t="shared" si="45"/>
        <v>0</v>
      </c>
      <c r="AQ854" s="263">
        <f t="shared" si="45"/>
        <v>0</v>
      </c>
      <c r="AR854" s="263">
        <f t="shared" si="45"/>
        <v>0</v>
      </c>
      <c r="AS854" s="199"/>
      <c r="AT854" s="203"/>
      <c r="AU854" s="177"/>
    </row>
    <row r="855" spans="32:47" ht="12" customHeight="1">
      <c r="AF855" s="439" t="s">
        <v>1470</v>
      </c>
      <c r="AL855" s="36"/>
      <c r="AM855" s="539" t="s">
        <v>2003</v>
      </c>
      <c r="AN855" s="492" t="s">
        <v>1441</v>
      </c>
      <c r="AO855" s="198" t="s">
        <v>864</v>
      </c>
      <c r="AP855" s="263">
        <f t="shared" si="45"/>
        <v>0</v>
      </c>
      <c r="AQ855" s="263">
        <f t="shared" si="45"/>
        <v>0</v>
      </c>
      <c r="AR855" s="263">
        <f t="shared" si="45"/>
        <v>0</v>
      </c>
      <c r="AS855" s="199"/>
      <c r="AT855" s="203"/>
      <c r="AU855" s="177"/>
    </row>
    <row r="856" spans="32:47" ht="12" customHeight="1">
      <c r="AF856" s="439" t="s">
        <v>1471</v>
      </c>
      <c r="AL856" s="36"/>
      <c r="AM856" s="539" t="s">
        <v>2004</v>
      </c>
      <c r="AN856" s="493" t="s">
        <v>826</v>
      </c>
      <c r="AO856" s="198" t="s">
        <v>864</v>
      </c>
      <c r="AP856" s="263">
        <f t="shared" si="45"/>
        <v>0</v>
      </c>
      <c r="AQ856" s="263">
        <f t="shared" si="45"/>
        <v>0</v>
      </c>
      <c r="AR856" s="263">
        <f t="shared" si="45"/>
        <v>0</v>
      </c>
      <c r="AS856" s="199"/>
      <c r="AT856" s="203"/>
      <c r="AU856" s="177"/>
    </row>
    <row r="857" spans="32:47" ht="12" customHeight="1">
      <c r="AF857" s="439" t="s">
        <v>1472</v>
      </c>
      <c r="AL857" s="36"/>
      <c r="AM857" s="539" t="s">
        <v>2005</v>
      </c>
      <c r="AN857" s="486" t="s">
        <v>817</v>
      </c>
      <c r="AO857" s="198" t="s">
        <v>864</v>
      </c>
      <c r="AP857" s="263">
        <f t="shared" si="45"/>
        <v>0</v>
      </c>
      <c r="AQ857" s="263">
        <f t="shared" si="45"/>
        <v>0</v>
      </c>
      <c r="AR857" s="263">
        <f t="shared" si="45"/>
        <v>0</v>
      </c>
      <c r="AS857" s="199"/>
      <c r="AT857" s="203"/>
      <c r="AU857" s="177"/>
    </row>
    <row r="858" spans="32:47" ht="12" customHeight="1">
      <c r="AF858" s="439" t="s">
        <v>1473</v>
      </c>
      <c r="AL858" s="36"/>
      <c r="AM858" s="539" t="s">
        <v>2006</v>
      </c>
      <c r="AN858" s="494" t="s">
        <v>1442</v>
      </c>
      <c r="AO858" s="198" t="s">
        <v>864</v>
      </c>
      <c r="AP858" s="263">
        <f t="shared" si="45"/>
        <v>0</v>
      </c>
      <c r="AQ858" s="263">
        <f t="shared" si="45"/>
        <v>0</v>
      </c>
      <c r="AR858" s="263">
        <f t="shared" si="45"/>
        <v>0</v>
      </c>
      <c r="AS858" s="199"/>
      <c r="AT858" s="203"/>
      <c r="AU858" s="177"/>
    </row>
    <row r="859" spans="32:47" ht="12" customHeight="1">
      <c r="AF859" s="439" t="s">
        <v>1474</v>
      </c>
      <c r="AL859" s="36"/>
      <c r="AM859" s="539" t="s">
        <v>2007</v>
      </c>
      <c r="AN859" s="494" t="s">
        <v>1443</v>
      </c>
      <c r="AO859" s="198" t="s">
        <v>864</v>
      </c>
      <c r="AP859" s="263">
        <f t="shared" si="45"/>
        <v>0</v>
      </c>
      <c r="AQ859" s="263">
        <f t="shared" si="45"/>
        <v>0</v>
      </c>
      <c r="AR859" s="263">
        <f t="shared" si="45"/>
        <v>0</v>
      </c>
      <c r="AS859" s="199"/>
      <c r="AT859" s="203"/>
      <c r="AU859" s="177"/>
    </row>
    <row r="860" spans="32:47" ht="12" customHeight="1">
      <c r="AF860" s="439" t="s">
        <v>1475</v>
      </c>
      <c r="AL860" s="36"/>
      <c r="AM860" s="539" t="s">
        <v>2008</v>
      </c>
      <c r="AN860" s="494" t="s">
        <v>1444</v>
      </c>
      <c r="AO860" s="198" t="s">
        <v>864</v>
      </c>
      <c r="AP860" s="263">
        <f t="shared" si="45"/>
        <v>0</v>
      </c>
      <c r="AQ860" s="263">
        <f t="shared" si="45"/>
        <v>0</v>
      </c>
      <c r="AR860" s="263">
        <f t="shared" si="45"/>
        <v>0</v>
      </c>
      <c r="AS860" s="199"/>
      <c r="AT860" s="203"/>
      <c r="AU860" s="177"/>
    </row>
    <row r="861" spans="32:47" ht="12" customHeight="1">
      <c r="AF861" s="439" t="s">
        <v>1487</v>
      </c>
      <c r="AL861" s="36"/>
      <c r="AM861" s="539" t="s">
        <v>2009</v>
      </c>
      <c r="AN861" s="494" t="s">
        <v>1445</v>
      </c>
      <c r="AO861" s="198" t="s">
        <v>864</v>
      </c>
      <c r="AP861" s="263">
        <f t="shared" si="45"/>
        <v>0</v>
      </c>
      <c r="AQ861" s="263">
        <f t="shared" si="45"/>
        <v>0</v>
      </c>
      <c r="AR861" s="263">
        <f t="shared" si="45"/>
        <v>0</v>
      </c>
      <c r="AS861" s="199"/>
      <c r="AT861" s="203"/>
      <c r="AU861" s="177"/>
    </row>
    <row r="862" spans="32:47" ht="12" customHeight="1">
      <c r="AF862" s="439" t="s">
        <v>1486</v>
      </c>
      <c r="AL862" s="36"/>
      <c r="AM862" s="539" t="s">
        <v>2010</v>
      </c>
      <c r="AN862" s="494" t="s">
        <v>1446</v>
      </c>
      <c r="AO862" s="198" t="s">
        <v>864</v>
      </c>
      <c r="AP862" s="263">
        <f t="shared" si="45"/>
        <v>0</v>
      </c>
      <c r="AQ862" s="263">
        <f t="shared" si="45"/>
        <v>0</v>
      </c>
      <c r="AR862" s="263">
        <f t="shared" si="45"/>
        <v>0</v>
      </c>
      <c r="AS862" s="199"/>
      <c r="AT862" s="203"/>
      <c r="AU862" s="177"/>
    </row>
    <row r="863" spans="32:47" ht="12" customHeight="1">
      <c r="AF863" s="439" t="s">
        <v>1485</v>
      </c>
      <c r="AL863" s="36"/>
      <c r="AM863" s="539" t="s">
        <v>2011</v>
      </c>
      <c r="AN863" s="494" t="s">
        <v>1447</v>
      </c>
      <c r="AO863" s="198" t="s">
        <v>864</v>
      </c>
      <c r="AP863" s="263">
        <f t="shared" si="45"/>
        <v>0</v>
      </c>
      <c r="AQ863" s="263">
        <f t="shared" si="45"/>
        <v>0</v>
      </c>
      <c r="AR863" s="263">
        <f t="shared" si="45"/>
        <v>0</v>
      </c>
      <c r="AS863" s="199"/>
      <c r="AT863" s="203"/>
      <c r="AU863" s="177"/>
    </row>
    <row r="864" spans="32:47" ht="12" customHeight="1">
      <c r="AF864" s="439" t="s">
        <v>1484</v>
      </c>
      <c r="AL864" s="36"/>
      <c r="AM864" s="539" t="s">
        <v>2012</v>
      </c>
      <c r="AN864" s="494" t="s">
        <v>1448</v>
      </c>
      <c r="AO864" s="198" t="s">
        <v>864</v>
      </c>
      <c r="AP864" s="263">
        <f t="shared" si="45"/>
        <v>0</v>
      </c>
      <c r="AQ864" s="263">
        <f t="shared" si="45"/>
        <v>0</v>
      </c>
      <c r="AR864" s="263">
        <f t="shared" si="45"/>
        <v>0</v>
      </c>
      <c r="AS864" s="199"/>
      <c r="AT864" s="203"/>
      <c r="AU864" s="177"/>
    </row>
    <row r="865" spans="32:47" ht="12" customHeight="1">
      <c r="AF865" s="439" t="s">
        <v>1483</v>
      </c>
      <c r="AL865" s="36"/>
      <c r="AM865" s="539" t="s">
        <v>2013</v>
      </c>
      <c r="AN865" s="494" t="s">
        <v>1449</v>
      </c>
      <c r="AO865" s="198" t="s">
        <v>864</v>
      </c>
      <c r="AP865" s="263">
        <f t="shared" si="45"/>
        <v>0</v>
      </c>
      <c r="AQ865" s="263">
        <f t="shared" si="45"/>
        <v>0</v>
      </c>
      <c r="AR865" s="263">
        <f t="shared" si="45"/>
        <v>0</v>
      </c>
      <c r="AS865" s="199"/>
      <c r="AT865" s="203"/>
      <c r="AU865" s="177"/>
    </row>
    <row r="866" spans="32:47" ht="12" customHeight="1">
      <c r="AF866" s="439" t="s">
        <v>1488</v>
      </c>
      <c r="AL866" s="36"/>
      <c r="AM866" s="539" t="s">
        <v>2014</v>
      </c>
      <c r="AN866" s="494" t="s">
        <v>1450</v>
      </c>
      <c r="AO866" s="198" t="s">
        <v>864</v>
      </c>
      <c r="AP866" s="263">
        <f t="shared" si="45"/>
        <v>0</v>
      </c>
      <c r="AQ866" s="263">
        <f t="shared" si="45"/>
        <v>0</v>
      </c>
      <c r="AR866" s="263">
        <f t="shared" si="45"/>
        <v>0</v>
      </c>
      <c r="AS866" s="199"/>
      <c r="AT866" s="203"/>
      <c r="AU866" s="177"/>
    </row>
    <row r="867" spans="32:47" ht="0.75" hidden="1" customHeight="1">
      <c r="AF867" s="439"/>
      <c r="AL867" s="36"/>
      <c r="AM867" s="540"/>
      <c r="AN867" s="508"/>
      <c r="AO867" s="509"/>
      <c r="AP867" s="510"/>
      <c r="AQ867" s="510"/>
      <c r="AR867" s="510"/>
      <c r="AS867" s="199"/>
      <c r="AT867" s="203"/>
      <c r="AU867" s="177"/>
    </row>
    <row r="868" spans="32:47" ht="0.75" hidden="1" customHeight="1">
      <c r="AF868" s="439"/>
      <c r="AL868" s="36"/>
      <c r="AM868" s="540"/>
      <c r="AN868" s="508"/>
      <c r="AO868" s="509"/>
      <c r="AP868" s="510"/>
      <c r="AQ868" s="510"/>
      <c r="AR868" s="510"/>
      <c r="AS868" s="199"/>
      <c r="AT868" s="203"/>
      <c r="AU868" s="177"/>
    </row>
    <row r="869" spans="32:47" ht="12" customHeight="1">
      <c r="AF869" s="439" t="s">
        <v>1489</v>
      </c>
      <c r="AL869" s="36"/>
      <c r="AM869" s="539" t="s">
        <v>2015</v>
      </c>
      <c r="AN869" s="495" t="s">
        <v>1451</v>
      </c>
      <c r="AO869" s="198" t="s">
        <v>864</v>
      </c>
      <c r="AP869" s="263">
        <f t="shared" ref="AP869:AR875" si="46">SUMIF($AS$9:$AT$9,AP$9,$AS869:$AT869)</f>
        <v>0</v>
      </c>
      <c r="AQ869" s="263">
        <f t="shared" si="46"/>
        <v>0</v>
      </c>
      <c r="AR869" s="263">
        <f t="shared" si="46"/>
        <v>0</v>
      </c>
      <c r="AS869" s="199"/>
      <c r="AT869" s="203"/>
      <c r="AU869" s="177"/>
    </row>
    <row r="870" spans="32:47" ht="12" customHeight="1">
      <c r="AF870" s="439" t="s">
        <v>1476</v>
      </c>
      <c r="AL870" s="36"/>
      <c r="AM870" s="539" t="s">
        <v>2016</v>
      </c>
      <c r="AN870" s="496" t="s">
        <v>828</v>
      </c>
      <c r="AO870" s="198" t="s">
        <v>864</v>
      </c>
      <c r="AP870" s="263">
        <f t="shared" si="46"/>
        <v>0</v>
      </c>
      <c r="AQ870" s="263">
        <f t="shared" si="46"/>
        <v>0</v>
      </c>
      <c r="AR870" s="263">
        <f t="shared" si="46"/>
        <v>0</v>
      </c>
      <c r="AS870" s="199"/>
      <c r="AT870" s="203"/>
      <c r="AU870" s="177"/>
    </row>
    <row r="871" spans="32:47" ht="12" customHeight="1">
      <c r="AF871" s="439" t="s">
        <v>1477</v>
      </c>
      <c r="AL871" s="36"/>
      <c r="AM871" s="539" t="s">
        <v>2017</v>
      </c>
      <c r="AN871" s="497" t="s">
        <v>854</v>
      </c>
      <c r="AO871" s="198" t="s">
        <v>864</v>
      </c>
      <c r="AP871" s="263">
        <f t="shared" si="46"/>
        <v>0</v>
      </c>
      <c r="AQ871" s="263">
        <f t="shared" si="46"/>
        <v>0</v>
      </c>
      <c r="AR871" s="263">
        <f t="shared" si="46"/>
        <v>0</v>
      </c>
      <c r="AS871" s="199"/>
      <c r="AT871" s="203"/>
      <c r="AU871" s="177"/>
    </row>
    <row r="872" spans="32:47" ht="12" customHeight="1">
      <c r="AF872" s="439" t="s">
        <v>1478</v>
      </c>
      <c r="AL872" s="36"/>
      <c r="AM872" s="539" t="s">
        <v>2018</v>
      </c>
      <c r="AN872" s="498" t="s">
        <v>333</v>
      </c>
      <c r="AO872" s="198" t="s">
        <v>864</v>
      </c>
      <c r="AP872" s="263">
        <f t="shared" si="46"/>
        <v>0</v>
      </c>
      <c r="AQ872" s="263">
        <f t="shared" si="46"/>
        <v>0</v>
      </c>
      <c r="AR872" s="263">
        <f t="shared" si="46"/>
        <v>0</v>
      </c>
      <c r="AS872" s="199"/>
      <c r="AT872" s="203"/>
      <c r="AU872" s="177"/>
    </row>
    <row r="873" spans="32:47" ht="12" customHeight="1">
      <c r="AF873" s="439" t="s">
        <v>1480</v>
      </c>
      <c r="AL873" s="36"/>
      <c r="AM873" s="539" t="s">
        <v>2019</v>
      </c>
      <c r="AN873" s="499" t="s">
        <v>334</v>
      </c>
      <c r="AO873" s="198" t="s">
        <v>864</v>
      </c>
      <c r="AP873" s="263">
        <f t="shared" si="46"/>
        <v>0</v>
      </c>
      <c r="AQ873" s="263">
        <f t="shared" si="46"/>
        <v>0</v>
      </c>
      <c r="AR873" s="263">
        <f t="shared" si="46"/>
        <v>0</v>
      </c>
      <c r="AS873" s="199"/>
      <c r="AT873" s="203"/>
      <c r="AU873" s="177"/>
    </row>
    <row r="874" spans="32:47" ht="12" customHeight="1">
      <c r="AF874" s="439" t="s">
        <v>1479</v>
      </c>
      <c r="AL874" s="36"/>
      <c r="AM874" s="539" t="s">
        <v>2020</v>
      </c>
      <c r="AN874" s="500" t="s">
        <v>335</v>
      </c>
      <c r="AO874" s="198" t="s">
        <v>864</v>
      </c>
      <c r="AP874" s="263">
        <f t="shared" si="46"/>
        <v>0</v>
      </c>
      <c r="AQ874" s="263">
        <f t="shared" si="46"/>
        <v>0</v>
      </c>
      <c r="AR874" s="263">
        <f t="shared" si="46"/>
        <v>0</v>
      </c>
      <c r="AS874" s="199"/>
      <c r="AT874" s="203"/>
      <c r="AU874" s="177"/>
    </row>
    <row r="875" spans="32:47" ht="12" customHeight="1">
      <c r="AF875" s="439" t="s">
        <v>1481</v>
      </c>
      <c r="AL875" s="36"/>
      <c r="AM875" s="539" t="s">
        <v>2021</v>
      </c>
      <c r="AN875" s="489" t="s">
        <v>336</v>
      </c>
      <c r="AO875" s="198" t="s">
        <v>864</v>
      </c>
      <c r="AP875" s="263">
        <f t="shared" si="46"/>
        <v>0</v>
      </c>
      <c r="AQ875" s="263">
        <f t="shared" si="46"/>
        <v>0</v>
      </c>
      <c r="AR875" s="263">
        <f t="shared" si="46"/>
        <v>0</v>
      </c>
      <c r="AS875" s="199"/>
      <c r="AT875" s="203"/>
      <c r="AU875" s="177"/>
    </row>
    <row r="876" spans="32:47" ht="0.75" hidden="1" customHeight="1">
      <c r="AF876" s="439"/>
      <c r="AL876" s="36"/>
      <c r="AM876" s="540"/>
      <c r="AN876" s="508"/>
      <c r="AO876" s="509"/>
      <c r="AP876" s="510"/>
      <c r="AQ876" s="510"/>
      <c r="AR876" s="510"/>
      <c r="AS876" s="199"/>
      <c r="AT876" s="203"/>
      <c r="AU876" s="177"/>
    </row>
    <row r="877" spans="32:47" ht="24" customHeight="1">
      <c r="AF877" s="119"/>
      <c r="AL877" s="36"/>
      <c r="AM877" s="538" t="s">
        <v>1962</v>
      </c>
      <c r="AN877" s="511" t="s">
        <v>763</v>
      </c>
      <c r="AO877" s="198" t="s">
        <v>196</v>
      </c>
      <c r="AP877" s="263">
        <f>SUMIF($AS$9:$AT$9,AP$9,$AS877:$AT877)</f>
        <v>0</v>
      </c>
      <c r="AQ877" s="263">
        <f>SUMIF($AS$9:$AT$9,AQ$9,$AS877:$AT877)</f>
        <v>0</v>
      </c>
      <c r="AR877" s="263">
        <f>SUMIF($AS$9:$AT$9,AR$9,$AS877:$AT877)</f>
        <v>0</v>
      </c>
      <c r="AS877" s="199"/>
      <c r="AT877" s="203"/>
      <c r="AU877" s="177"/>
    </row>
    <row r="878" spans="32:47" ht="0.75" hidden="1" customHeight="1">
      <c r="AF878" s="439"/>
      <c r="AL878" s="36"/>
      <c r="AM878" s="540"/>
      <c r="AN878" s="508"/>
      <c r="AO878" s="509"/>
      <c r="AP878" s="510"/>
      <c r="AQ878" s="510"/>
      <c r="AR878" s="510"/>
      <c r="AS878" s="199"/>
      <c r="AT878" s="203"/>
      <c r="AU878" s="177"/>
    </row>
    <row r="879" spans="32:47" ht="0.75" hidden="1" customHeight="1">
      <c r="AF879" s="439"/>
      <c r="AL879" s="36"/>
      <c r="AM879" s="540"/>
      <c r="AN879" s="508"/>
      <c r="AO879" s="509"/>
      <c r="AP879" s="510"/>
      <c r="AQ879" s="510"/>
      <c r="AR879" s="510"/>
      <c r="AS879" s="199"/>
      <c r="AT879" s="203"/>
      <c r="AU879" s="177"/>
    </row>
    <row r="880" spans="32:47" ht="0.75" hidden="1" customHeight="1">
      <c r="AF880" s="439"/>
      <c r="AL880" s="36"/>
      <c r="AM880" s="540"/>
      <c r="AN880" s="508"/>
      <c r="AO880" s="509"/>
      <c r="AP880" s="510"/>
      <c r="AQ880" s="510"/>
      <c r="AR880" s="510"/>
      <c r="AS880" s="199"/>
      <c r="AT880" s="203"/>
      <c r="AU880" s="177"/>
    </row>
    <row r="881" spans="32:47" ht="0.75" hidden="1" customHeight="1">
      <c r="AF881" s="439"/>
      <c r="AL881" s="36"/>
      <c r="AM881" s="540"/>
      <c r="AN881" s="508"/>
      <c r="AO881" s="509"/>
      <c r="AP881" s="510"/>
      <c r="AQ881" s="510"/>
      <c r="AR881" s="510"/>
      <c r="AS881" s="199"/>
      <c r="AT881" s="203"/>
      <c r="AU881" s="177"/>
    </row>
    <row r="882" spans="32:47" ht="0.75" hidden="1" customHeight="1">
      <c r="AF882" s="439"/>
      <c r="AL882" s="36"/>
      <c r="AM882" s="540"/>
      <c r="AN882" s="508"/>
      <c r="AO882" s="509"/>
      <c r="AP882" s="510"/>
      <c r="AQ882" s="510"/>
      <c r="AR882" s="510"/>
      <c r="AS882" s="199"/>
      <c r="AT882" s="203"/>
      <c r="AU882" s="177"/>
    </row>
    <row r="883" spans="32:47" ht="0.75" hidden="1" customHeight="1">
      <c r="AF883" s="439"/>
      <c r="AL883" s="36"/>
      <c r="AM883" s="540"/>
      <c r="AN883" s="508"/>
      <c r="AO883" s="509"/>
      <c r="AP883" s="510"/>
      <c r="AQ883" s="510"/>
      <c r="AR883" s="510"/>
      <c r="AS883" s="199"/>
      <c r="AT883" s="203"/>
      <c r="AU883" s="177"/>
    </row>
    <row r="884" spans="32:47" ht="0.75" hidden="1" customHeight="1">
      <c r="AF884" s="439"/>
      <c r="AL884" s="36"/>
      <c r="AM884" s="540"/>
      <c r="AN884" s="508"/>
      <c r="AO884" s="509"/>
      <c r="AP884" s="510"/>
      <c r="AQ884" s="510"/>
      <c r="AR884" s="510"/>
      <c r="AS884" s="199"/>
      <c r="AT884" s="203"/>
      <c r="AU884" s="177"/>
    </row>
    <row r="885" spans="32:47" ht="0.75" hidden="1" customHeight="1">
      <c r="AF885" s="439"/>
      <c r="AL885" s="36"/>
      <c r="AM885" s="540"/>
      <c r="AN885" s="508"/>
      <c r="AO885" s="509"/>
      <c r="AP885" s="510"/>
      <c r="AQ885" s="510"/>
      <c r="AR885" s="510"/>
      <c r="AS885" s="199"/>
      <c r="AT885" s="203"/>
      <c r="AU885" s="177"/>
    </row>
    <row r="886" spans="32:47" ht="12" customHeight="1">
      <c r="AF886" s="439" t="s">
        <v>1456</v>
      </c>
      <c r="AL886" s="36"/>
      <c r="AM886" s="539" t="s">
        <v>1963</v>
      </c>
      <c r="AN886" s="489" t="s">
        <v>783</v>
      </c>
      <c r="AO886" s="198" t="s">
        <v>196</v>
      </c>
      <c r="AP886" s="263">
        <f t="shared" ref="AP886:AR910" si="47">SUMIF($AS$9:$AT$9,AP$9,$AS886:$AT886)</f>
        <v>0</v>
      </c>
      <c r="AQ886" s="263">
        <f t="shared" si="47"/>
        <v>0</v>
      </c>
      <c r="AR886" s="263">
        <f t="shared" si="47"/>
        <v>0</v>
      </c>
      <c r="AS886" s="199"/>
      <c r="AT886" s="203"/>
      <c r="AU886" s="177"/>
    </row>
    <row r="887" spans="32:47" ht="12" customHeight="1">
      <c r="AF887" s="439" t="s">
        <v>1457</v>
      </c>
      <c r="AL887" s="36"/>
      <c r="AM887" s="539" t="s">
        <v>1964</v>
      </c>
      <c r="AN887" s="490" t="s">
        <v>823</v>
      </c>
      <c r="AO887" s="198" t="s">
        <v>196</v>
      </c>
      <c r="AP887" s="263">
        <f t="shared" si="47"/>
        <v>0</v>
      </c>
      <c r="AQ887" s="263">
        <f t="shared" si="47"/>
        <v>0</v>
      </c>
      <c r="AR887" s="263">
        <f t="shared" si="47"/>
        <v>0</v>
      </c>
      <c r="AS887" s="199"/>
      <c r="AT887" s="203"/>
      <c r="AU887" s="177"/>
    </row>
    <row r="888" spans="32:47" ht="12" customHeight="1">
      <c r="AF888" s="439" t="s">
        <v>1458</v>
      </c>
      <c r="AL888" s="36"/>
      <c r="AM888" s="539" t="s">
        <v>1965</v>
      </c>
      <c r="AN888" s="484" t="s">
        <v>827</v>
      </c>
      <c r="AO888" s="198" t="s">
        <v>196</v>
      </c>
      <c r="AP888" s="263">
        <f t="shared" si="47"/>
        <v>0</v>
      </c>
      <c r="AQ888" s="263">
        <f t="shared" si="47"/>
        <v>0</v>
      </c>
      <c r="AR888" s="263">
        <f t="shared" si="47"/>
        <v>0</v>
      </c>
      <c r="AS888" s="199"/>
      <c r="AT888" s="203"/>
      <c r="AU888" s="177"/>
    </row>
    <row r="889" spans="32:47" ht="12" customHeight="1">
      <c r="AF889" s="439" t="s">
        <v>1459</v>
      </c>
      <c r="AL889" s="36"/>
      <c r="AM889" s="539" t="s">
        <v>1966</v>
      </c>
      <c r="AN889" s="491" t="s">
        <v>1432</v>
      </c>
      <c r="AO889" s="198" t="s">
        <v>196</v>
      </c>
      <c r="AP889" s="263">
        <f t="shared" si="47"/>
        <v>0</v>
      </c>
      <c r="AQ889" s="263">
        <f t="shared" si="47"/>
        <v>0</v>
      </c>
      <c r="AR889" s="263">
        <f t="shared" si="47"/>
        <v>0</v>
      </c>
      <c r="AS889" s="199"/>
      <c r="AT889" s="203"/>
      <c r="AU889" s="177"/>
    </row>
    <row r="890" spans="32:47" ht="12" customHeight="1">
      <c r="AF890" s="439" t="s">
        <v>1460</v>
      </c>
      <c r="AL890" s="36"/>
      <c r="AM890" s="539" t="s">
        <v>1967</v>
      </c>
      <c r="AN890" s="491" t="s">
        <v>1433</v>
      </c>
      <c r="AO890" s="198" t="s">
        <v>196</v>
      </c>
      <c r="AP890" s="263">
        <f t="shared" si="47"/>
        <v>0</v>
      </c>
      <c r="AQ890" s="263">
        <f t="shared" si="47"/>
        <v>0</v>
      </c>
      <c r="AR890" s="263">
        <f t="shared" si="47"/>
        <v>0</v>
      </c>
      <c r="AS890" s="199"/>
      <c r="AT890" s="203"/>
      <c r="AU890" s="177"/>
    </row>
    <row r="891" spans="32:47" ht="12" customHeight="1">
      <c r="AF891" s="439" t="s">
        <v>1461</v>
      </c>
      <c r="AL891" s="36"/>
      <c r="AM891" s="539" t="s">
        <v>1968</v>
      </c>
      <c r="AN891" s="491" t="s">
        <v>1434</v>
      </c>
      <c r="AO891" s="198" t="s">
        <v>196</v>
      </c>
      <c r="AP891" s="263">
        <f t="shared" si="47"/>
        <v>0</v>
      </c>
      <c r="AQ891" s="263">
        <f t="shared" si="47"/>
        <v>0</v>
      </c>
      <c r="AR891" s="263">
        <f t="shared" si="47"/>
        <v>0</v>
      </c>
      <c r="AS891" s="199"/>
      <c r="AT891" s="203"/>
      <c r="AU891" s="177"/>
    </row>
    <row r="892" spans="32:47" ht="12" customHeight="1">
      <c r="AF892" s="439" t="s">
        <v>1462</v>
      </c>
      <c r="AL892" s="36"/>
      <c r="AM892" s="539" t="s">
        <v>1969</v>
      </c>
      <c r="AN892" s="491" t="s">
        <v>1435</v>
      </c>
      <c r="AO892" s="198" t="s">
        <v>196</v>
      </c>
      <c r="AP892" s="263">
        <f t="shared" si="47"/>
        <v>0</v>
      </c>
      <c r="AQ892" s="263">
        <f t="shared" si="47"/>
        <v>0</v>
      </c>
      <c r="AR892" s="263">
        <f t="shared" si="47"/>
        <v>0</v>
      </c>
      <c r="AS892" s="199"/>
      <c r="AT892" s="203"/>
      <c r="AU892" s="177"/>
    </row>
    <row r="893" spans="32:47" ht="12" customHeight="1">
      <c r="AF893" s="439" t="s">
        <v>1467</v>
      </c>
      <c r="AL893" s="36"/>
      <c r="AM893" s="539" t="s">
        <v>1970</v>
      </c>
      <c r="AN893" s="485" t="s">
        <v>825</v>
      </c>
      <c r="AO893" s="198" t="s">
        <v>196</v>
      </c>
      <c r="AP893" s="263">
        <f t="shared" si="47"/>
        <v>0</v>
      </c>
      <c r="AQ893" s="263">
        <f t="shared" si="47"/>
        <v>0</v>
      </c>
      <c r="AR893" s="263">
        <f t="shared" si="47"/>
        <v>0</v>
      </c>
      <c r="AS893" s="199"/>
      <c r="AT893" s="203"/>
      <c r="AU893" s="177"/>
    </row>
    <row r="894" spans="32:47" ht="12" customHeight="1">
      <c r="AF894" s="439" t="s">
        <v>2160</v>
      </c>
      <c r="AL894" s="36"/>
      <c r="AM894" s="539" t="s">
        <v>2177</v>
      </c>
      <c r="AN894" s="492" t="s">
        <v>1436</v>
      </c>
      <c r="AO894" s="198" t="s">
        <v>196</v>
      </c>
      <c r="AP894" s="263">
        <f t="shared" si="47"/>
        <v>0</v>
      </c>
      <c r="AQ894" s="263">
        <f t="shared" si="47"/>
        <v>0</v>
      </c>
      <c r="AR894" s="263">
        <f t="shared" si="47"/>
        <v>0</v>
      </c>
      <c r="AS894" s="199"/>
      <c r="AT894" s="203"/>
      <c r="AU894" s="177"/>
    </row>
    <row r="895" spans="32:47" ht="12" customHeight="1">
      <c r="AF895" s="439" t="s">
        <v>2141</v>
      </c>
      <c r="AL895" s="36"/>
      <c r="AM895" s="539" t="s">
        <v>2158</v>
      </c>
      <c r="AN895" s="492" t="s">
        <v>1437</v>
      </c>
      <c r="AO895" s="198" t="s">
        <v>196</v>
      </c>
      <c r="AP895" s="263">
        <f t="shared" si="47"/>
        <v>0</v>
      </c>
      <c r="AQ895" s="263">
        <f t="shared" si="47"/>
        <v>0</v>
      </c>
      <c r="AR895" s="263">
        <f t="shared" si="47"/>
        <v>0</v>
      </c>
      <c r="AS895" s="199"/>
      <c r="AT895" s="203"/>
      <c r="AU895" s="177"/>
    </row>
    <row r="896" spans="32:47" ht="12" customHeight="1">
      <c r="AF896" s="439" t="s">
        <v>2121</v>
      </c>
      <c r="AL896" s="36"/>
      <c r="AM896" s="539" t="s">
        <v>2139</v>
      </c>
      <c r="AN896" s="492" t="s">
        <v>1438</v>
      </c>
      <c r="AO896" s="198" t="s">
        <v>196</v>
      </c>
      <c r="AP896" s="263">
        <f t="shared" si="47"/>
        <v>0</v>
      </c>
      <c r="AQ896" s="263">
        <f t="shared" si="47"/>
        <v>0</v>
      </c>
      <c r="AR896" s="263">
        <f t="shared" si="47"/>
        <v>0</v>
      </c>
      <c r="AS896" s="199"/>
      <c r="AT896" s="203"/>
      <c r="AU896" s="177"/>
    </row>
    <row r="897" spans="32:47" ht="12" customHeight="1">
      <c r="AF897" s="439" t="s">
        <v>1468</v>
      </c>
      <c r="AL897" s="36"/>
      <c r="AM897" s="539" t="s">
        <v>1971</v>
      </c>
      <c r="AN897" s="492" t="s">
        <v>1439</v>
      </c>
      <c r="AO897" s="198" t="s">
        <v>196</v>
      </c>
      <c r="AP897" s="263">
        <f t="shared" si="47"/>
        <v>0</v>
      </c>
      <c r="AQ897" s="263">
        <f t="shared" si="47"/>
        <v>0</v>
      </c>
      <c r="AR897" s="263">
        <f t="shared" si="47"/>
        <v>0</v>
      </c>
      <c r="AS897" s="199"/>
      <c r="AT897" s="203"/>
      <c r="AU897" s="177"/>
    </row>
    <row r="898" spans="32:47" ht="12" customHeight="1">
      <c r="AF898" s="439" t="s">
        <v>1469</v>
      </c>
      <c r="AL898" s="36"/>
      <c r="AM898" s="539" t="s">
        <v>1972</v>
      </c>
      <c r="AN898" s="492" t="s">
        <v>1440</v>
      </c>
      <c r="AO898" s="198" t="s">
        <v>196</v>
      </c>
      <c r="AP898" s="263">
        <f t="shared" si="47"/>
        <v>0</v>
      </c>
      <c r="AQ898" s="263">
        <f t="shared" si="47"/>
        <v>0</v>
      </c>
      <c r="AR898" s="263">
        <f t="shared" si="47"/>
        <v>0</v>
      </c>
      <c r="AS898" s="199"/>
      <c r="AT898" s="203"/>
      <c r="AU898" s="177"/>
    </row>
    <row r="899" spans="32:47" ht="12" customHeight="1">
      <c r="AF899" s="439" t="s">
        <v>1470</v>
      </c>
      <c r="AL899" s="36"/>
      <c r="AM899" s="539" t="s">
        <v>1973</v>
      </c>
      <c r="AN899" s="492" t="s">
        <v>1441</v>
      </c>
      <c r="AO899" s="198" t="s">
        <v>196</v>
      </c>
      <c r="AP899" s="263">
        <f t="shared" si="47"/>
        <v>0</v>
      </c>
      <c r="AQ899" s="263">
        <f t="shared" si="47"/>
        <v>0</v>
      </c>
      <c r="AR899" s="263">
        <f t="shared" si="47"/>
        <v>0</v>
      </c>
      <c r="AS899" s="199"/>
      <c r="AT899" s="203"/>
      <c r="AU899" s="177"/>
    </row>
    <row r="900" spans="32:47" ht="12" customHeight="1">
      <c r="AF900" s="439" t="s">
        <v>1471</v>
      </c>
      <c r="AL900" s="36"/>
      <c r="AM900" s="539" t="s">
        <v>1974</v>
      </c>
      <c r="AN900" s="493" t="s">
        <v>826</v>
      </c>
      <c r="AO900" s="198" t="s">
        <v>196</v>
      </c>
      <c r="AP900" s="263">
        <f t="shared" si="47"/>
        <v>0</v>
      </c>
      <c r="AQ900" s="263">
        <f t="shared" si="47"/>
        <v>0</v>
      </c>
      <c r="AR900" s="263">
        <f t="shared" si="47"/>
        <v>0</v>
      </c>
      <c r="AS900" s="199"/>
      <c r="AT900" s="203"/>
      <c r="AU900" s="177"/>
    </row>
    <row r="901" spans="32:47" ht="12" customHeight="1">
      <c r="AF901" s="439" t="s">
        <v>1472</v>
      </c>
      <c r="AL901" s="36"/>
      <c r="AM901" s="539" t="s">
        <v>1975</v>
      </c>
      <c r="AN901" s="486" t="s">
        <v>817</v>
      </c>
      <c r="AO901" s="198" t="s">
        <v>196</v>
      </c>
      <c r="AP901" s="263">
        <f t="shared" si="47"/>
        <v>0</v>
      </c>
      <c r="AQ901" s="263">
        <f t="shared" si="47"/>
        <v>0</v>
      </c>
      <c r="AR901" s="263">
        <f t="shared" si="47"/>
        <v>0</v>
      </c>
      <c r="AS901" s="199"/>
      <c r="AT901" s="203"/>
      <c r="AU901" s="177"/>
    </row>
    <row r="902" spans="32:47" ht="12" customHeight="1">
      <c r="AF902" s="439" t="s">
        <v>1473</v>
      </c>
      <c r="AL902" s="36"/>
      <c r="AM902" s="539" t="s">
        <v>1976</v>
      </c>
      <c r="AN902" s="494" t="s">
        <v>1442</v>
      </c>
      <c r="AO902" s="198" t="s">
        <v>196</v>
      </c>
      <c r="AP902" s="263">
        <f t="shared" si="47"/>
        <v>0</v>
      </c>
      <c r="AQ902" s="263">
        <f t="shared" si="47"/>
        <v>0</v>
      </c>
      <c r="AR902" s="263">
        <f t="shared" si="47"/>
        <v>0</v>
      </c>
      <c r="AS902" s="199"/>
      <c r="AT902" s="203"/>
      <c r="AU902" s="177"/>
    </row>
    <row r="903" spans="32:47" ht="12" customHeight="1">
      <c r="AF903" s="439" t="s">
        <v>1474</v>
      </c>
      <c r="AL903" s="36"/>
      <c r="AM903" s="539" t="s">
        <v>1977</v>
      </c>
      <c r="AN903" s="494" t="s">
        <v>1443</v>
      </c>
      <c r="AO903" s="198" t="s">
        <v>196</v>
      </c>
      <c r="AP903" s="263">
        <f t="shared" si="47"/>
        <v>0</v>
      </c>
      <c r="AQ903" s="263">
        <f t="shared" si="47"/>
        <v>0</v>
      </c>
      <c r="AR903" s="263">
        <f t="shared" si="47"/>
        <v>0</v>
      </c>
      <c r="AS903" s="199"/>
      <c r="AT903" s="203"/>
      <c r="AU903" s="177"/>
    </row>
    <row r="904" spans="32:47" ht="12" customHeight="1">
      <c r="AF904" s="439" t="s">
        <v>1475</v>
      </c>
      <c r="AL904" s="36"/>
      <c r="AM904" s="539" t="s">
        <v>1978</v>
      </c>
      <c r="AN904" s="494" t="s">
        <v>1444</v>
      </c>
      <c r="AO904" s="198" t="s">
        <v>196</v>
      </c>
      <c r="AP904" s="263">
        <f t="shared" si="47"/>
        <v>0</v>
      </c>
      <c r="AQ904" s="263">
        <f t="shared" si="47"/>
        <v>0</v>
      </c>
      <c r="AR904" s="263">
        <f t="shared" si="47"/>
        <v>0</v>
      </c>
      <c r="AS904" s="199"/>
      <c r="AT904" s="203"/>
      <c r="AU904" s="177"/>
    </row>
    <row r="905" spans="32:47" ht="12" customHeight="1">
      <c r="AF905" s="439" t="s">
        <v>1487</v>
      </c>
      <c r="AL905" s="36"/>
      <c r="AM905" s="539" t="s">
        <v>1979</v>
      </c>
      <c r="AN905" s="494" t="s">
        <v>1445</v>
      </c>
      <c r="AO905" s="198" t="s">
        <v>196</v>
      </c>
      <c r="AP905" s="263">
        <f t="shared" si="47"/>
        <v>0</v>
      </c>
      <c r="AQ905" s="263">
        <f t="shared" si="47"/>
        <v>0</v>
      </c>
      <c r="AR905" s="263">
        <f t="shared" si="47"/>
        <v>0</v>
      </c>
      <c r="AS905" s="199"/>
      <c r="AT905" s="203"/>
      <c r="AU905" s="177"/>
    </row>
    <row r="906" spans="32:47" ht="12" customHeight="1">
      <c r="AF906" s="439" t="s">
        <v>1486</v>
      </c>
      <c r="AL906" s="36"/>
      <c r="AM906" s="539" t="s">
        <v>1980</v>
      </c>
      <c r="AN906" s="494" t="s">
        <v>1446</v>
      </c>
      <c r="AO906" s="198" t="s">
        <v>196</v>
      </c>
      <c r="AP906" s="263">
        <f t="shared" si="47"/>
        <v>0</v>
      </c>
      <c r="AQ906" s="263">
        <f t="shared" si="47"/>
        <v>0</v>
      </c>
      <c r="AR906" s="263">
        <f t="shared" si="47"/>
        <v>0</v>
      </c>
      <c r="AS906" s="199"/>
      <c r="AT906" s="203"/>
      <c r="AU906" s="177"/>
    </row>
    <row r="907" spans="32:47" ht="12" customHeight="1">
      <c r="AF907" s="439" t="s">
        <v>1485</v>
      </c>
      <c r="AL907" s="36"/>
      <c r="AM907" s="539" t="s">
        <v>1981</v>
      </c>
      <c r="AN907" s="494" t="s">
        <v>1447</v>
      </c>
      <c r="AO907" s="198" t="s">
        <v>196</v>
      </c>
      <c r="AP907" s="263">
        <f t="shared" si="47"/>
        <v>0</v>
      </c>
      <c r="AQ907" s="263">
        <f t="shared" si="47"/>
        <v>0</v>
      </c>
      <c r="AR907" s="263">
        <f t="shared" si="47"/>
        <v>0</v>
      </c>
      <c r="AS907" s="199"/>
      <c r="AT907" s="203"/>
      <c r="AU907" s="177"/>
    </row>
    <row r="908" spans="32:47" ht="12" customHeight="1">
      <c r="AF908" s="439" t="s">
        <v>1484</v>
      </c>
      <c r="AL908" s="36"/>
      <c r="AM908" s="539" t="s">
        <v>1982</v>
      </c>
      <c r="AN908" s="494" t="s">
        <v>1448</v>
      </c>
      <c r="AO908" s="198" t="s">
        <v>196</v>
      </c>
      <c r="AP908" s="263">
        <f t="shared" si="47"/>
        <v>0</v>
      </c>
      <c r="AQ908" s="263">
        <f t="shared" si="47"/>
        <v>0</v>
      </c>
      <c r="AR908" s="263">
        <f t="shared" si="47"/>
        <v>0</v>
      </c>
      <c r="AS908" s="199"/>
      <c r="AT908" s="203"/>
      <c r="AU908" s="177"/>
    </row>
    <row r="909" spans="32:47" ht="12" customHeight="1">
      <c r="AF909" s="439" t="s">
        <v>1483</v>
      </c>
      <c r="AL909" s="36"/>
      <c r="AM909" s="539" t="s">
        <v>1983</v>
      </c>
      <c r="AN909" s="494" t="s">
        <v>1449</v>
      </c>
      <c r="AO909" s="198" t="s">
        <v>196</v>
      </c>
      <c r="AP909" s="263">
        <f t="shared" si="47"/>
        <v>0</v>
      </c>
      <c r="AQ909" s="263">
        <f t="shared" si="47"/>
        <v>0</v>
      </c>
      <c r="AR909" s="263">
        <f t="shared" si="47"/>
        <v>0</v>
      </c>
      <c r="AS909" s="199"/>
      <c r="AT909" s="203"/>
      <c r="AU909" s="177"/>
    </row>
    <row r="910" spans="32:47" ht="12" customHeight="1">
      <c r="AF910" s="439" t="s">
        <v>1488</v>
      </c>
      <c r="AL910" s="36"/>
      <c r="AM910" s="539" t="s">
        <v>1984</v>
      </c>
      <c r="AN910" s="494" t="s">
        <v>1450</v>
      </c>
      <c r="AO910" s="198" t="s">
        <v>196</v>
      </c>
      <c r="AP910" s="263">
        <f t="shared" si="47"/>
        <v>0</v>
      </c>
      <c r="AQ910" s="263">
        <f t="shared" si="47"/>
        <v>0</v>
      </c>
      <c r="AR910" s="263">
        <f t="shared" si="47"/>
        <v>0</v>
      </c>
      <c r="AS910" s="199"/>
      <c r="AT910" s="203"/>
      <c r="AU910" s="177"/>
    </row>
    <row r="911" spans="32:47" ht="0.75" hidden="1" customHeight="1">
      <c r="AF911" s="439"/>
      <c r="AL911" s="36"/>
      <c r="AM911" s="540"/>
      <c r="AN911" s="508"/>
      <c r="AO911" s="509"/>
      <c r="AP911" s="510"/>
      <c r="AQ911" s="510"/>
      <c r="AR911" s="510"/>
      <c r="AS911" s="199"/>
      <c r="AT911" s="203"/>
      <c r="AU911" s="177"/>
    </row>
    <row r="912" spans="32:47" ht="0.75" hidden="1" customHeight="1">
      <c r="AF912" s="439"/>
      <c r="AL912" s="36"/>
      <c r="AM912" s="540"/>
      <c r="AN912" s="508"/>
      <c r="AO912" s="509"/>
      <c r="AP912" s="510"/>
      <c r="AQ912" s="510"/>
      <c r="AR912" s="510"/>
      <c r="AS912" s="199"/>
      <c r="AT912" s="203"/>
      <c r="AU912" s="177"/>
    </row>
    <row r="913" spans="32:47" ht="12" customHeight="1">
      <c r="AF913" s="439" t="s">
        <v>1489</v>
      </c>
      <c r="AL913" s="36"/>
      <c r="AM913" s="539" t="s">
        <v>1985</v>
      </c>
      <c r="AN913" s="495" t="s">
        <v>1451</v>
      </c>
      <c r="AO913" s="198" t="s">
        <v>196</v>
      </c>
      <c r="AP913" s="263">
        <f t="shared" ref="AP913:AR919" si="48">SUMIF($AS$9:$AT$9,AP$9,$AS913:$AT913)</f>
        <v>0</v>
      </c>
      <c r="AQ913" s="263">
        <f t="shared" si="48"/>
        <v>0</v>
      </c>
      <c r="AR913" s="263">
        <f t="shared" si="48"/>
        <v>0</v>
      </c>
      <c r="AS913" s="199"/>
      <c r="AT913" s="203"/>
      <c r="AU913" s="177"/>
    </row>
    <row r="914" spans="32:47" ht="12" customHeight="1">
      <c r="AF914" s="439" t="s">
        <v>1476</v>
      </c>
      <c r="AL914" s="36"/>
      <c r="AM914" s="539" t="s">
        <v>1986</v>
      </c>
      <c r="AN914" s="496" t="s">
        <v>828</v>
      </c>
      <c r="AO914" s="198" t="s">
        <v>196</v>
      </c>
      <c r="AP914" s="263">
        <f t="shared" si="48"/>
        <v>0</v>
      </c>
      <c r="AQ914" s="263">
        <f t="shared" si="48"/>
        <v>0</v>
      </c>
      <c r="AR914" s="263">
        <f t="shared" si="48"/>
        <v>0</v>
      </c>
      <c r="AS914" s="199"/>
      <c r="AT914" s="203"/>
      <c r="AU914" s="177"/>
    </row>
    <row r="915" spans="32:47" ht="12" customHeight="1">
      <c r="AF915" s="439" t="s">
        <v>1477</v>
      </c>
      <c r="AL915" s="36"/>
      <c r="AM915" s="539" t="s">
        <v>1987</v>
      </c>
      <c r="AN915" s="497" t="s">
        <v>854</v>
      </c>
      <c r="AO915" s="198" t="s">
        <v>196</v>
      </c>
      <c r="AP915" s="263">
        <f t="shared" si="48"/>
        <v>0</v>
      </c>
      <c r="AQ915" s="263">
        <f t="shared" si="48"/>
        <v>0</v>
      </c>
      <c r="AR915" s="263">
        <f t="shared" si="48"/>
        <v>0</v>
      </c>
      <c r="AS915" s="199"/>
      <c r="AT915" s="203"/>
      <c r="AU915" s="177"/>
    </row>
    <row r="916" spans="32:47" ht="12" customHeight="1">
      <c r="AF916" s="439" t="s">
        <v>1478</v>
      </c>
      <c r="AL916" s="36"/>
      <c r="AM916" s="539" t="s">
        <v>1988</v>
      </c>
      <c r="AN916" s="498" t="s">
        <v>333</v>
      </c>
      <c r="AO916" s="198" t="s">
        <v>196</v>
      </c>
      <c r="AP916" s="263">
        <f t="shared" si="48"/>
        <v>0</v>
      </c>
      <c r="AQ916" s="263">
        <f t="shared" si="48"/>
        <v>0</v>
      </c>
      <c r="AR916" s="263">
        <f t="shared" si="48"/>
        <v>0</v>
      </c>
      <c r="AS916" s="199"/>
      <c r="AT916" s="203"/>
      <c r="AU916" s="177"/>
    </row>
    <row r="917" spans="32:47" ht="12" customHeight="1">
      <c r="AF917" s="439" t="s">
        <v>1480</v>
      </c>
      <c r="AL917" s="36"/>
      <c r="AM917" s="539" t="s">
        <v>1989</v>
      </c>
      <c r="AN917" s="499" t="s">
        <v>334</v>
      </c>
      <c r="AO917" s="198" t="s">
        <v>196</v>
      </c>
      <c r="AP917" s="263">
        <f t="shared" si="48"/>
        <v>0</v>
      </c>
      <c r="AQ917" s="263">
        <f t="shared" si="48"/>
        <v>0</v>
      </c>
      <c r="AR917" s="263">
        <f t="shared" si="48"/>
        <v>0</v>
      </c>
      <c r="AS917" s="199"/>
      <c r="AT917" s="203"/>
      <c r="AU917" s="177"/>
    </row>
    <row r="918" spans="32:47" ht="12" customHeight="1">
      <c r="AF918" s="439" t="s">
        <v>1479</v>
      </c>
      <c r="AL918" s="36"/>
      <c r="AM918" s="539" t="s">
        <v>1990</v>
      </c>
      <c r="AN918" s="500" t="s">
        <v>335</v>
      </c>
      <c r="AO918" s="198" t="s">
        <v>196</v>
      </c>
      <c r="AP918" s="263">
        <f t="shared" si="48"/>
        <v>0</v>
      </c>
      <c r="AQ918" s="263">
        <f t="shared" si="48"/>
        <v>0</v>
      </c>
      <c r="AR918" s="263">
        <f t="shared" si="48"/>
        <v>0</v>
      </c>
      <c r="AS918" s="199"/>
      <c r="AT918" s="203"/>
      <c r="AU918" s="177"/>
    </row>
    <row r="919" spans="32:47" ht="12" customHeight="1">
      <c r="AF919" s="439" t="s">
        <v>1481</v>
      </c>
      <c r="AL919" s="36"/>
      <c r="AM919" s="539" t="s">
        <v>1991</v>
      </c>
      <c r="AN919" s="489" t="s">
        <v>336</v>
      </c>
      <c r="AO919" s="198" t="s">
        <v>196</v>
      </c>
      <c r="AP919" s="263">
        <f t="shared" si="48"/>
        <v>0</v>
      </c>
      <c r="AQ919" s="263">
        <f t="shared" si="48"/>
        <v>0</v>
      </c>
      <c r="AR919" s="263">
        <f t="shared" si="48"/>
        <v>0</v>
      </c>
      <c r="AS919" s="199"/>
      <c r="AT919" s="203"/>
      <c r="AU919" s="177"/>
    </row>
    <row r="920" spans="32:47" ht="0.75" hidden="1" customHeight="1">
      <c r="AF920" s="439"/>
      <c r="AL920" s="36"/>
      <c r="AM920" s="540"/>
      <c r="AN920" s="508"/>
      <c r="AO920" s="509"/>
      <c r="AP920" s="510"/>
      <c r="AQ920" s="510"/>
      <c r="AR920" s="510"/>
      <c r="AS920" s="199"/>
      <c r="AT920" s="203"/>
      <c r="AU920" s="177"/>
    </row>
    <row r="921" spans="32:47" ht="0.75" hidden="1" customHeight="1">
      <c r="AF921" s="119"/>
      <c r="AL921" s="36"/>
      <c r="AM921" s="541"/>
      <c r="AN921" s="508"/>
      <c r="AO921" s="509"/>
      <c r="AP921" s="510"/>
      <c r="AQ921" s="510"/>
      <c r="AR921" s="510"/>
      <c r="AS921" s="199"/>
      <c r="AT921" s="203"/>
      <c r="AU921" s="177"/>
    </row>
    <row r="922" spans="32:47" ht="24" customHeight="1">
      <c r="AF922" s="119"/>
      <c r="AL922" s="36"/>
      <c r="AM922" s="538"/>
      <c r="AN922" s="511" t="s">
        <v>764</v>
      </c>
      <c r="AO922" s="198"/>
      <c r="AP922" s="204"/>
      <c r="AQ922" s="204"/>
      <c r="AR922" s="204"/>
      <c r="AS922" s="199"/>
      <c r="AT922" s="203"/>
      <c r="AU922" s="177"/>
    </row>
    <row r="923" spans="32:47" ht="0.75" hidden="1" customHeight="1">
      <c r="AF923" s="119"/>
      <c r="AL923" s="36"/>
      <c r="AM923" s="541"/>
      <c r="AN923" s="508"/>
      <c r="AO923" s="509"/>
      <c r="AP923" s="510"/>
      <c r="AQ923" s="510"/>
      <c r="AR923" s="510"/>
      <c r="AS923" s="199"/>
      <c r="AT923" s="203"/>
      <c r="AU923" s="177"/>
    </row>
    <row r="924" spans="32:47" ht="12" customHeight="1">
      <c r="AF924" s="439" t="s">
        <v>1498</v>
      </c>
      <c r="AL924" s="36"/>
      <c r="AM924" s="545" t="s">
        <v>337</v>
      </c>
      <c r="AN924" s="507" t="s">
        <v>765</v>
      </c>
      <c r="AO924" s="198" t="s">
        <v>766</v>
      </c>
      <c r="AP924" s="263">
        <f t="shared" ref="AP924:AR926" si="49">SUMIF($AS$9:$AT$9,AP$9,$AS924:$AT924)</f>
        <v>0</v>
      </c>
      <c r="AQ924" s="263">
        <f t="shared" si="49"/>
        <v>0</v>
      </c>
      <c r="AR924" s="263">
        <f t="shared" si="49"/>
        <v>0</v>
      </c>
      <c r="AS924" s="199"/>
      <c r="AT924" s="203"/>
      <c r="AU924" s="177"/>
    </row>
    <row r="925" spans="32:47" ht="12" customHeight="1">
      <c r="AF925" s="439" t="s">
        <v>1499</v>
      </c>
      <c r="AL925" s="36"/>
      <c r="AM925" s="545" t="s">
        <v>338</v>
      </c>
      <c r="AN925" s="507" t="s">
        <v>767</v>
      </c>
      <c r="AO925" s="198" t="s">
        <v>768</v>
      </c>
      <c r="AP925" s="263">
        <f t="shared" si="49"/>
        <v>0</v>
      </c>
      <c r="AQ925" s="263">
        <f t="shared" si="49"/>
        <v>0</v>
      </c>
      <c r="AR925" s="263">
        <f t="shared" si="49"/>
        <v>0</v>
      </c>
      <c r="AS925" s="199"/>
      <c r="AT925" s="203"/>
      <c r="AU925" s="177"/>
    </row>
    <row r="926" spans="32:47" ht="12" customHeight="1">
      <c r="AF926" s="439" t="s">
        <v>1498</v>
      </c>
      <c r="AL926" s="36"/>
      <c r="AM926" s="545" t="s">
        <v>677</v>
      </c>
      <c r="AN926" s="507" t="s">
        <v>352</v>
      </c>
      <c r="AO926" s="198" t="s">
        <v>196</v>
      </c>
      <c r="AP926" s="263">
        <f t="shared" si="49"/>
        <v>0</v>
      </c>
      <c r="AQ926" s="263">
        <f t="shared" si="49"/>
        <v>0</v>
      </c>
      <c r="AR926" s="263">
        <f t="shared" si="49"/>
        <v>0</v>
      </c>
      <c r="AS926" s="199"/>
      <c r="AT926" s="203"/>
      <c r="AU926" s="177"/>
    </row>
    <row r="927" spans="32:47" ht="12" customHeight="1">
      <c r="AF927" s="439" t="s">
        <v>1498</v>
      </c>
      <c r="AL927" s="36"/>
      <c r="AM927" s="546" t="str">
        <f>AM926 &amp; ".1"</f>
        <v>4.13.1.1.1</v>
      </c>
      <c r="AN927" s="513" t="s">
        <v>769</v>
      </c>
      <c r="AO927" s="198" t="s">
        <v>331</v>
      </c>
      <c r="AP927" s="263">
        <f>IF(AP928=0,0,AP926/AP928)</f>
        <v>0</v>
      </c>
      <c r="AQ927" s="263">
        <f>IF(AQ928=0,0,AQ926/AQ928)</f>
        <v>0</v>
      </c>
      <c r="AR927" s="263">
        <f>IF(AR928=0,0,AR926/AR928)</f>
        <v>0</v>
      </c>
      <c r="AS927" s="199"/>
      <c r="AT927" s="203"/>
      <c r="AU927" s="177"/>
    </row>
    <row r="928" spans="32:47" ht="12" customHeight="1">
      <c r="AF928" s="439" t="s">
        <v>1498</v>
      </c>
      <c r="AL928" s="36"/>
      <c r="AM928" s="546" t="str">
        <f>AM926 &amp; ".2"</f>
        <v>4.13.1.1.2</v>
      </c>
      <c r="AN928" s="513" t="s">
        <v>765</v>
      </c>
      <c r="AO928" s="198" t="s">
        <v>766</v>
      </c>
      <c r="AP928" s="263">
        <f t="shared" ref="AP928:AR929" si="50">SUMIF($AS$9:$AT$9,AP$9,$AS928:$AT928)</f>
        <v>0</v>
      </c>
      <c r="AQ928" s="263">
        <f t="shared" si="50"/>
        <v>0</v>
      </c>
      <c r="AR928" s="263">
        <f t="shared" si="50"/>
        <v>0</v>
      </c>
      <c r="AS928" s="199"/>
      <c r="AT928" s="203"/>
      <c r="AU928" s="177"/>
    </row>
    <row r="929" spans="32:47" ht="12" customHeight="1">
      <c r="AF929" s="439" t="s">
        <v>1499</v>
      </c>
      <c r="AL929" s="36"/>
      <c r="AM929" s="545" t="s">
        <v>678</v>
      </c>
      <c r="AN929" s="507" t="s">
        <v>356</v>
      </c>
      <c r="AO929" s="198" t="s">
        <v>196</v>
      </c>
      <c r="AP929" s="263">
        <f t="shared" si="50"/>
        <v>0</v>
      </c>
      <c r="AQ929" s="263">
        <f t="shared" si="50"/>
        <v>0</v>
      </c>
      <c r="AR929" s="263">
        <f t="shared" si="50"/>
        <v>0</v>
      </c>
      <c r="AS929" s="199"/>
      <c r="AT929" s="203"/>
      <c r="AU929" s="177"/>
    </row>
    <row r="930" spans="32:47" ht="12" customHeight="1">
      <c r="AF930" s="439" t="s">
        <v>1499</v>
      </c>
      <c r="AL930" s="36"/>
      <c r="AM930" s="546" t="str">
        <f>AM929 &amp; ".1"</f>
        <v>4.13.1.2.1</v>
      </c>
      <c r="AN930" s="513" t="s">
        <v>770</v>
      </c>
      <c r="AO930" s="198" t="s">
        <v>332</v>
      </c>
      <c r="AP930" s="263">
        <f>IF(AP931=0,0,AP929/AP931)</f>
        <v>0</v>
      </c>
      <c r="AQ930" s="263">
        <f>IF(AQ931=0,0,AQ929/AQ931)</f>
        <v>0</v>
      </c>
      <c r="AR930" s="263">
        <f>IF(AR931=0,0,AR929/AR931)</f>
        <v>0</v>
      </c>
      <c r="AS930" s="199"/>
      <c r="AT930" s="203"/>
      <c r="AU930" s="177"/>
    </row>
    <row r="931" spans="32:47" ht="12" customHeight="1">
      <c r="AF931" s="439" t="s">
        <v>1499</v>
      </c>
      <c r="AL931" s="36"/>
      <c r="AM931" s="546" t="str">
        <f>AM929 &amp; ".2"</f>
        <v>4.13.1.2.2</v>
      </c>
      <c r="AN931" s="513" t="s">
        <v>771</v>
      </c>
      <c r="AO931" s="198" t="s">
        <v>768</v>
      </c>
      <c r="AP931" s="263">
        <f t="shared" ref="AP931:AR932" si="51">SUMIF($AS$9:$AT$9,AP$9,$AS931:$AT931)</f>
        <v>0</v>
      </c>
      <c r="AQ931" s="263">
        <f t="shared" si="51"/>
        <v>0</v>
      </c>
      <c r="AR931" s="263">
        <f t="shared" si="51"/>
        <v>0</v>
      </c>
      <c r="AS931" s="199"/>
      <c r="AT931" s="203"/>
      <c r="AU931" s="177"/>
    </row>
    <row r="932" spans="32:47" ht="12" customHeight="1">
      <c r="AF932" s="439" t="s">
        <v>1498</v>
      </c>
      <c r="AL932" s="36"/>
      <c r="AM932" s="545" t="s">
        <v>679</v>
      </c>
      <c r="AN932" s="507" t="s">
        <v>360</v>
      </c>
      <c r="AO932" s="198" t="s">
        <v>196</v>
      </c>
      <c r="AP932" s="263">
        <f t="shared" si="51"/>
        <v>0</v>
      </c>
      <c r="AQ932" s="263">
        <f t="shared" si="51"/>
        <v>0</v>
      </c>
      <c r="AR932" s="263">
        <f t="shared" si="51"/>
        <v>0</v>
      </c>
      <c r="AS932" s="199"/>
      <c r="AT932" s="203"/>
      <c r="AU932" s="177"/>
    </row>
    <row r="933" spans="32:47" ht="12" customHeight="1">
      <c r="AF933" s="439" t="s">
        <v>1498</v>
      </c>
      <c r="AL933" s="36"/>
      <c r="AM933" s="546" t="str">
        <f>AM932 &amp; ".1"</f>
        <v>4.13.2.1.1</v>
      </c>
      <c r="AN933" s="513" t="s">
        <v>769</v>
      </c>
      <c r="AO933" s="198" t="s">
        <v>331</v>
      </c>
      <c r="AP933" s="263">
        <f>IF(AP934=0,0,AP932/AP934)</f>
        <v>0</v>
      </c>
      <c r="AQ933" s="263">
        <f>IF(AQ934=0,0,AQ932/AQ934)</f>
        <v>0</v>
      </c>
      <c r="AR933" s="263">
        <f>IF(AR934=0,0,AR932/AR934)</f>
        <v>0</v>
      </c>
      <c r="AS933" s="199"/>
      <c r="AT933" s="203"/>
      <c r="AU933" s="177"/>
    </row>
    <row r="934" spans="32:47" ht="12" customHeight="1">
      <c r="AF934" s="439" t="s">
        <v>1498</v>
      </c>
      <c r="AL934" s="36"/>
      <c r="AM934" s="546" t="str">
        <f>AM932 &amp; ".2"</f>
        <v>4.13.2.1.2</v>
      </c>
      <c r="AN934" s="513" t="s">
        <v>765</v>
      </c>
      <c r="AO934" s="198" t="s">
        <v>766</v>
      </c>
      <c r="AP934" s="263">
        <f t="shared" ref="AP934:AR935" si="52">SUMIF($AS$9:$AT$9,AP$9,$AS934:$AT934)</f>
        <v>0</v>
      </c>
      <c r="AQ934" s="263">
        <f t="shared" si="52"/>
        <v>0</v>
      </c>
      <c r="AR934" s="263">
        <f t="shared" si="52"/>
        <v>0</v>
      </c>
      <c r="AS934" s="199"/>
      <c r="AT934" s="203"/>
      <c r="AU934" s="177"/>
    </row>
    <row r="935" spans="32:47" ht="12" customHeight="1">
      <c r="AF935" s="439" t="s">
        <v>1499</v>
      </c>
      <c r="AL935" s="36"/>
      <c r="AM935" s="545" t="s">
        <v>680</v>
      </c>
      <c r="AN935" s="507" t="s">
        <v>364</v>
      </c>
      <c r="AO935" s="198" t="s">
        <v>196</v>
      </c>
      <c r="AP935" s="263">
        <f t="shared" si="52"/>
        <v>0</v>
      </c>
      <c r="AQ935" s="263">
        <f t="shared" si="52"/>
        <v>0</v>
      </c>
      <c r="AR935" s="263">
        <f t="shared" si="52"/>
        <v>0</v>
      </c>
      <c r="AS935" s="199"/>
      <c r="AT935" s="203"/>
      <c r="AU935" s="177"/>
    </row>
    <row r="936" spans="32:47" ht="12" customHeight="1">
      <c r="AF936" s="439" t="s">
        <v>1499</v>
      </c>
      <c r="AL936" s="36"/>
      <c r="AM936" s="546" t="str">
        <f>AM935 &amp; ".1"</f>
        <v>4.13.2.2.1</v>
      </c>
      <c r="AN936" s="513" t="s">
        <v>770</v>
      </c>
      <c r="AO936" s="198" t="s">
        <v>332</v>
      </c>
      <c r="AP936" s="263">
        <f>IF(AP937=0,0,AP935/AP937)</f>
        <v>0</v>
      </c>
      <c r="AQ936" s="263">
        <f>IF(AQ937=0,0,AQ935/AQ937)</f>
        <v>0</v>
      </c>
      <c r="AR936" s="263">
        <f>IF(AR937=0,0,AR935/AR937)</f>
        <v>0</v>
      </c>
      <c r="AS936" s="199"/>
      <c r="AT936" s="203"/>
      <c r="AU936" s="177"/>
    </row>
    <row r="937" spans="32:47" ht="12" customHeight="1">
      <c r="AF937" s="439" t="s">
        <v>1499</v>
      </c>
      <c r="AL937" s="36"/>
      <c r="AM937" s="546" t="str">
        <f>AM935 &amp; ".2"</f>
        <v>4.13.2.2.2</v>
      </c>
      <c r="AN937" s="513" t="s">
        <v>771</v>
      </c>
      <c r="AO937" s="198" t="s">
        <v>768</v>
      </c>
      <c r="AP937" s="263">
        <f t="shared" ref="AP937:AR938" si="53">SUMIF($AS$9:$AT$9,AP$9,$AS937:$AT937)</f>
        <v>0</v>
      </c>
      <c r="AQ937" s="263">
        <f t="shared" si="53"/>
        <v>0</v>
      </c>
      <c r="AR937" s="263">
        <f t="shared" si="53"/>
        <v>0</v>
      </c>
      <c r="AS937" s="199"/>
      <c r="AT937" s="203"/>
      <c r="AU937" s="177"/>
    </row>
    <row r="938" spans="32:47" ht="12" customHeight="1">
      <c r="AF938" s="439" t="s">
        <v>1498</v>
      </c>
      <c r="AL938" s="36"/>
      <c r="AM938" s="545" t="s">
        <v>681</v>
      </c>
      <c r="AN938" s="507" t="s">
        <v>368</v>
      </c>
      <c r="AO938" s="198" t="s">
        <v>196</v>
      </c>
      <c r="AP938" s="263">
        <f t="shared" si="53"/>
        <v>0</v>
      </c>
      <c r="AQ938" s="263">
        <f t="shared" si="53"/>
        <v>0</v>
      </c>
      <c r="AR938" s="263">
        <f t="shared" si="53"/>
        <v>0</v>
      </c>
      <c r="AS938" s="199"/>
      <c r="AT938" s="203"/>
      <c r="AU938" s="177"/>
    </row>
    <row r="939" spans="32:47" ht="12" customHeight="1">
      <c r="AF939" s="439" t="s">
        <v>1498</v>
      </c>
      <c r="AL939" s="36"/>
      <c r="AM939" s="546" t="str">
        <f>AM938 &amp; ".1"</f>
        <v>4.13.3.1.1</v>
      </c>
      <c r="AN939" s="513" t="s">
        <v>769</v>
      </c>
      <c r="AO939" s="198" t="s">
        <v>331</v>
      </c>
      <c r="AP939" s="263">
        <f>IF(AP940=0,0,AP938/AP940)</f>
        <v>0</v>
      </c>
      <c r="AQ939" s="263">
        <f>IF(AQ940=0,0,AQ938/AQ940)</f>
        <v>0</v>
      </c>
      <c r="AR939" s="263">
        <f>IF(AR940=0,0,AR938/AR940)</f>
        <v>0</v>
      </c>
      <c r="AS939" s="199"/>
      <c r="AT939" s="203"/>
      <c r="AU939" s="177"/>
    </row>
    <row r="940" spans="32:47" ht="12" customHeight="1">
      <c r="AF940" s="439" t="s">
        <v>1498</v>
      </c>
      <c r="AL940" s="36"/>
      <c r="AM940" s="546" t="str">
        <f>AM938 &amp; ".2"</f>
        <v>4.13.3.1.2</v>
      </c>
      <c r="AN940" s="513" t="s">
        <v>765</v>
      </c>
      <c r="AO940" s="198" t="s">
        <v>766</v>
      </c>
      <c r="AP940" s="263">
        <f t="shared" ref="AP940:AR941" si="54">SUMIF($AS$9:$AT$9,AP$9,$AS940:$AT940)</f>
        <v>0</v>
      </c>
      <c r="AQ940" s="263">
        <f t="shared" si="54"/>
        <v>0</v>
      </c>
      <c r="AR940" s="263">
        <f t="shared" si="54"/>
        <v>0</v>
      </c>
      <c r="AS940" s="199"/>
      <c r="AT940" s="203"/>
      <c r="AU940" s="177"/>
    </row>
    <row r="941" spans="32:47" ht="12" customHeight="1">
      <c r="AF941" s="439" t="s">
        <v>1499</v>
      </c>
      <c r="AL941" s="36"/>
      <c r="AM941" s="545" t="s">
        <v>682</v>
      </c>
      <c r="AN941" s="507" t="s">
        <v>372</v>
      </c>
      <c r="AO941" s="198" t="s">
        <v>196</v>
      </c>
      <c r="AP941" s="263">
        <f t="shared" si="54"/>
        <v>0</v>
      </c>
      <c r="AQ941" s="263">
        <f t="shared" si="54"/>
        <v>0</v>
      </c>
      <c r="AR941" s="263">
        <f t="shared" si="54"/>
        <v>0</v>
      </c>
      <c r="AS941" s="199"/>
      <c r="AT941" s="203"/>
      <c r="AU941" s="177"/>
    </row>
    <row r="942" spans="32:47" ht="12" customHeight="1">
      <c r="AF942" s="439" t="s">
        <v>1499</v>
      </c>
      <c r="AL942" s="36"/>
      <c r="AM942" s="546" t="str">
        <f>AM941 &amp; ".1"</f>
        <v>4.13.3.2.1</v>
      </c>
      <c r="AN942" s="513" t="s">
        <v>770</v>
      </c>
      <c r="AO942" s="198" t="s">
        <v>332</v>
      </c>
      <c r="AP942" s="263">
        <f>IF(AP943=0,0,AP941/AP943)</f>
        <v>0</v>
      </c>
      <c r="AQ942" s="263">
        <f>IF(AQ943=0,0,AQ941/AQ943)</f>
        <v>0</v>
      </c>
      <c r="AR942" s="263">
        <f>IF(AR943=0,0,AR941/AR943)</f>
        <v>0</v>
      </c>
      <c r="AS942" s="199"/>
      <c r="AT942" s="203"/>
      <c r="AU942" s="177"/>
    </row>
    <row r="943" spans="32:47" ht="12" customHeight="1">
      <c r="AF943" s="439" t="s">
        <v>1499</v>
      </c>
      <c r="AL943" s="36"/>
      <c r="AM943" s="546" t="str">
        <f>AM941 &amp; ".2"</f>
        <v>4.13.3.2.2</v>
      </c>
      <c r="AN943" s="513" t="s">
        <v>771</v>
      </c>
      <c r="AO943" s="198" t="s">
        <v>768</v>
      </c>
      <c r="AP943" s="263">
        <f t="shared" ref="AP943:AR944" si="55">SUMIF($AS$9:$AT$9,AP$9,$AS943:$AT943)</f>
        <v>0</v>
      </c>
      <c r="AQ943" s="263">
        <f t="shared" si="55"/>
        <v>0</v>
      </c>
      <c r="AR943" s="263">
        <f t="shared" si="55"/>
        <v>0</v>
      </c>
      <c r="AS943" s="199"/>
      <c r="AT943" s="203"/>
      <c r="AU943" s="177"/>
    </row>
    <row r="944" spans="32:47" ht="12" customHeight="1">
      <c r="AF944" s="439" t="s">
        <v>1498</v>
      </c>
      <c r="AL944" s="36"/>
      <c r="AM944" s="545" t="s">
        <v>683</v>
      </c>
      <c r="AN944" s="507" t="s">
        <v>376</v>
      </c>
      <c r="AO944" s="198" t="s">
        <v>196</v>
      </c>
      <c r="AP944" s="263">
        <f t="shared" si="55"/>
        <v>0</v>
      </c>
      <c r="AQ944" s="263">
        <f t="shared" si="55"/>
        <v>0</v>
      </c>
      <c r="AR944" s="263">
        <f t="shared" si="55"/>
        <v>0</v>
      </c>
      <c r="AS944" s="199"/>
      <c r="AT944" s="203"/>
      <c r="AU944" s="177"/>
    </row>
    <row r="945" spans="32:47" ht="12" customHeight="1">
      <c r="AF945" s="439" t="s">
        <v>1498</v>
      </c>
      <c r="AL945" s="36"/>
      <c r="AM945" s="546" t="str">
        <f>AM944 &amp; ".1"</f>
        <v>4.13.4.1.1</v>
      </c>
      <c r="AN945" s="513" t="s">
        <v>769</v>
      </c>
      <c r="AO945" s="198" t="s">
        <v>331</v>
      </c>
      <c r="AP945" s="263">
        <f>IF(AP946=0,0,AP944/AP946)</f>
        <v>0</v>
      </c>
      <c r="AQ945" s="263">
        <f>IF(AQ946=0,0,AQ944/AQ946)</f>
        <v>0</v>
      </c>
      <c r="AR945" s="263">
        <f>IF(AR946=0,0,AR944/AR946)</f>
        <v>0</v>
      </c>
      <c r="AS945" s="199"/>
      <c r="AT945" s="203"/>
      <c r="AU945" s="177"/>
    </row>
    <row r="946" spans="32:47" ht="12" customHeight="1">
      <c r="AF946" s="439" t="s">
        <v>1498</v>
      </c>
      <c r="AL946" s="36"/>
      <c r="AM946" s="546" t="str">
        <f>AM944 &amp; ".2"</f>
        <v>4.13.4.1.2</v>
      </c>
      <c r="AN946" s="513" t="s">
        <v>765</v>
      </c>
      <c r="AO946" s="198" t="s">
        <v>766</v>
      </c>
      <c r="AP946" s="263">
        <f t="shared" ref="AP946:AR947" si="56">SUMIF($AS$9:$AT$9,AP$9,$AS946:$AT946)</f>
        <v>0</v>
      </c>
      <c r="AQ946" s="263">
        <f t="shared" si="56"/>
        <v>0</v>
      </c>
      <c r="AR946" s="263">
        <f t="shared" si="56"/>
        <v>0</v>
      </c>
      <c r="AS946" s="199"/>
      <c r="AT946" s="203"/>
      <c r="AU946" s="177"/>
    </row>
    <row r="947" spans="32:47" ht="12" customHeight="1">
      <c r="AF947" s="439" t="s">
        <v>1499</v>
      </c>
      <c r="AL947" s="36"/>
      <c r="AM947" s="545" t="s">
        <v>684</v>
      </c>
      <c r="AN947" s="507" t="s">
        <v>380</v>
      </c>
      <c r="AO947" s="198" t="s">
        <v>196</v>
      </c>
      <c r="AP947" s="263">
        <f t="shared" si="56"/>
        <v>0</v>
      </c>
      <c r="AQ947" s="263">
        <f t="shared" si="56"/>
        <v>0</v>
      </c>
      <c r="AR947" s="263">
        <f t="shared" si="56"/>
        <v>0</v>
      </c>
      <c r="AS947" s="199"/>
      <c r="AT947" s="203"/>
      <c r="AU947" s="177"/>
    </row>
    <row r="948" spans="32:47" ht="12" customHeight="1">
      <c r="AF948" s="439" t="s">
        <v>1499</v>
      </c>
      <c r="AL948" s="36"/>
      <c r="AM948" s="546" t="str">
        <f>AM947 &amp; ".1"</f>
        <v>4.13.4.2.1</v>
      </c>
      <c r="AN948" s="513" t="s">
        <v>770</v>
      </c>
      <c r="AO948" s="198" t="s">
        <v>332</v>
      </c>
      <c r="AP948" s="263">
        <f>IF(AP949=0,0,AP947/AP949)</f>
        <v>0</v>
      </c>
      <c r="AQ948" s="263">
        <f>IF(AQ949=0,0,AQ947/AQ949)</f>
        <v>0</v>
      </c>
      <c r="AR948" s="263">
        <f>IF(AR949=0,0,AR947/AR949)</f>
        <v>0</v>
      </c>
      <c r="AS948" s="199"/>
      <c r="AT948" s="203"/>
      <c r="AU948" s="177"/>
    </row>
    <row r="949" spans="32:47" ht="12" customHeight="1">
      <c r="AF949" s="439" t="s">
        <v>1499</v>
      </c>
      <c r="AL949" s="36"/>
      <c r="AM949" s="546" t="str">
        <f>AM947 &amp; ".2"</f>
        <v>4.13.4.2.2</v>
      </c>
      <c r="AN949" s="513" t="s">
        <v>771</v>
      </c>
      <c r="AO949" s="198" t="s">
        <v>768</v>
      </c>
      <c r="AP949" s="263">
        <f>SUMIF($AS$9:$AT$9,AP$9,$AS949:$AT949)</f>
        <v>0</v>
      </c>
      <c r="AQ949" s="263">
        <f>SUMIF($AS$9:$AT$9,AQ$9,$AS949:$AT949)</f>
        <v>0</v>
      </c>
      <c r="AR949" s="263">
        <f>SUMIF($AS$9:$AT$9,AR$9,$AS949:$AT949)</f>
        <v>0</v>
      </c>
      <c r="AS949" s="199"/>
      <c r="AT949" s="203"/>
      <c r="AU949" s="177"/>
    </row>
    <row r="950" spans="32:47" ht="0.75" hidden="1" customHeight="1">
      <c r="AF950" s="119"/>
      <c r="AL950" s="36"/>
      <c r="AM950" s="541"/>
      <c r="AN950" s="508"/>
      <c r="AO950" s="509"/>
      <c r="AP950" s="510"/>
      <c r="AQ950" s="510"/>
      <c r="AR950" s="510"/>
      <c r="AS950" s="199"/>
      <c r="AT950" s="203"/>
      <c r="AU950" s="177"/>
    </row>
    <row r="951" spans="32:47" ht="24" customHeight="1">
      <c r="AF951" s="439" t="s">
        <v>1482</v>
      </c>
      <c r="AL951" s="36"/>
      <c r="AM951" s="538"/>
      <c r="AN951" s="511" t="s">
        <v>339</v>
      </c>
      <c r="AO951" s="198" t="s">
        <v>196</v>
      </c>
      <c r="AP951" s="263">
        <f t="shared" ref="AP951:AR952" si="57">SUMIF($AS$9:$AT$9,AP$9,$AS951:$AT951)</f>
        <v>0</v>
      </c>
      <c r="AQ951" s="263">
        <f t="shared" si="57"/>
        <v>0</v>
      </c>
      <c r="AR951" s="263">
        <f t="shared" si="57"/>
        <v>0</v>
      </c>
      <c r="AS951" s="199"/>
      <c r="AT951" s="203"/>
      <c r="AU951" s="177"/>
    </row>
    <row r="952" spans="32:47" ht="12" customHeight="1">
      <c r="AF952" s="439" t="s">
        <v>1482</v>
      </c>
      <c r="AL952" s="36"/>
      <c r="AM952" s="539" t="s">
        <v>243</v>
      </c>
      <c r="AN952" s="514" t="s">
        <v>244</v>
      </c>
      <c r="AO952" s="198" t="s">
        <v>196</v>
      </c>
      <c r="AP952" s="263">
        <f t="shared" si="57"/>
        <v>0</v>
      </c>
      <c r="AQ952" s="263">
        <f t="shared" si="57"/>
        <v>0</v>
      </c>
      <c r="AR952" s="263">
        <f t="shared" si="57"/>
        <v>0</v>
      </c>
      <c r="AS952" s="199"/>
      <c r="AT952" s="203"/>
      <c r="AU952" s="177"/>
    </row>
    <row r="953" spans="32:47" ht="12" customHeight="1">
      <c r="AF953" s="439" t="s">
        <v>1482</v>
      </c>
      <c r="AL953" s="36"/>
      <c r="AM953" s="539" t="s">
        <v>245</v>
      </c>
      <c r="AN953" s="515" t="s">
        <v>248</v>
      </c>
      <c r="AO953" s="198" t="s">
        <v>544</v>
      </c>
      <c r="AP953" s="263">
        <f>IF(AP954=0,0,AP952/AP954*1000)</f>
        <v>0</v>
      </c>
      <c r="AQ953" s="263">
        <f>IF(AQ954=0,0,AQ952/AQ954*1000)</f>
        <v>0</v>
      </c>
      <c r="AR953" s="263">
        <f>IF(AR954=0,0,AR952/AR954*1000)</f>
        <v>0</v>
      </c>
      <c r="AS953" s="199"/>
      <c r="AT953" s="203"/>
      <c r="AU953" s="177"/>
    </row>
    <row r="954" spans="32:47" ht="12" customHeight="1">
      <c r="AF954" s="439" t="s">
        <v>1482</v>
      </c>
      <c r="AL954" s="36"/>
      <c r="AM954" s="539" t="s">
        <v>247</v>
      </c>
      <c r="AN954" s="515" t="s">
        <v>246</v>
      </c>
      <c r="AO954" s="198" t="s">
        <v>545</v>
      </c>
      <c r="AP954" s="263">
        <f t="shared" ref="AP954:AR955" si="58">SUMIF($AS$9:$AT$9,AP$9,$AS954:$AT954)</f>
        <v>0</v>
      </c>
      <c r="AQ954" s="263">
        <f t="shared" si="58"/>
        <v>0</v>
      </c>
      <c r="AR954" s="263">
        <f t="shared" si="58"/>
        <v>0</v>
      </c>
      <c r="AS954" s="199"/>
      <c r="AT954" s="203"/>
      <c r="AU954" s="177"/>
    </row>
    <row r="955" spans="32:47" ht="12" customHeight="1">
      <c r="AF955" s="439" t="s">
        <v>1482</v>
      </c>
      <c r="AL955" s="36"/>
      <c r="AM955" s="539" t="s">
        <v>249</v>
      </c>
      <c r="AN955" s="514" t="s">
        <v>250</v>
      </c>
      <c r="AO955" s="198" t="s">
        <v>196</v>
      </c>
      <c r="AP955" s="263">
        <f t="shared" si="58"/>
        <v>0</v>
      </c>
      <c r="AQ955" s="263">
        <f t="shared" si="58"/>
        <v>0</v>
      </c>
      <c r="AR955" s="263">
        <f t="shared" si="58"/>
        <v>0</v>
      </c>
      <c r="AS955" s="199"/>
      <c r="AT955" s="203"/>
      <c r="AU955" s="177"/>
    </row>
    <row r="956" spans="32:47" ht="12" customHeight="1">
      <c r="AF956" s="439" t="s">
        <v>1482</v>
      </c>
      <c r="AL956" s="36"/>
      <c r="AM956" s="539" t="s">
        <v>251</v>
      </c>
      <c r="AN956" s="515" t="s">
        <v>248</v>
      </c>
      <c r="AO956" s="198" t="s">
        <v>857</v>
      </c>
      <c r="AP956" s="263">
        <f>IF(AP957=0,0,AP955/AP957*1000)</f>
        <v>0</v>
      </c>
      <c r="AQ956" s="263">
        <f>IF(AQ957=0,0,AQ955/AQ957*1000)</f>
        <v>0</v>
      </c>
      <c r="AR956" s="263">
        <f>IF(AR957=0,0,AR955/AR957*1000)</f>
        <v>0</v>
      </c>
      <c r="AS956" s="199"/>
      <c r="AT956" s="203"/>
      <c r="AU956" s="177"/>
    </row>
    <row r="957" spans="32:47" ht="12" customHeight="1">
      <c r="AF957" s="439" t="s">
        <v>1482</v>
      </c>
      <c r="AL957" s="36"/>
      <c r="AM957" s="539" t="s">
        <v>252</v>
      </c>
      <c r="AN957" s="515" t="s">
        <v>246</v>
      </c>
      <c r="AO957" s="198" t="s">
        <v>864</v>
      </c>
      <c r="AP957" s="263">
        <f t="shared" ref="AP957:AR958" si="59">SUMIF($AS$9:$AT$9,AP$9,$AS957:$AT957)</f>
        <v>0</v>
      </c>
      <c r="AQ957" s="263">
        <f t="shared" si="59"/>
        <v>0</v>
      </c>
      <c r="AR957" s="263">
        <f t="shared" si="59"/>
        <v>0</v>
      </c>
      <c r="AS957" s="199"/>
      <c r="AT957" s="203"/>
      <c r="AU957" s="177"/>
    </row>
    <row r="958" spans="32:47" ht="12" customHeight="1">
      <c r="AF958" s="439" t="s">
        <v>1482</v>
      </c>
      <c r="AL958" s="36"/>
      <c r="AM958" s="539" t="s">
        <v>253</v>
      </c>
      <c r="AN958" s="514" t="s">
        <v>254</v>
      </c>
      <c r="AO958" s="198" t="s">
        <v>196</v>
      </c>
      <c r="AP958" s="263">
        <f t="shared" si="59"/>
        <v>0</v>
      </c>
      <c r="AQ958" s="263">
        <f t="shared" si="59"/>
        <v>0</v>
      </c>
      <c r="AR958" s="263">
        <f t="shared" si="59"/>
        <v>0</v>
      </c>
      <c r="AS958" s="199"/>
      <c r="AT958" s="203"/>
      <c r="AU958" s="177"/>
    </row>
    <row r="959" spans="32:47" ht="0.75" hidden="1" customHeight="1">
      <c r="AF959" s="119"/>
      <c r="AL959" s="36"/>
      <c r="AM959" s="541"/>
      <c r="AN959" s="508"/>
      <c r="AO959" s="509"/>
      <c r="AP959" s="510"/>
      <c r="AQ959" s="510"/>
      <c r="AR959" s="510"/>
      <c r="AS959" s="199"/>
      <c r="AT959" s="203"/>
      <c r="AU959" s="177"/>
    </row>
    <row r="960" spans="32:47" ht="12" customHeight="1">
      <c r="AF960" s="119"/>
      <c r="AL960" s="36"/>
      <c r="AM960" s="545" t="s">
        <v>672</v>
      </c>
      <c r="AN960" s="514" t="s">
        <v>1961</v>
      </c>
      <c r="AO960" s="171" t="s">
        <v>150</v>
      </c>
      <c r="AP960" s="285"/>
      <c r="AQ960" s="285"/>
      <c r="AR960" s="285"/>
      <c r="AS960" s="199"/>
      <c r="AT960" s="203"/>
      <c r="AU960" s="177"/>
    </row>
    <row r="961" spans="32:47" ht="9.75" hidden="1" customHeight="1">
      <c r="AF961" s="119"/>
      <c r="AL961" s="36"/>
      <c r="AM961" s="541"/>
      <c r="AN961" s="508"/>
      <c r="AO961" s="509"/>
      <c r="AP961" s="510"/>
      <c r="AQ961" s="510"/>
      <c r="AR961" s="510"/>
      <c r="AS961" s="199"/>
      <c r="AT961" s="203"/>
      <c r="AU961" s="177"/>
    </row>
    <row r="962" spans="32:47" ht="12" customHeight="1">
      <c r="AM962" s="131"/>
      <c r="AN962" s="131"/>
      <c r="AO962" s="197"/>
      <c r="AP962" s="376"/>
      <c r="AQ962" s="376"/>
      <c r="AR962" s="376"/>
      <c r="AS962" s="376"/>
      <c r="AT962" s="376"/>
      <c r="AU962" s="177"/>
    </row>
  </sheetData>
  <sheetProtection password="F421" sheet="1" objects="1" scenarios="1" formatColumns="0" formatRows="0"/>
  <mergeCells count="6">
    <mergeCell ref="AM19:AM20"/>
    <mergeCell ref="AN19:AN20"/>
    <mergeCell ref="AP19:AR20"/>
    <mergeCell ref="AO19:AO20"/>
    <mergeCell ref="AM13:AN14"/>
    <mergeCell ref="AP14:AR14"/>
  </mergeCells>
  <phoneticPr fontId="3" type="noConversion"/>
  <dataValidations count="1">
    <dataValidation type="decimal" allowBlank="1" showInputMessage="1" showErrorMessage="1" error="Ввведеное значение неверно" sqref="AP248:AR254 AP213:AR245">
      <formula1>-1000000000000000</formula1>
      <formula2>1000000000000000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9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6" customWidth="1"/>
    <col min="58" max="58" width="9.140625" style="24"/>
    <col min="59" max="16384" width="9.140625" style="2"/>
  </cols>
  <sheetData>
    <row r="1" spans="1:58" s="118" customFormat="1" ht="24" hidden="1" customHeight="1">
      <c r="A1" s="308"/>
      <c r="B1" s="793"/>
      <c r="C1" s="292" t="str">
        <f>F3</f>
        <v>0.0</v>
      </c>
      <c r="D1" s="293" t="s">
        <v>113</v>
      </c>
      <c r="E1" s="294"/>
      <c r="F1" s="794">
        <f>B1</f>
        <v>0</v>
      </c>
      <c r="G1" s="796"/>
      <c r="H1" s="257"/>
      <c r="I1" s="257"/>
      <c r="J1" s="312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89"/>
      <c r="AT1" s="177"/>
      <c r="AU1" s="177"/>
      <c r="AV1" s="177"/>
      <c r="AW1" s="177"/>
      <c r="AX1" s="177"/>
      <c r="AY1" s="177"/>
      <c r="AZ1" s="177"/>
      <c r="BA1" s="397"/>
      <c r="BB1" s="373"/>
      <c r="BC1" s="414"/>
      <c r="BD1" s="414"/>
      <c r="BE1" s="414"/>
      <c r="BF1" s="299"/>
    </row>
    <row r="2" spans="1:58" s="118" customFormat="1" ht="0.75" hidden="1" customHeight="1">
      <c r="A2" s="308"/>
      <c r="B2" s="793"/>
      <c r="C2" s="292"/>
      <c r="D2" s="293"/>
      <c r="E2" s="294"/>
      <c r="F2" s="795"/>
      <c r="G2" s="797"/>
      <c r="H2" s="257"/>
      <c r="I2" s="257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89"/>
      <c r="AT2" s="177"/>
      <c r="AU2" s="177"/>
      <c r="AV2" s="177"/>
      <c r="AW2" s="177"/>
      <c r="AX2" s="177"/>
      <c r="AY2" s="177"/>
      <c r="AZ2" s="177"/>
      <c r="BA2" s="397"/>
      <c r="BB2" s="373"/>
      <c r="BC2" s="414"/>
      <c r="BD2" s="414"/>
      <c r="BE2" s="414"/>
      <c r="BF2" s="299"/>
    </row>
    <row r="3" spans="1:58" s="118" customFormat="1" ht="12" hidden="1" customHeight="1">
      <c r="A3" s="308"/>
      <c r="B3" s="793"/>
      <c r="C3" s="793"/>
      <c r="D3" s="302"/>
      <c r="E3" s="303"/>
      <c r="F3" s="304" t="str">
        <f>F1 &amp; ".0"</f>
        <v>0.0</v>
      </c>
      <c r="G3" s="322" t="s">
        <v>137</v>
      </c>
      <c r="H3" s="257"/>
      <c r="I3" s="257"/>
      <c r="J3" s="415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89"/>
      <c r="AT3" s="177"/>
      <c r="AU3" s="177"/>
      <c r="AV3" s="177"/>
      <c r="AW3" s="177"/>
      <c r="AX3" s="177"/>
      <c r="AY3" s="177"/>
      <c r="AZ3" s="177"/>
      <c r="BA3" s="397"/>
      <c r="BB3" s="373"/>
      <c r="BC3" s="414"/>
      <c r="BD3" s="414"/>
      <c r="BE3" s="414"/>
      <c r="BF3" s="299"/>
    </row>
    <row r="4" spans="1:58" s="118" customFormat="1" ht="12" hidden="1" customHeight="1">
      <c r="A4" s="308"/>
      <c r="B4" s="793"/>
      <c r="C4" s="793"/>
      <c r="D4" s="302"/>
      <c r="E4" s="303"/>
      <c r="F4" s="304" t="str">
        <f>F1 &amp; ".1"</f>
        <v>0.1</v>
      </c>
      <c r="G4" s="322" t="s">
        <v>138</v>
      </c>
      <c r="H4" s="257"/>
      <c r="I4" s="257"/>
      <c r="J4" s="415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89"/>
      <c r="AT4" s="177"/>
      <c r="AU4" s="177"/>
      <c r="AV4" s="177"/>
      <c r="AW4" s="177"/>
      <c r="AX4" s="177"/>
      <c r="AY4" s="177"/>
      <c r="AZ4" s="177"/>
      <c r="BA4" s="301"/>
      <c r="BB4" s="373"/>
      <c r="BC4" s="414"/>
      <c r="BD4" s="414"/>
      <c r="BE4" s="414"/>
      <c r="BF4" s="299"/>
    </row>
    <row r="5" spans="1:58" s="118" customFormat="1" ht="12" hidden="1" customHeight="1">
      <c r="A5" s="308"/>
      <c r="B5" s="793"/>
      <c r="C5" s="793"/>
      <c r="D5" s="302"/>
      <c r="E5" s="303"/>
      <c r="F5" s="304" t="str">
        <f>F1 &amp; ".2"</f>
        <v>0.2</v>
      </c>
      <c r="G5" s="322" t="s">
        <v>139</v>
      </c>
      <c r="H5" s="257"/>
      <c r="I5" s="257"/>
      <c r="J5" s="415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89"/>
      <c r="AT5" s="177"/>
      <c r="AU5" s="177"/>
      <c r="AV5" s="177"/>
      <c r="AW5" s="177"/>
      <c r="AX5" s="177"/>
      <c r="AY5" s="177"/>
      <c r="AZ5" s="177"/>
      <c r="BA5" s="301"/>
      <c r="BB5" s="373"/>
      <c r="BC5" s="414"/>
      <c r="BD5" s="414"/>
      <c r="BE5" s="414"/>
      <c r="BF5" s="299"/>
    </row>
    <row r="6" spans="1:58" s="118" customFormat="1" ht="12" hidden="1" customHeight="1">
      <c r="A6" s="308"/>
      <c r="B6" s="793"/>
      <c r="C6" s="793"/>
      <c r="D6" s="302"/>
      <c r="E6" s="303"/>
      <c r="F6" s="304" t="str">
        <f>F1 &amp; ".3"</f>
        <v>0.3</v>
      </c>
      <c r="G6" s="322" t="s">
        <v>140</v>
      </c>
      <c r="H6" s="257"/>
      <c r="I6" s="257"/>
      <c r="J6" s="415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89"/>
      <c r="AT6" s="177"/>
      <c r="AU6" s="177"/>
      <c r="AV6" s="177"/>
      <c r="AW6" s="177"/>
      <c r="AX6" s="177"/>
      <c r="AY6" s="177"/>
      <c r="AZ6" s="177"/>
      <c r="BA6" s="301"/>
      <c r="BB6" s="373"/>
      <c r="BC6" s="414"/>
      <c r="BD6" s="414"/>
      <c r="BE6" s="414"/>
      <c r="BF6" s="299"/>
    </row>
    <row r="7" spans="1:58" s="118" customFormat="1" ht="12" hidden="1" customHeight="1">
      <c r="A7" s="308"/>
      <c r="B7" s="793"/>
      <c r="C7" s="793"/>
      <c r="D7" s="302"/>
      <c r="E7" s="303"/>
      <c r="F7" s="304" t="str">
        <f>F1 &amp; ".4"</f>
        <v>0.4</v>
      </c>
      <c r="G7" s="322" t="s">
        <v>141</v>
      </c>
      <c r="H7" s="257"/>
      <c r="I7" s="257"/>
      <c r="J7" s="415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89"/>
      <c r="AT7" s="177"/>
      <c r="AU7" s="177"/>
      <c r="AV7" s="177"/>
      <c r="AW7" s="177"/>
      <c r="AX7" s="177"/>
      <c r="AY7" s="177"/>
      <c r="AZ7" s="177"/>
      <c r="BA7" s="301"/>
      <c r="BB7" s="373"/>
      <c r="BC7" s="414"/>
      <c r="BD7" s="414"/>
      <c r="BE7" s="414"/>
      <c r="BF7" s="299"/>
    </row>
    <row r="8" spans="1:58" s="118" customFormat="1" ht="12" hidden="1" customHeight="1">
      <c r="A8" s="308"/>
      <c r="B8" s="793"/>
      <c r="C8" s="793"/>
      <c r="D8" s="302"/>
      <c r="E8" s="303"/>
      <c r="F8" s="304" t="str">
        <f>F1 &amp; ".5"</f>
        <v>0.5</v>
      </c>
      <c r="G8" s="322" t="s">
        <v>142</v>
      </c>
      <c r="H8" s="257"/>
      <c r="I8" s="257"/>
      <c r="J8" s="415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6"/>
      <c r="AH8" s="296"/>
      <c r="AI8" s="296"/>
      <c r="AJ8" s="296"/>
      <c r="AK8" s="296"/>
      <c r="AL8" s="296"/>
      <c r="AM8" s="296"/>
      <c r="AN8" s="296"/>
      <c r="AO8" s="296"/>
      <c r="AP8" s="296"/>
      <c r="AQ8" s="296"/>
      <c r="AR8" s="296"/>
      <c r="AS8" s="289"/>
      <c r="AT8" s="177"/>
      <c r="AU8" s="177"/>
      <c r="AV8" s="177"/>
      <c r="AW8" s="177"/>
      <c r="AX8" s="177"/>
      <c r="AY8" s="177"/>
      <c r="AZ8" s="177"/>
      <c r="BA8" s="301"/>
      <c r="BB8" s="373"/>
      <c r="BC8" s="414"/>
      <c r="BD8" s="414"/>
      <c r="BE8" s="414"/>
      <c r="BF8" s="299"/>
    </row>
    <row r="9" spans="1:58" s="118" customFormat="1" ht="12" hidden="1" customHeight="1">
      <c r="A9" s="308"/>
      <c r="B9" s="793"/>
      <c r="C9" s="793"/>
      <c r="D9" s="302"/>
      <c r="E9" s="303"/>
      <c r="F9" s="304" t="str">
        <f>F1 &amp; ".6"</f>
        <v>0.6</v>
      </c>
      <c r="G9" s="322" t="s">
        <v>143</v>
      </c>
      <c r="H9" s="257"/>
      <c r="I9" s="257"/>
      <c r="J9" s="415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89"/>
      <c r="AT9" s="177"/>
      <c r="AU9" s="177"/>
      <c r="AV9" s="177"/>
      <c r="AW9" s="177"/>
      <c r="AX9" s="177"/>
      <c r="AY9" s="177"/>
      <c r="AZ9" s="177"/>
      <c r="BA9" s="301"/>
      <c r="BB9" s="373"/>
      <c r="BC9" s="414"/>
      <c r="BD9" s="414"/>
      <c r="BE9" s="414"/>
      <c r="BF9" s="299"/>
    </row>
    <row r="10" spans="1:58" s="118" customFormat="1" ht="12" hidden="1" customHeight="1">
      <c r="A10" s="308"/>
      <c r="B10" s="793"/>
      <c r="C10" s="793"/>
      <c r="D10" s="302"/>
      <c r="E10" s="303"/>
      <c r="F10" s="304" t="str">
        <f>F1 &amp; ".7"</f>
        <v>0.7</v>
      </c>
      <c r="G10" s="322" t="s">
        <v>144</v>
      </c>
      <c r="H10" s="257"/>
      <c r="I10" s="257"/>
      <c r="J10" s="415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89"/>
      <c r="AT10" s="177"/>
      <c r="AU10" s="177"/>
      <c r="AV10" s="177"/>
      <c r="AW10" s="177"/>
      <c r="AX10" s="177"/>
      <c r="AY10" s="177"/>
      <c r="AZ10" s="177"/>
      <c r="BA10" s="301"/>
      <c r="BB10" s="373"/>
      <c r="BC10" s="414"/>
      <c r="BD10" s="414"/>
      <c r="BE10" s="414"/>
      <c r="BF10" s="299"/>
    </row>
    <row r="11" spans="1:58" s="118" customFormat="1" ht="12" hidden="1" customHeight="1">
      <c r="A11" s="308"/>
      <c r="B11" s="793"/>
      <c r="C11" s="793"/>
      <c r="D11" s="302"/>
      <c r="E11" s="303"/>
      <c r="F11" s="304" t="str">
        <f>F1 &amp; ".8"</f>
        <v>0.8</v>
      </c>
      <c r="G11" s="322" t="s">
        <v>145</v>
      </c>
      <c r="H11" s="257"/>
      <c r="I11" s="257"/>
      <c r="J11" s="415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  <c r="AJ11" s="296"/>
      <c r="AK11" s="296"/>
      <c r="AL11" s="296"/>
      <c r="AM11" s="296"/>
      <c r="AN11" s="296"/>
      <c r="AO11" s="296"/>
      <c r="AP11" s="296"/>
      <c r="AQ11" s="296"/>
      <c r="AR11" s="296"/>
      <c r="AS11" s="289"/>
      <c r="AT11" s="177"/>
      <c r="AU11" s="177"/>
      <c r="AV11" s="177"/>
      <c r="AW11" s="177"/>
      <c r="AX11" s="177"/>
      <c r="AY11" s="177"/>
      <c r="AZ11" s="177"/>
      <c r="BA11" s="301"/>
      <c r="BB11" s="373"/>
      <c r="BC11" s="414"/>
      <c r="BD11" s="414"/>
      <c r="BE11" s="414"/>
      <c r="BF11" s="299"/>
    </row>
    <row r="12" spans="1:58" s="118" customFormat="1" ht="12" hidden="1" customHeight="1">
      <c r="A12" s="308"/>
      <c r="B12" s="793"/>
      <c r="C12" s="793"/>
      <c r="D12" s="302"/>
      <c r="E12" s="303"/>
      <c r="F12" s="304" t="str">
        <f>F1 &amp; ".9"</f>
        <v>0.9</v>
      </c>
      <c r="G12" s="322" t="s">
        <v>146</v>
      </c>
      <c r="H12" s="257"/>
      <c r="I12" s="257"/>
      <c r="J12" s="415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89"/>
      <c r="AT12" s="177"/>
      <c r="AU12" s="177"/>
      <c r="AV12" s="177"/>
      <c r="AW12" s="177"/>
      <c r="AX12" s="177"/>
      <c r="AY12" s="177"/>
      <c r="AZ12" s="177"/>
      <c r="BA12" s="301"/>
      <c r="BB12" s="373"/>
      <c r="BC12" s="414"/>
      <c r="BD12" s="414"/>
      <c r="BE12" s="414"/>
      <c r="BF12" s="299"/>
    </row>
    <row r="13" spans="1:58" s="118" customFormat="1" ht="12" hidden="1" customHeight="1">
      <c r="A13" s="308"/>
      <c r="B13" s="793"/>
      <c r="C13" s="793"/>
      <c r="D13" s="302"/>
      <c r="E13" s="303"/>
      <c r="F13" s="304" t="str">
        <f>F1 &amp; ".10"</f>
        <v>0.10</v>
      </c>
      <c r="G13" s="322" t="s">
        <v>147</v>
      </c>
      <c r="H13" s="257"/>
      <c r="I13" s="257"/>
      <c r="J13" s="415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296"/>
      <c r="AR13" s="296"/>
      <c r="AS13" s="289"/>
      <c r="AT13" s="177"/>
      <c r="AU13" s="177"/>
      <c r="AV13" s="177"/>
      <c r="AW13" s="177"/>
      <c r="AX13" s="177"/>
      <c r="AY13" s="177"/>
      <c r="AZ13" s="177"/>
      <c r="BA13" s="301"/>
      <c r="BB13" s="373"/>
      <c r="BC13" s="414"/>
      <c r="BD13" s="414"/>
      <c r="BE13" s="414"/>
      <c r="BF13" s="299"/>
    </row>
    <row r="14" spans="1:58" s="118" customFormat="1" ht="12" hidden="1" customHeight="1">
      <c r="A14" s="308"/>
      <c r="B14" s="793"/>
      <c r="C14" s="793"/>
      <c r="D14" s="302"/>
      <c r="E14" s="303"/>
      <c r="F14" s="304" t="str">
        <f>F1 &amp; ".11"</f>
        <v>0.11</v>
      </c>
      <c r="G14" s="322" t="s">
        <v>148</v>
      </c>
      <c r="H14" s="257"/>
      <c r="I14" s="257"/>
      <c r="J14" s="415"/>
      <c r="K14" s="296"/>
      <c r="L14" s="296"/>
      <c r="M14" s="296"/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89"/>
      <c r="AT14" s="177"/>
      <c r="AU14" s="177"/>
      <c r="AV14" s="177"/>
      <c r="AW14" s="177"/>
      <c r="AX14" s="177"/>
      <c r="AY14" s="177"/>
      <c r="AZ14" s="177"/>
      <c r="BA14" s="301"/>
      <c r="BB14" s="373"/>
      <c r="BC14" s="414"/>
      <c r="BD14" s="414"/>
      <c r="BE14" s="414"/>
      <c r="BF14" s="299"/>
    </row>
    <row r="15" spans="1:58" s="118" customFormat="1" ht="12" hidden="1" customHeight="1">
      <c r="A15" s="308"/>
      <c r="B15" s="793"/>
      <c r="C15" s="793"/>
      <c r="D15" s="302"/>
      <c r="E15" s="303"/>
      <c r="F15" s="304" t="str">
        <f>F1 &amp; ".12"</f>
        <v>0.12</v>
      </c>
      <c r="G15" s="322" t="s">
        <v>149</v>
      </c>
      <c r="H15" s="257"/>
      <c r="I15" s="257"/>
      <c r="J15" s="415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296"/>
      <c r="AN15" s="296"/>
      <c r="AO15" s="296"/>
      <c r="AP15" s="296"/>
      <c r="AQ15" s="296"/>
      <c r="AR15" s="296"/>
      <c r="AS15" s="289"/>
      <c r="AT15" s="177"/>
      <c r="AU15" s="177"/>
      <c r="AV15" s="177"/>
      <c r="AW15" s="177"/>
      <c r="AX15" s="177"/>
      <c r="AY15" s="177"/>
      <c r="AZ15" s="177"/>
      <c r="BA15" s="301"/>
      <c r="BB15" s="373"/>
      <c r="BC15" s="414"/>
      <c r="BD15" s="414"/>
      <c r="BE15" s="414"/>
      <c r="BF15" s="299"/>
    </row>
    <row r="16" spans="1:58" s="118" customFormat="1" ht="0.75" hidden="1" customHeight="1">
      <c r="A16" s="308"/>
      <c r="B16" s="793"/>
      <c r="C16" s="793"/>
      <c r="D16" s="302"/>
      <c r="E16" s="303"/>
      <c r="F16" s="416"/>
      <c r="G16" s="296"/>
      <c r="H16" s="257"/>
      <c r="I16" s="257"/>
      <c r="J16" s="416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296"/>
      <c r="AE16" s="296"/>
      <c r="AF16" s="296"/>
      <c r="AG16" s="296"/>
      <c r="AH16" s="296"/>
      <c r="AI16" s="296"/>
      <c r="AJ16" s="296"/>
      <c r="AK16" s="296"/>
      <c r="AL16" s="296"/>
      <c r="AM16" s="296"/>
      <c r="AN16" s="296"/>
      <c r="AO16" s="296"/>
      <c r="AP16" s="296"/>
      <c r="AQ16" s="296"/>
      <c r="AR16" s="296"/>
      <c r="AS16" s="289"/>
      <c r="AT16" s="177"/>
      <c r="AU16" s="177"/>
      <c r="AV16" s="177"/>
      <c r="AW16" s="177"/>
      <c r="AX16" s="177"/>
      <c r="AY16" s="177"/>
      <c r="AZ16" s="177"/>
      <c r="BA16" s="397"/>
      <c r="BB16" s="373"/>
      <c r="BC16" s="414"/>
      <c r="BD16" s="414"/>
      <c r="BE16" s="414"/>
      <c r="BF16" s="299"/>
    </row>
    <row r="17" spans="1:58" s="118" customFormat="1" ht="0.75" hidden="1" customHeight="1">
      <c r="A17" s="308"/>
      <c r="B17" s="793"/>
      <c r="C17" s="793"/>
      <c r="D17" s="302"/>
      <c r="E17" s="303"/>
      <c r="F17" s="416"/>
      <c r="G17" s="296"/>
      <c r="H17" s="257"/>
      <c r="I17" s="257"/>
      <c r="J17" s="416"/>
      <c r="K17" s="296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89"/>
      <c r="AT17" s="177"/>
      <c r="AU17" s="177"/>
      <c r="AV17" s="177"/>
      <c r="AW17" s="177"/>
      <c r="AX17" s="177"/>
      <c r="AY17" s="177"/>
      <c r="AZ17" s="177"/>
      <c r="BA17" s="301"/>
      <c r="BB17" s="373"/>
      <c r="BC17" s="414"/>
      <c r="BD17" s="414"/>
      <c r="BE17" s="414"/>
      <c r="BF17" s="299"/>
    </row>
    <row r="18" spans="1:58" s="118" customFormat="1" ht="0.75" hidden="1" customHeight="1">
      <c r="A18" s="308"/>
      <c r="B18" s="793"/>
      <c r="C18" s="793"/>
      <c r="D18" s="302"/>
      <c r="E18" s="303"/>
      <c r="F18" s="416"/>
      <c r="G18" s="296"/>
      <c r="H18" s="257"/>
      <c r="I18" s="257"/>
      <c r="J18" s="41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89"/>
      <c r="AT18" s="177"/>
      <c r="AU18" s="177"/>
      <c r="AV18" s="177"/>
      <c r="AW18" s="177"/>
      <c r="AX18" s="177"/>
      <c r="AY18" s="177"/>
      <c r="AZ18" s="177"/>
      <c r="BA18" s="301"/>
      <c r="BB18" s="373"/>
      <c r="BC18" s="414"/>
      <c r="BD18" s="414"/>
      <c r="BE18" s="414"/>
      <c r="BF18" s="299"/>
    </row>
    <row r="19" spans="1:58" s="118" customFormat="1" ht="0.75" hidden="1" customHeight="1">
      <c r="A19" s="308"/>
      <c r="B19" s="793"/>
      <c r="C19" s="793"/>
      <c r="D19" s="302"/>
      <c r="E19" s="303"/>
      <c r="F19" s="416"/>
      <c r="G19" s="296"/>
      <c r="H19" s="257"/>
      <c r="I19" s="257"/>
      <c r="J19" s="41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89"/>
      <c r="AT19" s="177"/>
      <c r="AU19" s="177"/>
      <c r="AV19" s="177"/>
      <c r="AW19" s="177"/>
      <c r="AX19" s="177"/>
      <c r="AY19" s="177"/>
      <c r="AZ19" s="177"/>
      <c r="BA19" s="301"/>
      <c r="BB19" s="373"/>
      <c r="BC19" s="414"/>
      <c r="BD19" s="414"/>
      <c r="BE19" s="414"/>
      <c r="BF19" s="299"/>
    </row>
    <row r="20" spans="1:58" s="118" customFormat="1" ht="0.75" hidden="1" customHeight="1">
      <c r="A20" s="308"/>
      <c r="B20" s="793"/>
      <c r="C20" s="793"/>
      <c r="D20" s="302"/>
      <c r="E20" s="303"/>
      <c r="F20" s="416"/>
      <c r="G20" s="296"/>
      <c r="H20" s="257"/>
      <c r="I20" s="257"/>
      <c r="J20" s="416"/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89"/>
      <c r="AT20" s="177"/>
      <c r="AU20" s="177"/>
      <c r="AV20" s="177"/>
      <c r="AW20" s="177"/>
      <c r="AX20" s="177"/>
      <c r="AY20" s="177"/>
      <c r="AZ20" s="177"/>
      <c r="BA20" s="301"/>
      <c r="BB20" s="373"/>
      <c r="BC20" s="414"/>
      <c r="BD20" s="414"/>
      <c r="BE20" s="414"/>
      <c r="BF20" s="299"/>
    </row>
    <row r="21" spans="1:58" s="118" customFormat="1" ht="0.75" hidden="1" customHeight="1">
      <c r="A21" s="308"/>
      <c r="B21" s="793"/>
      <c r="C21" s="793"/>
      <c r="D21" s="302"/>
      <c r="E21" s="303"/>
      <c r="F21" s="416"/>
      <c r="G21" s="296"/>
      <c r="H21" s="257"/>
      <c r="I21" s="257"/>
      <c r="J21" s="41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89"/>
      <c r="AT21" s="177"/>
      <c r="AU21" s="177"/>
      <c r="AV21" s="177"/>
      <c r="AW21" s="177"/>
      <c r="AX21" s="177"/>
      <c r="AY21" s="177"/>
      <c r="AZ21" s="177"/>
      <c r="BA21" s="301"/>
      <c r="BB21" s="373"/>
      <c r="BC21" s="414"/>
      <c r="BD21" s="414"/>
      <c r="BE21" s="414"/>
      <c r="BF21" s="299"/>
    </row>
    <row r="22" spans="1:58" s="118" customFormat="1" ht="0.75" hidden="1" customHeight="1">
      <c r="A22" s="308"/>
      <c r="B22" s="793"/>
      <c r="C22" s="793"/>
      <c r="D22" s="302"/>
      <c r="E22" s="303"/>
      <c r="F22" s="416"/>
      <c r="G22" s="296"/>
      <c r="H22" s="257"/>
      <c r="I22" s="257"/>
      <c r="J22" s="41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  <c r="AP22" s="296"/>
      <c r="AQ22" s="296"/>
      <c r="AR22" s="296"/>
      <c r="AS22" s="289"/>
      <c r="AT22" s="177"/>
      <c r="AU22" s="177"/>
      <c r="AV22" s="177"/>
      <c r="AW22" s="177"/>
      <c r="AX22" s="177"/>
      <c r="AY22" s="177"/>
      <c r="AZ22" s="177"/>
      <c r="BA22" s="301"/>
      <c r="BB22" s="373"/>
      <c r="BC22" s="414"/>
      <c r="BD22" s="414"/>
      <c r="BE22" s="414"/>
      <c r="BF22" s="299"/>
    </row>
    <row r="23" spans="1:58" s="118" customFormat="1" ht="0.75" hidden="1" customHeight="1">
      <c r="A23" s="308"/>
      <c r="B23" s="793"/>
      <c r="C23" s="793"/>
      <c r="D23" s="302"/>
      <c r="E23" s="303"/>
      <c r="F23" s="416"/>
      <c r="G23" s="296"/>
      <c r="H23" s="257"/>
      <c r="I23" s="257"/>
      <c r="J23" s="41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  <c r="AP23" s="296"/>
      <c r="AQ23" s="296"/>
      <c r="AR23" s="296"/>
      <c r="AS23" s="289"/>
      <c r="AT23" s="177"/>
      <c r="AU23" s="177"/>
      <c r="AV23" s="177"/>
      <c r="AW23" s="177"/>
      <c r="AX23" s="177"/>
      <c r="AY23" s="177"/>
      <c r="AZ23" s="177"/>
      <c r="BA23" s="301"/>
      <c r="BB23" s="373"/>
      <c r="BC23" s="414"/>
      <c r="BD23" s="414"/>
      <c r="BE23" s="414"/>
      <c r="BF23" s="299"/>
    </row>
    <row r="24" spans="1:58" s="118" customFormat="1" ht="0.75" hidden="1" customHeight="1">
      <c r="A24" s="308"/>
      <c r="B24" s="793"/>
      <c r="C24" s="793"/>
      <c r="D24" s="302"/>
      <c r="E24" s="303"/>
      <c r="F24" s="416"/>
      <c r="G24" s="296"/>
      <c r="H24" s="257"/>
      <c r="I24" s="257"/>
      <c r="J24" s="416"/>
      <c r="K24" s="296"/>
      <c r="L24" s="296"/>
      <c r="M24" s="296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89"/>
      <c r="AT24" s="177"/>
      <c r="AU24" s="177"/>
      <c r="AV24" s="177"/>
      <c r="AW24" s="177"/>
      <c r="AX24" s="177"/>
      <c r="AY24" s="177"/>
      <c r="AZ24" s="177"/>
      <c r="BA24" s="301"/>
      <c r="BB24" s="373"/>
      <c r="BC24" s="414"/>
      <c r="BD24" s="414"/>
      <c r="BE24" s="414"/>
      <c r="BF24" s="299"/>
    </row>
    <row r="25" spans="1:58" s="118" customFormat="1" ht="0.75" hidden="1" customHeight="1">
      <c r="A25" s="308"/>
      <c r="B25" s="793"/>
      <c r="C25" s="793"/>
      <c r="D25" s="302"/>
      <c r="E25" s="303"/>
      <c r="F25" s="416"/>
      <c r="G25" s="296"/>
      <c r="H25" s="257"/>
      <c r="I25" s="257"/>
      <c r="J25" s="41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89"/>
      <c r="AT25" s="177"/>
      <c r="AU25" s="177"/>
      <c r="AV25" s="177"/>
      <c r="AW25" s="177"/>
      <c r="AX25" s="177"/>
      <c r="AY25" s="177"/>
      <c r="AZ25" s="177"/>
      <c r="BA25" s="301"/>
      <c r="BB25" s="373"/>
      <c r="BC25" s="414"/>
      <c r="BD25" s="414"/>
      <c r="BE25" s="414"/>
      <c r="BF25" s="299"/>
    </row>
    <row r="26" spans="1:58" s="118" customFormat="1" ht="0.75" hidden="1" customHeight="1">
      <c r="A26" s="308"/>
      <c r="B26" s="793"/>
      <c r="C26" s="793"/>
      <c r="D26" s="302"/>
      <c r="E26" s="303"/>
      <c r="F26" s="416"/>
      <c r="G26" s="296"/>
      <c r="H26" s="257"/>
      <c r="I26" s="257"/>
      <c r="J26" s="416"/>
      <c r="K26" s="296"/>
      <c r="L26" s="296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89"/>
      <c r="AT26" s="177"/>
      <c r="AU26" s="177"/>
      <c r="AV26" s="177"/>
      <c r="AW26" s="177"/>
      <c r="AX26" s="177"/>
      <c r="AY26" s="177"/>
      <c r="AZ26" s="177"/>
      <c r="BA26" s="301"/>
      <c r="BB26" s="373"/>
      <c r="BC26" s="414"/>
      <c r="BD26" s="414"/>
      <c r="BE26" s="414"/>
      <c r="BF26" s="299"/>
    </row>
    <row r="27" spans="1:58" s="118" customFormat="1" ht="0.75" hidden="1" customHeight="1">
      <c r="A27" s="308"/>
      <c r="B27" s="793"/>
      <c r="C27" s="793"/>
      <c r="D27" s="302"/>
      <c r="E27" s="303"/>
      <c r="F27" s="416"/>
      <c r="G27" s="296"/>
      <c r="H27" s="257"/>
      <c r="I27" s="257"/>
      <c r="J27" s="416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296"/>
      <c r="AN27" s="296"/>
      <c r="AO27" s="296"/>
      <c r="AP27" s="296"/>
      <c r="AQ27" s="296"/>
      <c r="AR27" s="296"/>
      <c r="AS27" s="289"/>
      <c r="AT27" s="177"/>
      <c r="AU27" s="177"/>
      <c r="AV27" s="177"/>
      <c r="AW27" s="177"/>
      <c r="AX27" s="177"/>
      <c r="AY27" s="177"/>
      <c r="AZ27" s="177"/>
      <c r="BA27" s="301"/>
      <c r="BB27" s="373"/>
      <c r="BC27" s="414"/>
      <c r="BD27" s="414"/>
      <c r="BE27" s="414"/>
      <c r="BF27" s="299"/>
    </row>
    <row r="28" spans="1:58" s="118" customFormat="1" ht="0.75" hidden="1" customHeight="1">
      <c r="A28" s="308"/>
      <c r="B28" s="793"/>
      <c r="C28" s="793"/>
      <c r="D28" s="306"/>
      <c r="E28" s="303"/>
      <c r="F28" s="416"/>
      <c r="G28" s="296"/>
      <c r="H28" s="257"/>
      <c r="I28" s="257"/>
      <c r="J28" s="41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296"/>
      <c r="AN28" s="296"/>
      <c r="AO28" s="296"/>
      <c r="AP28" s="296"/>
      <c r="AQ28" s="296"/>
      <c r="AR28" s="296"/>
      <c r="AS28" s="289"/>
      <c r="AT28" s="177"/>
      <c r="AU28" s="177"/>
      <c r="AV28" s="177"/>
      <c r="AW28" s="177"/>
      <c r="AX28" s="177"/>
      <c r="AY28" s="177"/>
      <c r="AZ28" s="177"/>
      <c r="BA28" s="301"/>
      <c r="BB28" s="373"/>
      <c r="BC28" s="414"/>
      <c r="BD28" s="414"/>
      <c r="BE28" s="414"/>
      <c r="BF28" s="299"/>
    </row>
    <row r="29" spans="1:58" s="118" customFormat="1" ht="24" hidden="1" customHeight="1">
      <c r="A29" s="417" t="s">
        <v>440</v>
      </c>
      <c r="B29" s="793"/>
      <c r="C29" s="292" t="str">
        <f>F31</f>
        <v>0.0</v>
      </c>
      <c r="D29" s="293" t="s">
        <v>113</v>
      </c>
      <c r="E29" s="294"/>
      <c r="F29" s="794">
        <f>B29</f>
        <v>0</v>
      </c>
      <c r="G29" s="796"/>
      <c r="H29" s="311">
        <f>H31</f>
        <v>0</v>
      </c>
      <c r="I29" s="311">
        <f>I31</f>
        <v>0</v>
      </c>
      <c r="J29" s="672" t="str">
        <f>A29</f>
        <v>TBD</v>
      </c>
      <c r="K29" s="311">
        <f t="shared" ref="K29:AC29" si="0">K31</f>
        <v>0</v>
      </c>
      <c r="L29" s="311">
        <f>L31</f>
        <v>0</v>
      </c>
      <c r="M29" s="311">
        <f>M31</f>
        <v>0</v>
      </c>
      <c r="N29" s="311">
        <f t="shared" si="0"/>
        <v>0</v>
      </c>
      <c r="O29" s="311">
        <f t="shared" si="0"/>
        <v>0</v>
      </c>
      <c r="P29" s="311">
        <f t="shared" si="0"/>
        <v>0</v>
      </c>
      <c r="Q29" s="311">
        <f t="shared" si="0"/>
        <v>0</v>
      </c>
      <c r="R29" s="311">
        <f t="shared" si="0"/>
        <v>0</v>
      </c>
      <c r="S29" s="311">
        <f t="shared" si="0"/>
        <v>0</v>
      </c>
      <c r="T29" s="311">
        <f t="shared" si="0"/>
        <v>0</v>
      </c>
      <c r="U29" s="311">
        <f t="shared" si="0"/>
        <v>0</v>
      </c>
      <c r="V29" s="311">
        <f t="shared" si="0"/>
        <v>0</v>
      </c>
      <c r="W29" s="311">
        <f t="shared" si="0"/>
        <v>0</v>
      </c>
      <c r="X29" s="311">
        <f t="shared" si="0"/>
        <v>0</v>
      </c>
      <c r="Y29" s="311">
        <f t="shared" si="0"/>
        <v>0</v>
      </c>
      <c r="Z29" s="311">
        <f t="shared" si="0"/>
        <v>0</v>
      </c>
      <c r="AA29" s="311">
        <f>AA31</f>
        <v>0</v>
      </c>
      <c r="AB29" s="311">
        <f t="shared" si="0"/>
        <v>0</v>
      </c>
      <c r="AC29" s="311">
        <f t="shared" si="0"/>
        <v>0</v>
      </c>
      <c r="AD29" s="311">
        <f>AD31</f>
        <v>0</v>
      </c>
      <c r="AE29" s="311">
        <f>AE31</f>
        <v>0</v>
      </c>
      <c r="AF29" s="311">
        <f>AF31</f>
        <v>0</v>
      </c>
      <c r="AG29" s="311">
        <f>AG31</f>
        <v>0</v>
      </c>
      <c r="AH29" s="311">
        <f t="shared" ref="AH29:AQ29" si="1">AH31</f>
        <v>0</v>
      </c>
      <c r="AI29" s="311">
        <f t="shared" si="1"/>
        <v>0</v>
      </c>
      <c r="AJ29" s="311">
        <f t="shared" si="1"/>
        <v>0</v>
      </c>
      <c r="AK29" s="311">
        <f t="shared" si="1"/>
        <v>0</v>
      </c>
      <c r="AL29" s="311">
        <f t="shared" si="1"/>
        <v>0</v>
      </c>
      <c r="AM29" s="311">
        <f t="shared" si="1"/>
        <v>0</v>
      </c>
      <c r="AN29" s="311">
        <f t="shared" si="1"/>
        <v>0</v>
      </c>
      <c r="AO29" s="311">
        <f t="shared" si="1"/>
        <v>0</v>
      </c>
      <c r="AP29" s="311">
        <f t="shared" si="1"/>
        <v>0</v>
      </c>
      <c r="AQ29" s="311">
        <f t="shared" si="1"/>
        <v>0</v>
      </c>
      <c r="AR29" s="311">
        <f>AR31</f>
        <v>0</v>
      </c>
      <c r="AS29" s="256">
        <f>AS31</f>
        <v>0</v>
      </c>
      <c r="AT29" s="177"/>
      <c r="AU29" s="177"/>
      <c r="AV29" s="177"/>
      <c r="AW29" s="177"/>
      <c r="AX29" s="177"/>
      <c r="AY29" s="177"/>
      <c r="AZ29" s="177"/>
      <c r="BA29" s="401" t="str">
        <f>IF(J29="питьевая вода","TOTAL_ORG_PW",IF(J29="техническая вода","TOTAL_ORG_TW",""))</f>
        <v/>
      </c>
      <c r="BB29" s="373"/>
      <c r="BC29" s="414"/>
      <c r="BD29" s="414"/>
      <c r="BE29" s="414"/>
      <c r="BF29" s="299"/>
    </row>
    <row r="30" spans="1:58" s="118" customFormat="1" ht="0.75" hidden="1" customHeight="1">
      <c r="A30" s="308"/>
      <c r="B30" s="793"/>
      <c r="C30" s="292"/>
      <c r="D30" s="293"/>
      <c r="E30" s="294"/>
      <c r="F30" s="795"/>
      <c r="G30" s="797"/>
      <c r="H30" s="295"/>
      <c r="I30" s="295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296"/>
      <c r="AN30" s="296"/>
      <c r="AO30" s="296"/>
      <c r="AP30" s="296"/>
      <c r="AQ30" s="296"/>
      <c r="AR30" s="296"/>
      <c r="AS30" s="360"/>
      <c r="AT30" s="177"/>
      <c r="AU30" s="177"/>
      <c r="AV30" s="177"/>
      <c r="AW30" s="177"/>
      <c r="AX30" s="177"/>
      <c r="AY30" s="177"/>
      <c r="AZ30" s="177"/>
      <c r="BA30" s="397"/>
      <c r="BB30" s="373"/>
      <c r="BC30" s="414"/>
      <c r="BD30" s="414"/>
      <c r="BE30" s="414"/>
      <c r="BF30" s="299"/>
    </row>
    <row r="31" spans="1:58" s="118" customFormat="1" ht="12" hidden="1" customHeight="1">
      <c r="A31" s="308"/>
      <c r="B31" s="793"/>
      <c r="C31" s="793"/>
      <c r="D31" s="302"/>
      <c r="E31" s="303"/>
      <c r="F31" s="304" t="str">
        <f>F29 &amp; ".0"</f>
        <v>0.0</v>
      </c>
      <c r="G31" s="322" t="s">
        <v>137</v>
      </c>
      <c r="H31" s="313">
        <f>SUMIF('Список объектов'!$R$15:$R$16,$F31,'Список объектов'!$S$15:$S$16)</f>
        <v>0</v>
      </c>
      <c r="I31" s="313">
        <f>SUMIF('Список объектов'!$R$15:$R$16,$F31,'Список объектов'!$T$15:$T$16)</f>
        <v>0</v>
      </c>
      <c r="J31" s="418" t="str">
        <f>J29</f>
        <v>TBD</v>
      </c>
      <c r="K31" s="315">
        <f>S31+N31-Q31</f>
        <v>0</v>
      </c>
      <c r="L31" s="313"/>
      <c r="M31" s="313"/>
      <c r="N31" s="468">
        <f>SUM(O31:P31)</f>
        <v>0</v>
      </c>
      <c r="O31" s="313"/>
      <c r="P31" s="313"/>
      <c r="Q31" s="313"/>
      <c r="R31" s="313"/>
      <c r="S31" s="314">
        <f>X31+W31</f>
        <v>0</v>
      </c>
      <c r="T31" s="313"/>
      <c r="U31" s="313"/>
      <c r="V31" s="313"/>
      <c r="W31" s="313"/>
      <c r="X31" s="314">
        <f t="shared" ref="X31:X43" si="2">Y31+AC31+AF31</f>
        <v>0</v>
      </c>
      <c r="Y31" s="314">
        <f t="shared" ref="Y31:Y43" si="3">SUM(Z31:AB31)</f>
        <v>0</v>
      </c>
      <c r="Z31" s="314">
        <f t="shared" ref="Z31:AG31" si="4">SUM(Z32:Z43)</f>
        <v>0</v>
      </c>
      <c r="AA31" s="314">
        <f t="shared" si="4"/>
        <v>0</v>
      </c>
      <c r="AB31" s="314">
        <f t="shared" si="4"/>
        <v>0</v>
      </c>
      <c r="AC31" s="314">
        <f t="shared" si="4"/>
        <v>0</v>
      </c>
      <c r="AD31" s="314">
        <f t="shared" si="4"/>
        <v>0</v>
      </c>
      <c r="AE31" s="314">
        <f t="shared" si="4"/>
        <v>0</v>
      </c>
      <c r="AF31" s="314">
        <f t="shared" si="4"/>
        <v>0</v>
      </c>
      <c r="AG31" s="314">
        <f t="shared" si="4"/>
        <v>0</v>
      </c>
      <c r="AH31" s="314">
        <f t="shared" ref="AH31:AQ31" si="5">SUM(AH32:AH43)</f>
        <v>0</v>
      </c>
      <c r="AI31" s="314">
        <f t="shared" si="5"/>
        <v>0</v>
      </c>
      <c r="AJ31" s="314">
        <f>SUM(AJ32:AJ43)</f>
        <v>0</v>
      </c>
      <c r="AK31" s="314">
        <f t="shared" si="5"/>
        <v>0</v>
      </c>
      <c r="AL31" s="314">
        <f t="shared" si="5"/>
        <v>0</v>
      </c>
      <c r="AM31" s="314">
        <f>SUM(AM32:AM43)</f>
        <v>0</v>
      </c>
      <c r="AN31" s="314">
        <f t="shared" si="5"/>
        <v>0</v>
      </c>
      <c r="AO31" s="314">
        <f t="shared" si="5"/>
        <v>0</v>
      </c>
      <c r="AP31" s="314">
        <f t="shared" si="5"/>
        <v>0</v>
      </c>
      <c r="AQ31" s="314">
        <f t="shared" si="5"/>
        <v>0</v>
      </c>
      <c r="AR31" s="314">
        <f>SUM(AR32:AR43)</f>
        <v>0</v>
      </c>
      <c r="AS31" s="270">
        <f>SUM(AS32:AS43)</f>
        <v>0</v>
      </c>
      <c r="AT31" s="177"/>
      <c r="AU31" s="177"/>
      <c r="AV31" s="419">
        <f>IF(K31=0,0,N31/K31*100)</f>
        <v>0</v>
      </c>
      <c r="AW31" s="177"/>
      <c r="AX31" s="177"/>
      <c r="AY31" s="177"/>
      <c r="AZ31" s="177"/>
      <c r="BA31" s="401" t="str">
        <f>IF(J31="питьевая вода","TOTAL_ORG_YEAR_PW",IF(J31="техническая вода","TOTAL_ORG_YEAR_TW",""))</f>
        <v/>
      </c>
      <c r="BB31" s="373"/>
      <c r="BC31" s="414"/>
      <c r="BD31" s="414"/>
      <c r="BE31" s="414"/>
      <c r="BF31" s="299"/>
    </row>
    <row r="32" spans="1:58" s="118" customFormat="1" ht="12" hidden="1" customHeight="1">
      <c r="A32" s="308"/>
      <c r="B32" s="793"/>
      <c r="C32" s="793"/>
      <c r="D32" s="302"/>
      <c r="E32" s="303"/>
      <c r="F32" s="304" t="str">
        <f>F29 &amp; ".1"</f>
        <v>0.1</v>
      </c>
      <c r="G32" s="322" t="s">
        <v>138</v>
      </c>
      <c r="H32" s="257"/>
      <c r="I32" s="257"/>
      <c r="J32" s="676" t="str">
        <f ca="1">IF(OFFSET('Список территорий'!CJ$15,$F29,0)="a","Y","N")</f>
        <v>N</v>
      </c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314">
        <f t="shared" si="2"/>
        <v>0</v>
      </c>
      <c r="Y32" s="314">
        <f t="shared" si="3"/>
        <v>0</v>
      </c>
      <c r="Z32" s="313"/>
      <c r="AA32" s="313"/>
      <c r="AB32" s="313"/>
      <c r="AC32" s="314">
        <f t="shared" ref="AC32:AC43" si="6">SUM(AD32,AE32)</f>
        <v>0</v>
      </c>
      <c r="AD32" s="313"/>
      <c r="AE32" s="313"/>
      <c r="AF32" s="314">
        <f>SUM(AG32,AJ32,AM32)</f>
        <v>0</v>
      </c>
      <c r="AG32" s="314">
        <f t="shared" ref="AG32:AG43" si="7">SUM(AH32,AI32)</f>
        <v>0</v>
      </c>
      <c r="AH32" s="313"/>
      <c r="AI32" s="313"/>
      <c r="AJ32" s="314">
        <f t="shared" ref="AJ32:AJ43" si="8">SUM(AK32,AL32)</f>
        <v>0</v>
      </c>
      <c r="AK32" s="313"/>
      <c r="AL32" s="313"/>
      <c r="AM32" s="314">
        <f t="shared" ref="AM32:AM43" si="9">SUM(AN32,AO32)</f>
        <v>0</v>
      </c>
      <c r="AN32" s="313"/>
      <c r="AO32" s="313"/>
      <c r="AP32" s="313"/>
      <c r="AQ32" s="313"/>
      <c r="AR32" s="313"/>
      <c r="AS32" s="287"/>
      <c r="AT32" s="177"/>
      <c r="AU32" s="177"/>
      <c r="AV32" s="177"/>
      <c r="AW32" s="177"/>
      <c r="AX32" s="177"/>
      <c r="AY32" s="177"/>
      <c r="AZ32" s="177"/>
      <c r="BA32" s="301" t="str">
        <f>C29 &amp; "-I"</f>
        <v>0.0-I</v>
      </c>
      <c r="BB32" s="373"/>
      <c r="BC32" s="414"/>
      <c r="BD32" s="414"/>
      <c r="BE32" s="414"/>
      <c r="BF32" s="299"/>
    </row>
    <row r="33" spans="1:58" s="118" customFormat="1" ht="12" hidden="1" customHeight="1">
      <c r="A33" s="308"/>
      <c r="B33" s="793"/>
      <c r="C33" s="793"/>
      <c r="D33" s="302"/>
      <c r="E33" s="303"/>
      <c r="F33" s="304" t="str">
        <f>F29 &amp; ".2"</f>
        <v>0.2</v>
      </c>
      <c r="G33" s="322" t="s">
        <v>139</v>
      </c>
      <c r="H33" s="257"/>
      <c r="I33" s="257"/>
      <c r="J33" s="676" t="str">
        <f ca="1">IF(OFFSET('Список территорий'!CK$15,$F29,0)="a","Y","N")</f>
        <v>N</v>
      </c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314">
        <f t="shared" si="2"/>
        <v>0</v>
      </c>
      <c r="Y33" s="314">
        <f t="shared" si="3"/>
        <v>0</v>
      </c>
      <c r="Z33" s="313"/>
      <c r="AA33" s="313"/>
      <c r="AB33" s="313"/>
      <c r="AC33" s="314">
        <f t="shared" si="6"/>
        <v>0</v>
      </c>
      <c r="AD33" s="313"/>
      <c r="AE33" s="313"/>
      <c r="AF33" s="314">
        <f t="shared" ref="AF33:AF43" si="10">SUM(AG33,AJ33,AM33)</f>
        <v>0</v>
      </c>
      <c r="AG33" s="314">
        <f t="shared" si="7"/>
        <v>0</v>
      </c>
      <c r="AH33" s="313"/>
      <c r="AI33" s="313"/>
      <c r="AJ33" s="314">
        <f t="shared" si="8"/>
        <v>0</v>
      </c>
      <c r="AK33" s="313"/>
      <c r="AL33" s="313"/>
      <c r="AM33" s="314">
        <f t="shared" si="9"/>
        <v>0</v>
      </c>
      <c r="AN33" s="313"/>
      <c r="AO33" s="313"/>
      <c r="AP33" s="313"/>
      <c r="AQ33" s="313"/>
      <c r="AR33" s="313"/>
      <c r="AS33" s="287"/>
      <c r="AT33" s="177"/>
      <c r="AU33" s="177"/>
      <c r="AV33" s="177"/>
      <c r="AW33" s="177"/>
      <c r="AX33" s="177"/>
      <c r="AY33" s="177"/>
      <c r="AZ33" s="177"/>
      <c r="BA33" s="301" t="str">
        <f>C29 &amp; "-I"</f>
        <v>0.0-I</v>
      </c>
      <c r="BB33" s="373"/>
      <c r="BC33" s="414"/>
      <c r="BD33" s="414"/>
      <c r="BE33" s="414"/>
      <c r="BF33" s="299"/>
    </row>
    <row r="34" spans="1:58" s="118" customFormat="1" ht="12" hidden="1" customHeight="1">
      <c r="A34" s="308"/>
      <c r="B34" s="793"/>
      <c r="C34" s="793"/>
      <c r="D34" s="302"/>
      <c r="E34" s="303"/>
      <c r="F34" s="304" t="str">
        <f>F29 &amp; ".3"</f>
        <v>0.3</v>
      </c>
      <c r="G34" s="322" t="s">
        <v>140</v>
      </c>
      <c r="H34" s="257"/>
      <c r="I34" s="257"/>
      <c r="J34" s="676" t="str">
        <f ca="1">IF(OFFSET('Список территорий'!CL$15,$F29,0)="a","Y","N")</f>
        <v>N</v>
      </c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  <c r="X34" s="314">
        <f t="shared" si="2"/>
        <v>0</v>
      </c>
      <c r="Y34" s="314">
        <f t="shared" si="3"/>
        <v>0</v>
      </c>
      <c r="Z34" s="313"/>
      <c r="AA34" s="313"/>
      <c r="AB34" s="313"/>
      <c r="AC34" s="314">
        <f t="shared" si="6"/>
        <v>0</v>
      </c>
      <c r="AD34" s="313"/>
      <c r="AE34" s="313"/>
      <c r="AF34" s="314">
        <f t="shared" si="10"/>
        <v>0</v>
      </c>
      <c r="AG34" s="314">
        <f t="shared" si="7"/>
        <v>0</v>
      </c>
      <c r="AH34" s="313"/>
      <c r="AI34" s="313"/>
      <c r="AJ34" s="314">
        <f t="shared" si="8"/>
        <v>0</v>
      </c>
      <c r="AK34" s="313"/>
      <c r="AL34" s="313"/>
      <c r="AM34" s="314">
        <f t="shared" si="9"/>
        <v>0</v>
      </c>
      <c r="AN34" s="313"/>
      <c r="AO34" s="313"/>
      <c r="AP34" s="313"/>
      <c r="AQ34" s="313"/>
      <c r="AR34" s="313"/>
      <c r="AS34" s="287"/>
      <c r="AT34" s="177"/>
      <c r="AU34" s="177"/>
      <c r="AV34" s="177"/>
      <c r="AW34" s="177"/>
      <c r="AX34" s="177"/>
      <c r="AY34" s="177"/>
      <c r="AZ34" s="177"/>
      <c r="BA34" s="301" t="str">
        <f>C29 &amp; "-I"</f>
        <v>0.0-I</v>
      </c>
      <c r="BB34" s="373"/>
      <c r="BC34" s="414"/>
      <c r="BD34" s="414"/>
      <c r="BE34" s="414"/>
      <c r="BF34" s="299"/>
    </row>
    <row r="35" spans="1:58" s="118" customFormat="1" ht="12" hidden="1" customHeight="1">
      <c r="A35" s="308"/>
      <c r="B35" s="793"/>
      <c r="C35" s="793"/>
      <c r="D35" s="302"/>
      <c r="E35" s="303"/>
      <c r="F35" s="304" t="str">
        <f>F29 &amp; ".4"</f>
        <v>0.4</v>
      </c>
      <c r="G35" s="322" t="s">
        <v>141</v>
      </c>
      <c r="H35" s="257"/>
      <c r="I35" s="257"/>
      <c r="J35" s="676" t="str">
        <f ca="1">IF(OFFSET('Список территорий'!CM$15,$F29,0)="a","Y","N")</f>
        <v>N</v>
      </c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  <c r="X35" s="314">
        <f t="shared" si="2"/>
        <v>0</v>
      </c>
      <c r="Y35" s="314">
        <f t="shared" si="3"/>
        <v>0</v>
      </c>
      <c r="Z35" s="313"/>
      <c r="AA35" s="313"/>
      <c r="AB35" s="313"/>
      <c r="AC35" s="314">
        <f t="shared" si="6"/>
        <v>0</v>
      </c>
      <c r="AD35" s="313"/>
      <c r="AE35" s="313"/>
      <c r="AF35" s="314">
        <f t="shared" si="10"/>
        <v>0</v>
      </c>
      <c r="AG35" s="314">
        <f t="shared" si="7"/>
        <v>0</v>
      </c>
      <c r="AH35" s="313"/>
      <c r="AI35" s="313"/>
      <c r="AJ35" s="314">
        <f t="shared" si="8"/>
        <v>0</v>
      </c>
      <c r="AK35" s="313"/>
      <c r="AL35" s="313"/>
      <c r="AM35" s="314">
        <f t="shared" si="9"/>
        <v>0</v>
      </c>
      <c r="AN35" s="313"/>
      <c r="AO35" s="313"/>
      <c r="AP35" s="313"/>
      <c r="AQ35" s="313"/>
      <c r="AR35" s="313"/>
      <c r="AS35" s="287"/>
      <c r="AT35" s="177"/>
      <c r="AU35" s="177"/>
      <c r="AV35" s="177"/>
      <c r="AW35" s="177"/>
      <c r="AX35" s="177"/>
      <c r="AY35" s="177"/>
      <c r="AZ35" s="177"/>
      <c r="BA35" s="301" t="str">
        <f>C29 &amp; "-I"</f>
        <v>0.0-I</v>
      </c>
      <c r="BB35" s="373"/>
      <c r="BC35" s="414"/>
      <c r="BD35" s="414"/>
      <c r="BE35" s="414"/>
      <c r="BF35" s="299"/>
    </row>
    <row r="36" spans="1:58" s="118" customFormat="1" ht="12" hidden="1" customHeight="1">
      <c r="A36" s="308"/>
      <c r="B36" s="793"/>
      <c r="C36" s="793"/>
      <c r="D36" s="302"/>
      <c r="E36" s="303"/>
      <c r="F36" s="304" t="str">
        <f>F29 &amp; ".5"</f>
        <v>0.5</v>
      </c>
      <c r="G36" s="322" t="s">
        <v>142</v>
      </c>
      <c r="H36" s="257"/>
      <c r="I36" s="257"/>
      <c r="J36" s="676" t="str">
        <f ca="1">IF(OFFSET('Список территорий'!CN$15,$F29,0)="a","Y","N")</f>
        <v>N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  <c r="X36" s="314">
        <f t="shared" si="2"/>
        <v>0</v>
      </c>
      <c r="Y36" s="314">
        <f t="shared" si="3"/>
        <v>0</v>
      </c>
      <c r="Z36" s="313"/>
      <c r="AA36" s="313"/>
      <c r="AB36" s="313"/>
      <c r="AC36" s="314">
        <f t="shared" si="6"/>
        <v>0</v>
      </c>
      <c r="AD36" s="313"/>
      <c r="AE36" s="313"/>
      <c r="AF36" s="314">
        <f t="shared" si="10"/>
        <v>0</v>
      </c>
      <c r="AG36" s="314">
        <f t="shared" si="7"/>
        <v>0</v>
      </c>
      <c r="AH36" s="313"/>
      <c r="AI36" s="313"/>
      <c r="AJ36" s="314">
        <f t="shared" si="8"/>
        <v>0</v>
      </c>
      <c r="AK36" s="313"/>
      <c r="AL36" s="313"/>
      <c r="AM36" s="314">
        <f t="shared" si="9"/>
        <v>0</v>
      </c>
      <c r="AN36" s="313"/>
      <c r="AO36" s="313"/>
      <c r="AP36" s="313"/>
      <c r="AQ36" s="313"/>
      <c r="AR36" s="313"/>
      <c r="AS36" s="287"/>
      <c r="AT36" s="177"/>
      <c r="AU36" s="177"/>
      <c r="AV36" s="177"/>
      <c r="AW36" s="177"/>
      <c r="AX36" s="177"/>
      <c r="AY36" s="177"/>
      <c r="AZ36" s="177"/>
      <c r="BA36" s="301" t="str">
        <f>C29 &amp; "-I"</f>
        <v>0.0-I</v>
      </c>
      <c r="BB36" s="373"/>
      <c r="BC36" s="414"/>
      <c r="BD36" s="414"/>
      <c r="BE36" s="414"/>
      <c r="BF36" s="299"/>
    </row>
    <row r="37" spans="1:58" s="118" customFormat="1" ht="12" hidden="1" customHeight="1">
      <c r="A37" s="308"/>
      <c r="B37" s="793"/>
      <c r="C37" s="793"/>
      <c r="D37" s="302"/>
      <c r="E37" s="303"/>
      <c r="F37" s="304" t="str">
        <f>F29 &amp; ".6"</f>
        <v>0.6</v>
      </c>
      <c r="G37" s="322" t="s">
        <v>143</v>
      </c>
      <c r="H37" s="257"/>
      <c r="I37" s="257"/>
      <c r="J37" s="676" t="str">
        <f ca="1">IF(OFFSET('Список территорий'!CO$15,$F29,0)="a","Y","N")</f>
        <v>N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314">
        <f t="shared" si="2"/>
        <v>0</v>
      </c>
      <c r="Y37" s="314">
        <f t="shared" si="3"/>
        <v>0</v>
      </c>
      <c r="Z37" s="313"/>
      <c r="AA37" s="313"/>
      <c r="AB37" s="313"/>
      <c r="AC37" s="314">
        <f t="shared" si="6"/>
        <v>0</v>
      </c>
      <c r="AD37" s="313"/>
      <c r="AE37" s="313"/>
      <c r="AF37" s="314">
        <f t="shared" si="10"/>
        <v>0</v>
      </c>
      <c r="AG37" s="314">
        <f t="shared" si="7"/>
        <v>0</v>
      </c>
      <c r="AH37" s="313"/>
      <c r="AI37" s="313"/>
      <c r="AJ37" s="314">
        <f t="shared" si="8"/>
        <v>0</v>
      </c>
      <c r="AK37" s="313"/>
      <c r="AL37" s="313"/>
      <c r="AM37" s="314">
        <f t="shared" si="9"/>
        <v>0</v>
      </c>
      <c r="AN37" s="313"/>
      <c r="AO37" s="313"/>
      <c r="AP37" s="313"/>
      <c r="AQ37" s="313"/>
      <c r="AR37" s="313"/>
      <c r="AS37" s="287"/>
      <c r="AT37" s="177"/>
      <c r="AU37" s="177"/>
      <c r="AV37" s="177"/>
      <c r="AW37" s="177"/>
      <c r="AX37" s="177"/>
      <c r="AY37" s="177"/>
      <c r="AZ37" s="177"/>
      <c r="BA37" s="301" t="str">
        <f>C29 &amp; "-I"</f>
        <v>0.0-I</v>
      </c>
      <c r="BB37" s="373"/>
      <c r="BC37" s="414"/>
      <c r="BD37" s="414"/>
      <c r="BE37" s="414"/>
      <c r="BF37" s="299"/>
    </row>
    <row r="38" spans="1:58" s="118" customFormat="1" ht="12" hidden="1" customHeight="1">
      <c r="A38" s="308"/>
      <c r="B38" s="793"/>
      <c r="C38" s="793"/>
      <c r="D38" s="302"/>
      <c r="E38" s="303"/>
      <c r="F38" s="304" t="str">
        <f>F29 &amp; ".7"</f>
        <v>0.7</v>
      </c>
      <c r="G38" s="322" t="s">
        <v>144</v>
      </c>
      <c r="H38" s="257"/>
      <c r="I38" s="257"/>
      <c r="J38" s="676" t="str">
        <f ca="1">IF(OFFSET('Список территорий'!CP$15,$F29,0)="a","Y","N")</f>
        <v>N</v>
      </c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314">
        <f t="shared" si="2"/>
        <v>0</v>
      </c>
      <c r="Y38" s="314">
        <f t="shared" si="3"/>
        <v>0</v>
      </c>
      <c r="Z38" s="313"/>
      <c r="AA38" s="313"/>
      <c r="AB38" s="313"/>
      <c r="AC38" s="314">
        <f t="shared" si="6"/>
        <v>0</v>
      </c>
      <c r="AD38" s="313"/>
      <c r="AE38" s="313"/>
      <c r="AF38" s="314">
        <f t="shared" si="10"/>
        <v>0</v>
      </c>
      <c r="AG38" s="314">
        <f t="shared" si="7"/>
        <v>0</v>
      </c>
      <c r="AH38" s="313"/>
      <c r="AI38" s="313"/>
      <c r="AJ38" s="314">
        <f t="shared" si="8"/>
        <v>0</v>
      </c>
      <c r="AK38" s="313"/>
      <c r="AL38" s="313"/>
      <c r="AM38" s="314">
        <f t="shared" si="9"/>
        <v>0</v>
      </c>
      <c r="AN38" s="313"/>
      <c r="AO38" s="313"/>
      <c r="AP38" s="313"/>
      <c r="AQ38" s="313"/>
      <c r="AR38" s="313"/>
      <c r="AS38" s="287"/>
      <c r="AT38" s="177"/>
      <c r="AU38" s="177"/>
      <c r="AV38" s="177"/>
      <c r="AW38" s="177"/>
      <c r="AX38" s="177"/>
      <c r="AY38" s="177"/>
      <c r="AZ38" s="177"/>
      <c r="BA38" s="301" t="str">
        <f>C29 &amp; "-II"</f>
        <v>0.0-II</v>
      </c>
      <c r="BB38" s="373"/>
      <c r="BC38" s="414"/>
      <c r="BD38" s="414"/>
      <c r="BE38" s="414"/>
      <c r="BF38" s="299"/>
    </row>
    <row r="39" spans="1:58" s="118" customFormat="1" ht="12" hidden="1" customHeight="1">
      <c r="A39" s="308"/>
      <c r="B39" s="793"/>
      <c r="C39" s="793"/>
      <c r="D39" s="302"/>
      <c r="E39" s="303"/>
      <c r="F39" s="304" t="str">
        <f>F29 &amp; ".8"</f>
        <v>0.8</v>
      </c>
      <c r="G39" s="322" t="s">
        <v>145</v>
      </c>
      <c r="H39" s="257"/>
      <c r="I39" s="257"/>
      <c r="J39" s="676" t="str">
        <f ca="1">IF(OFFSET('Список территорий'!CQ$15,$F29,0)="a","Y","N")</f>
        <v>N</v>
      </c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314">
        <f t="shared" si="2"/>
        <v>0</v>
      </c>
      <c r="Y39" s="314">
        <f t="shared" si="3"/>
        <v>0</v>
      </c>
      <c r="Z39" s="313"/>
      <c r="AA39" s="313"/>
      <c r="AB39" s="313"/>
      <c r="AC39" s="314">
        <f t="shared" si="6"/>
        <v>0</v>
      </c>
      <c r="AD39" s="313"/>
      <c r="AE39" s="313"/>
      <c r="AF39" s="314">
        <f t="shared" si="10"/>
        <v>0</v>
      </c>
      <c r="AG39" s="314">
        <f t="shared" si="7"/>
        <v>0</v>
      </c>
      <c r="AH39" s="313"/>
      <c r="AI39" s="313"/>
      <c r="AJ39" s="314">
        <f t="shared" si="8"/>
        <v>0</v>
      </c>
      <c r="AK39" s="313"/>
      <c r="AL39" s="313"/>
      <c r="AM39" s="314">
        <f t="shared" si="9"/>
        <v>0</v>
      </c>
      <c r="AN39" s="313"/>
      <c r="AO39" s="313"/>
      <c r="AP39" s="313"/>
      <c r="AQ39" s="313"/>
      <c r="AR39" s="313"/>
      <c r="AS39" s="287"/>
      <c r="AT39" s="177"/>
      <c r="AU39" s="177"/>
      <c r="AV39" s="177"/>
      <c r="AW39" s="177"/>
      <c r="AX39" s="177"/>
      <c r="AY39" s="177"/>
      <c r="AZ39" s="177"/>
      <c r="BA39" s="301" t="str">
        <f>C29 &amp; "-II"</f>
        <v>0.0-II</v>
      </c>
      <c r="BB39" s="373"/>
      <c r="BC39" s="414"/>
      <c r="BD39" s="414"/>
      <c r="BE39" s="414"/>
      <c r="BF39" s="299"/>
    </row>
    <row r="40" spans="1:58" s="118" customFormat="1" ht="12" hidden="1" customHeight="1">
      <c r="A40" s="308"/>
      <c r="B40" s="793"/>
      <c r="C40" s="793"/>
      <c r="D40" s="302"/>
      <c r="E40" s="303"/>
      <c r="F40" s="304" t="str">
        <f>F29 &amp; ".9"</f>
        <v>0.9</v>
      </c>
      <c r="G40" s="322" t="s">
        <v>146</v>
      </c>
      <c r="H40" s="257"/>
      <c r="I40" s="257"/>
      <c r="J40" s="676" t="str">
        <f ca="1">IF(OFFSET('Список территорий'!CR$15,$F29,0)="a","Y","N")</f>
        <v>N</v>
      </c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314">
        <f t="shared" si="2"/>
        <v>0</v>
      </c>
      <c r="Y40" s="314">
        <f t="shared" si="3"/>
        <v>0</v>
      </c>
      <c r="Z40" s="313"/>
      <c r="AA40" s="313"/>
      <c r="AB40" s="313"/>
      <c r="AC40" s="314">
        <f t="shared" si="6"/>
        <v>0</v>
      </c>
      <c r="AD40" s="313"/>
      <c r="AE40" s="313"/>
      <c r="AF40" s="314">
        <f t="shared" si="10"/>
        <v>0</v>
      </c>
      <c r="AG40" s="314">
        <f t="shared" si="7"/>
        <v>0</v>
      </c>
      <c r="AH40" s="313"/>
      <c r="AI40" s="313"/>
      <c r="AJ40" s="314">
        <f t="shared" si="8"/>
        <v>0</v>
      </c>
      <c r="AK40" s="313"/>
      <c r="AL40" s="313"/>
      <c r="AM40" s="314">
        <f t="shared" si="9"/>
        <v>0</v>
      </c>
      <c r="AN40" s="313"/>
      <c r="AO40" s="313"/>
      <c r="AP40" s="313"/>
      <c r="AQ40" s="313"/>
      <c r="AR40" s="313"/>
      <c r="AS40" s="287"/>
      <c r="AT40" s="177"/>
      <c r="AU40" s="177"/>
      <c r="AV40" s="177"/>
      <c r="AW40" s="177"/>
      <c r="AX40" s="177"/>
      <c r="AY40" s="177"/>
      <c r="AZ40" s="177"/>
      <c r="BA40" s="301" t="str">
        <f>C29 &amp; "-II"</f>
        <v>0.0-II</v>
      </c>
      <c r="BB40" s="373"/>
      <c r="BC40" s="414"/>
      <c r="BD40" s="414"/>
      <c r="BE40" s="414"/>
      <c r="BF40" s="299"/>
    </row>
    <row r="41" spans="1:58" s="118" customFormat="1" ht="12" hidden="1" customHeight="1">
      <c r="A41" s="308"/>
      <c r="B41" s="793"/>
      <c r="C41" s="793"/>
      <c r="D41" s="302"/>
      <c r="E41" s="303"/>
      <c r="F41" s="304" t="str">
        <f>F29 &amp; ".10"</f>
        <v>0.10</v>
      </c>
      <c r="G41" s="322" t="s">
        <v>147</v>
      </c>
      <c r="H41" s="257"/>
      <c r="I41" s="257"/>
      <c r="J41" s="676" t="str">
        <f ca="1">IF(OFFSET('Список территорий'!CS$15,$F29,0)="a","Y","N")</f>
        <v>N</v>
      </c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X41" s="314">
        <f t="shared" si="2"/>
        <v>0</v>
      </c>
      <c r="Y41" s="314">
        <f t="shared" si="3"/>
        <v>0</v>
      </c>
      <c r="Z41" s="313"/>
      <c r="AA41" s="313"/>
      <c r="AB41" s="313"/>
      <c r="AC41" s="314">
        <f t="shared" si="6"/>
        <v>0</v>
      </c>
      <c r="AD41" s="313"/>
      <c r="AE41" s="313"/>
      <c r="AF41" s="314">
        <f t="shared" si="10"/>
        <v>0</v>
      </c>
      <c r="AG41" s="314">
        <f t="shared" si="7"/>
        <v>0</v>
      </c>
      <c r="AH41" s="313"/>
      <c r="AI41" s="313"/>
      <c r="AJ41" s="314">
        <f t="shared" si="8"/>
        <v>0</v>
      </c>
      <c r="AK41" s="313"/>
      <c r="AL41" s="313"/>
      <c r="AM41" s="314">
        <f t="shared" si="9"/>
        <v>0</v>
      </c>
      <c r="AN41" s="313"/>
      <c r="AO41" s="313"/>
      <c r="AP41" s="313"/>
      <c r="AQ41" s="313"/>
      <c r="AR41" s="313"/>
      <c r="AS41" s="287"/>
      <c r="AT41" s="177"/>
      <c r="AU41" s="177"/>
      <c r="AV41" s="177"/>
      <c r="AW41" s="177"/>
      <c r="AX41" s="177"/>
      <c r="AY41" s="177"/>
      <c r="AZ41" s="177"/>
      <c r="BA41" s="301" t="str">
        <f>C29 &amp; "-II"</f>
        <v>0.0-II</v>
      </c>
      <c r="BB41" s="373"/>
      <c r="BC41" s="414"/>
      <c r="BD41" s="414"/>
      <c r="BE41" s="414"/>
      <c r="BF41" s="299"/>
    </row>
    <row r="42" spans="1:58" s="118" customFormat="1" ht="12" hidden="1" customHeight="1">
      <c r="A42" s="308"/>
      <c r="B42" s="793"/>
      <c r="C42" s="793"/>
      <c r="D42" s="302"/>
      <c r="E42" s="303"/>
      <c r="F42" s="304" t="str">
        <f>F29 &amp; ".11"</f>
        <v>0.11</v>
      </c>
      <c r="G42" s="322" t="s">
        <v>148</v>
      </c>
      <c r="H42" s="257"/>
      <c r="I42" s="257"/>
      <c r="J42" s="676" t="str">
        <f ca="1">IF(OFFSET('Список территорий'!CT$15,$F29,0)="a","Y","N")</f>
        <v>N</v>
      </c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314">
        <f t="shared" si="2"/>
        <v>0</v>
      </c>
      <c r="Y42" s="314">
        <f t="shared" si="3"/>
        <v>0</v>
      </c>
      <c r="Z42" s="313"/>
      <c r="AA42" s="313"/>
      <c r="AB42" s="313"/>
      <c r="AC42" s="314">
        <f t="shared" si="6"/>
        <v>0</v>
      </c>
      <c r="AD42" s="313"/>
      <c r="AE42" s="313"/>
      <c r="AF42" s="314">
        <f t="shared" si="10"/>
        <v>0</v>
      </c>
      <c r="AG42" s="314">
        <f t="shared" si="7"/>
        <v>0</v>
      </c>
      <c r="AH42" s="313"/>
      <c r="AI42" s="313"/>
      <c r="AJ42" s="314">
        <f t="shared" si="8"/>
        <v>0</v>
      </c>
      <c r="AK42" s="313"/>
      <c r="AL42" s="313"/>
      <c r="AM42" s="314">
        <f t="shared" si="9"/>
        <v>0</v>
      </c>
      <c r="AN42" s="313"/>
      <c r="AO42" s="313"/>
      <c r="AP42" s="313"/>
      <c r="AQ42" s="313"/>
      <c r="AR42" s="313"/>
      <c r="AS42" s="287"/>
      <c r="AT42" s="177"/>
      <c r="AU42" s="177"/>
      <c r="AV42" s="177"/>
      <c r="AW42" s="177"/>
      <c r="AX42" s="177"/>
      <c r="AY42" s="177"/>
      <c r="AZ42" s="177"/>
      <c r="BA42" s="301" t="str">
        <f>C29 &amp; "-II"</f>
        <v>0.0-II</v>
      </c>
      <c r="BB42" s="373"/>
      <c r="BC42" s="414"/>
      <c r="BD42" s="414"/>
      <c r="BE42" s="414"/>
      <c r="BF42" s="299"/>
    </row>
    <row r="43" spans="1:58" s="118" customFormat="1" ht="12" hidden="1" customHeight="1">
      <c r="A43" s="308"/>
      <c r="B43" s="793"/>
      <c r="C43" s="793"/>
      <c r="D43" s="302"/>
      <c r="E43" s="303"/>
      <c r="F43" s="304" t="str">
        <f>F29 &amp; ".12"</f>
        <v>0.12</v>
      </c>
      <c r="G43" s="322" t="s">
        <v>149</v>
      </c>
      <c r="H43" s="257"/>
      <c r="I43" s="257"/>
      <c r="J43" s="676" t="str">
        <f ca="1">IF(OFFSET('Список территорий'!CU$15,$F29,0)="a","Y","N")</f>
        <v>N</v>
      </c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314">
        <f t="shared" si="2"/>
        <v>0</v>
      </c>
      <c r="Y43" s="314">
        <f t="shared" si="3"/>
        <v>0</v>
      </c>
      <c r="Z43" s="313"/>
      <c r="AA43" s="313"/>
      <c r="AB43" s="313"/>
      <c r="AC43" s="314">
        <f t="shared" si="6"/>
        <v>0</v>
      </c>
      <c r="AD43" s="313"/>
      <c r="AE43" s="313"/>
      <c r="AF43" s="314">
        <f t="shared" si="10"/>
        <v>0</v>
      </c>
      <c r="AG43" s="314">
        <f t="shared" si="7"/>
        <v>0</v>
      </c>
      <c r="AH43" s="313"/>
      <c r="AI43" s="313"/>
      <c r="AJ43" s="314">
        <f t="shared" si="8"/>
        <v>0</v>
      </c>
      <c r="AK43" s="313"/>
      <c r="AL43" s="313"/>
      <c r="AM43" s="314">
        <f t="shared" si="9"/>
        <v>0</v>
      </c>
      <c r="AN43" s="313"/>
      <c r="AO43" s="313"/>
      <c r="AP43" s="313"/>
      <c r="AQ43" s="313"/>
      <c r="AR43" s="313"/>
      <c r="AS43" s="287"/>
      <c r="AT43" s="177"/>
      <c r="AU43" s="177"/>
      <c r="AV43" s="177"/>
      <c r="AW43" s="177"/>
      <c r="AX43" s="177"/>
      <c r="AY43" s="177"/>
      <c r="AZ43" s="177"/>
      <c r="BA43" s="301" t="str">
        <f>C29 &amp; "-II"</f>
        <v>0.0-II</v>
      </c>
      <c r="BB43" s="373"/>
      <c r="BC43" s="414"/>
      <c r="BD43" s="414"/>
      <c r="BE43" s="414"/>
      <c r="BF43" s="299"/>
    </row>
    <row r="44" spans="1:58" s="118" customFormat="1" ht="0.75" hidden="1" customHeight="1">
      <c r="A44" s="308"/>
      <c r="B44" s="793"/>
      <c r="C44" s="793"/>
      <c r="D44" s="302"/>
      <c r="E44" s="303"/>
      <c r="F44" s="416"/>
      <c r="G44" s="296"/>
      <c r="H44" s="257"/>
      <c r="I44" s="257"/>
      <c r="J44" s="41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  <c r="AN44" s="296"/>
      <c r="AO44" s="296"/>
      <c r="AP44" s="296"/>
      <c r="AQ44" s="296"/>
      <c r="AR44" s="296"/>
      <c r="AS44" s="289"/>
      <c r="AT44" s="177"/>
      <c r="AU44" s="177"/>
      <c r="AV44" s="177"/>
      <c r="AW44" s="177"/>
      <c r="AX44" s="177"/>
      <c r="AY44" s="177"/>
      <c r="AZ44" s="177"/>
      <c r="BA44" s="397"/>
      <c r="BB44" s="373"/>
      <c r="BC44" s="414"/>
      <c r="BD44" s="414"/>
      <c r="BE44" s="414"/>
      <c r="BF44" s="299"/>
    </row>
    <row r="45" spans="1:58" s="118" customFormat="1" ht="0.75" hidden="1" customHeight="1">
      <c r="A45" s="308"/>
      <c r="B45" s="793"/>
      <c r="C45" s="793"/>
      <c r="D45" s="302"/>
      <c r="E45" s="303"/>
      <c r="F45" s="416"/>
      <c r="G45" s="296"/>
      <c r="H45" s="257"/>
      <c r="I45" s="257"/>
      <c r="J45" s="41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  <c r="AQ45" s="296"/>
      <c r="AR45" s="296"/>
      <c r="AS45" s="289"/>
      <c r="AT45" s="177"/>
      <c r="AU45" s="177"/>
      <c r="AV45" s="177"/>
      <c r="AW45" s="177"/>
      <c r="AX45" s="177"/>
      <c r="AY45" s="177"/>
      <c r="AZ45" s="177"/>
      <c r="BA45" s="301"/>
      <c r="BB45" s="373"/>
      <c r="BC45" s="414"/>
      <c r="BD45" s="414"/>
      <c r="BE45" s="414"/>
      <c r="BF45" s="299"/>
    </row>
    <row r="46" spans="1:58" s="118" customFormat="1" ht="0.75" hidden="1" customHeight="1">
      <c r="A46" s="308"/>
      <c r="B46" s="793"/>
      <c r="C46" s="793"/>
      <c r="D46" s="302"/>
      <c r="E46" s="303"/>
      <c r="F46" s="416"/>
      <c r="G46" s="296"/>
      <c r="H46" s="257"/>
      <c r="I46" s="257"/>
      <c r="J46" s="416"/>
      <c r="K46" s="296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296"/>
      <c r="AN46" s="296"/>
      <c r="AO46" s="296"/>
      <c r="AP46" s="296"/>
      <c r="AQ46" s="296"/>
      <c r="AR46" s="296"/>
      <c r="AS46" s="289"/>
      <c r="AT46" s="177"/>
      <c r="AU46" s="177"/>
      <c r="AV46" s="177"/>
      <c r="AW46" s="177"/>
      <c r="AX46" s="177"/>
      <c r="AY46" s="177"/>
      <c r="AZ46" s="177"/>
      <c r="BA46" s="301"/>
      <c r="BB46" s="373"/>
      <c r="BC46" s="414"/>
      <c r="BD46" s="414"/>
      <c r="BE46" s="414"/>
      <c r="BF46" s="299"/>
    </row>
    <row r="47" spans="1:58" s="118" customFormat="1" ht="0.75" hidden="1" customHeight="1">
      <c r="A47" s="308"/>
      <c r="B47" s="793"/>
      <c r="C47" s="793"/>
      <c r="D47" s="302"/>
      <c r="E47" s="303"/>
      <c r="F47" s="416"/>
      <c r="G47" s="296"/>
      <c r="H47" s="257"/>
      <c r="I47" s="257"/>
      <c r="J47" s="416"/>
      <c r="K47" s="296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  <c r="AQ47" s="296"/>
      <c r="AR47" s="296"/>
      <c r="AS47" s="289"/>
      <c r="AT47" s="177"/>
      <c r="AU47" s="177"/>
      <c r="AV47" s="177"/>
      <c r="AW47" s="177"/>
      <c r="AX47" s="177"/>
      <c r="AY47" s="177"/>
      <c r="AZ47" s="177"/>
      <c r="BA47" s="301"/>
      <c r="BB47" s="373"/>
      <c r="BC47" s="414"/>
      <c r="BD47" s="414"/>
      <c r="BE47" s="414"/>
      <c r="BF47" s="299"/>
    </row>
    <row r="48" spans="1:58" s="118" customFormat="1" ht="0.75" hidden="1" customHeight="1">
      <c r="A48" s="308"/>
      <c r="B48" s="793"/>
      <c r="C48" s="793"/>
      <c r="D48" s="302"/>
      <c r="E48" s="303"/>
      <c r="F48" s="416"/>
      <c r="G48" s="296"/>
      <c r="H48" s="257"/>
      <c r="I48" s="257"/>
      <c r="J48" s="41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  <c r="AQ48" s="296"/>
      <c r="AR48" s="296"/>
      <c r="AS48" s="289"/>
      <c r="AT48" s="177"/>
      <c r="AU48" s="177"/>
      <c r="AV48" s="177"/>
      <c r="AW48" s="177"/>
      <c r="AX48" s="177"/>
      <c r="AY48" s="177"/>
      <c r="AZ48" s="177"/>
      <c r="BA48" s="301"/>
      <c r="BB48" s="373"/>
      <c r="BC48" s="414"/>
      <c r="BD48" s="414"/>
      <c r="BE48" s="414"/>
      <c r="BF48" s="299"/>
    </row>
    <row r="49" spans="1:58" s="118" customFormat="1" ht="0.75" hidden="1" customHeight="1">
      <c r="A49" s="308"/>
      <c r="B49" s="793"/>
      <c r="C49" s="793"/>
      <c r="D49" s="302"/>
      <c r="E49" s="303"/>
      <c r="F49" s="416"/>
      <c r="G49" s="296"/>
      <c r="H49" s="257"/>
      <c r="I49" s="257"/>
      <c r="J49" s="41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  <c r="AQ49" s="296"/>
      <c r="AR49" s="296"/>
      <c r="AS49" s="289"/>
      <c r="AT49" s="177"/>
      <c r="AU49" s="177"/>
      <c r="AV49" s="177"/>
      <c r="AW49" s="177"/>
      <c r="AX49" s="177"/>
      <c r="AY49" s="177"/>
      <c r="AZ49" s="177"/>
      <c r="BA49" s="301"/>
      <c r="BB49" s="373"/>
      <c r="BC49" s="414"/>
      <c r="BD49" s="414"/>
      <c r="BE49" s="414"/>
      <c r="BF49" s="299"/>
    </row>
    <row r="50" spans="1:58" s="118" customFormat="1" ht="0.75" hidden="1" customHeight="1">
      <c r="A50" s="308"/>
      <c r="B50" s="793"/>
      <c r="C50" s="793"/>
      <c r="D50" s="302"/>
      <c r="E50" s="303"/>
      <c r="F50" s="416"/>
      <c r="G50" s="296"/>
      <c r="H50" s="257"/>
      <c r="I50" s="257"/>
      <c r="J50" s="41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  <c r="AQ50" s="296"/>
      <c r="AR50" s="296"/>
      <c r="AS50" s="289"/>
      <c r="AT50" s="177"/>
      <c r="AU50" s="177"/>
      <c r="AV50" s="177"/>
      <c r="AW50" s="177"/>
      <c r="AX50" s="177"/>
      <c r="AY50" s="177"/>
      <c r="AZ50" s="177"/>
      <c r="BA50" s="301"/>
      <c r="BB50" s="373"/>
      <c r="BC50" s="414"/>
      <c r="BD50" s="414"/>
      <c r="BE50" s="414"/>
      <c r="BF50" s="299"/>
    </row>
    <row r="51" spans="1:58" s="118" customFormat="1" ht="0.75" hidden="1" customHeight="1">
      <c r="A51" s="308"/>
      <c r="B51" s="793"/>
      <c r="C51" s="793"/>
      <c r="D51" s="302"/>
      <c r="E51" s="303"/>
      <c r="F51" s="416"/>
      <c r="G51" s="296"/>
      <c r="H51" s="257"/>
      <c r="I51" s="257"/>
      <c r="J51" s="41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89"/>
      <c r="AT51" s="177"/>
      <c r="AU51" s="177"/>
      <c r="AV51" s="177"/>
      <c r="AW51" s="177"/>
      <c r="AX51" s="177"/>
      <c r="AY51" s="177"/>
      <c r="AZ51" s="177"/>
      <c r="BA51" s="301"/>
      <c r="BB51" s="373"/>
      <c r="BC51" s="414"/>
      <c r="BD51" s="414"/>
      <c r="BE51" s="414"/>
      <c r="BF51" s="299"/>
    </row>
    <row r="52" spans="1:58" s="118" customFormat="1" ht="0.75" hidden="1" customHeight="1">
      <c r="A52" s="308"/>
      <c r="B52" s="793"/>
      <c r="C52" s="793"/>
      <c r="D52" s="302"/>
      <c r="E52" s="303"/>
      <c r="F52" s="416"/>
      <c r="G52" s="296"/>
      <c r="H52" s="257"/>
      <c r="I52" s="257"/>
      <c r="J52" s="41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89"/>
      <c r="AT52" s="177"/>
      <c r="AU52" s="177"/>
      <c r="AV52" s="177"/>
      <c r="AW52" s="177"/>
      <c r="AX52" s="177"/>
      <c r="AY52" s="177"/>
      <c r="AZ52" s="177"/>
      <c r="BA52" s="301"/>
      <c r="BB52" s="373"/>
      <c r="BC52" s="414"/>
      <c r="BD52" s="414"/>
      <c r="BE52" s="414"/>
      <c r="BF52" s="299"/>
    </row>
    <row r="53" spans="1:58" s="118" customFormat="1" ht="0.75" hidden="1" customHeight="1">
      <c r="A53" s="308"/>
      <c r="B53" s="793"/>
      <c r="C53" s="793"/>
      <c r="D53" s="302"/>
      <c r="E53" s="303"/>
      <c r="F53" s="416"/>
      <c r="G53" s="296"/>
      <c r="H53" s="257"/>
      <c r="I53" s="257"/>
      <c r="J53" s="41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89"/>
      <c r="AT53" s="177"/>
      <c r="AU53" s="177"/>
      <c r="AV53" s="177"/>
      <c r="AW53" s="177"/>
      <c r="AX53" s="177"/>
      <c r="AY53" s="177"/>
      <c r="AZ53" s="177"/>
      <c r="BA53" s="301"/>
      <c r="BB53" s="373"/>
      <c r="BC53" s="414"/>
      <c r="BD53" s="414"/>
      <c r="BE53" s="414"/>
      <c r="BF53" s="299"/>
    </row>
    <row r="54" spans="1:58" s="118" customFormat="1" ht="0.75" hidden="1" customHeight="1">
      <c r="A54" s="308"/>
      <c r="B54" s="793"/>
      <c r="C54" s="793"/>
      <c r="D54" s="302"/>
      <c r="E54" s="303"/>
      <c r="F54" s="416"/>
      <c r="G54" s="296"/>
      <c r="H54" s="257"/>
      <c r="I54" s="257"/>
      <c r="J54" s="41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89"/>
      <c r="AT54" s="177"/>
      <c r="AU54" s="177"/>
      <c r="AV54" s="177"/>
      <c r="AW54" s="177"/>
      <c r="AX54" s="177"/>
      <c r="AY54" s="177"/>
      <c r="AZ54" s="177"/>
      <c r="BA54" s="301"/>
      <c r="BB54" s="373"/>
      <c r="BC54" s="414"/>
      <c r="BD54" s="414"/>
      <c r="BE54" s="414"/>
      <c r="BF54" s="299"/>
    </row>
    <row r="55" spans="1:58" s="118" customFormat="1" ht="0.75" hidden="1" customHeight="1">
      <c r="A55" s="308"/>
      <c r="B55" s="793"/>
      <c r="C55" s="793"/>
      <c r="D55" s="302"/>
      <c r="E55" s="303"/>
      <c r="F55" s="416"/>
      <c r="G55" s="296"/>
      <c r="H55" s="257"/>
      <c r="I55" s="257"/>
      <c r="J55" s="41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89"/>
      <c r="AT55" s="177"/>
      <c r="AU55" s="177"/>
      <c r="AV55" s="177"/>
      <c r="AW55" s="177"/>
      <c r="AX55" s="177"/>
      <c r="AY55" s="177"/>
      <c r="AZ55" s="177"/>
      <c r="BA55" s="301"/>
      <c r="BB55" s="373"/>
      <c r="BC55" s="414"/>
      <c r="BD55" s="414"/>
      <c r="BE55" s="414"/>
      <c r="BF55" s="299"/>
    </row>
    <row r="56" spans="1:58" s="118" customFormat="1" ht="0.75" hidden="1" customHeight="1">
      <c r="A56" s="308"/>
      <c r="B56" s="793"/>
      <c r="C56" s="793"/>
      <c r="D56" s="306"/>
      <c r="E56" s="303"/>
      <c r="F56" s="416"/>
      <c r="G56" s="296"/>
      <c r="H56" s="257"/>
      <c r="I56" s="257"/>
      <c r="J56" s="41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89"/>
      <c r="AT56" s="177"/>
      <c r="AU56" s="177"/>
      <c r="AV56" s="177"/>
      <c r="AW56" s="177"/>
      <c r="AX56" s="177"/>
      <c r="AY56" s="177"/>
      <c r="AZ56" s="177"/>
      <c r="BA56" s="301"/>
      <c r="BB56" s="373"/>
      <c r="BC56" s="414"/>
      <c r="BD56" s="414"/>
      <c r="BE56" s="414"/>
      <c r="BF56" s="299"/>
    </row>
    <row r="57" spans="1:58" s="177" customFormat="1" ht="0.75" hidden="1" customHeight="1"/>
    <row r="58" spans="1:58" s="177" customFormat="1" ht="0.75" hidden="1" customHeight="1"/>
    <row r="59" spans="1:58" s="177" customFormat="1" ht="0.75" hidden="1" customHeight="1"/>
    <row r="60" spans="1:58" s="177" customFormat="1" ht="0.75" hidden="1" customHeight="1"/>
    <row r="61" spans="1:58" s="177" customFormat="1" ht="0.75" hidden="1" customHeight="1"/>
    <row r="62" spans="1:58" s="177" customFormat="1" ht="0.75" hidden="1" customHeight="1"/>
    <row r="63" spans="1:58" s="177" customFormat="1" ht="0.75" hidden="1" customHeight="1"/>
    <row r="64" spans="1:58" s="177" customFormat="1" ht="0.75" hidden="1" customHeight="1"/>
    <row r="65" s="177" customFormat="1" ht="0.75" hidden="1" customHeight="1"/>
    <row r="66" s="177" customFormat="1" ht="0.75" hidden="1" customHeight="1"/>
    <row r="67" s="177" customFormat="1" ht="0.75" hidden="1" customHeight="1"/>
    <row r="68" s="177" customFormat="1" ht="0.75" hidden="1" customHeight="1"/>
    <row r="69" s="177" customFormat="1" ht="0.75" hidden="1" customHeight="1"/>
    <row r="70" s="177" customFormat="1" ht="0.75" hidden="1" customHeight="1"/>
    <row r="71" s="177" customFormat="1" ht="0.75" hidden="1" customHeight="1"/>
    <row r="72" s="177" customFormat="1" ht="0.75" hidden="1" customHeight="1"/>
    <row r="73" s="177" customFormat="1" ht="0.75" hidden="1" customHeight="1"/>
    <row r="74" s="177" customFormat="1" ht="0.75" hidden="1" customHeight="1"/>
    <row r="75" s="177" customFormat="1" ht="0.75" hidden="1" customHeight="1"/>
    <row r="76" s="177" customFormat="1" ht="0.75" hidden="1" customHeight="1"/>
    <row r="77" s="177" customFormat="1" ht="0.75" hidden="1" customHeight="1"/>
    <row r="78" s="177" customFormat="1" ht="0.75" hidden="1" customHeight="1"/>
    <row r="79" s="177" customFormat="1" ht="0.75" hidden="1" customHeight="1"/>
    <row r="80" s="177" customFormat="1" ht="0.75" hidden="1" customHeight="1"/>
    <row r="81" spans="53:53" s="177" customFormat="1" ht="0.75" hidden="1" customHeight="1"/>
    <row r="82" spans="53:53" s="177" customFormat="1" ht="0.75" hidden="1" customHeight="1"/>
    <row r="83" spans="53:53" s="177" customFormat="1" ht="0.75" hidden="1" customHeight="1"/>
    <row r="84" spans="53:53" s="177" customFormat="1" ht="0.75" hidden="1" customHeight="1"/>
    <row r="85" spans="53:53" s="177" customFormat="1" ht="0.75" hidden="1" customHeight="1"/>
    <row r="86" spans="53:53" s="177" customFormat="1" ht="0.75" hidden="1" customHeight="1">
      <c r="BA86" s="234"/>
    </row>
    <row r="87" spans="53:53" s="177" customFormat="1" ht="0.75" hidden="1" customHeight="1">
      <c r="BA87" s="234"/>
    </row>
    <row r="88" spans="53:53" s="177" customFormat="1" ht="0.75" hidden="1" customHeight="1">
      <c r="BA88" s="234"/>
    </row>
    <row r="89" spans="53:53" s="177" customFormat="1" ht="0.75" hidden="1" customHeight="1">
      <c r="BA89" s="234"/>
    </row>
    <row r="90" spans="53:53" s="177" customFormat="1" ht="0.75" hidden="1" customHeight="1">
      <c r="BA90" s="234"/>
    </row>
    <row r="91" spans="53:53" s="177" customFormat="1" ht="0.75" hidden="1" customHeight="1">
      <c r="BA91" s="234"/>
    </row>
    <row r="92" spans="53:53" s="177" customFormat="1" ht="0.75" hidden="1" customHeight="1">
      <c r="BA92" s="234"/>
    </row>
    <row r="93" spans="53:53" s="177" customFormat="1" ht="0.75" hidden="1" customHeight="1">
      <c r="BA93" s="234"/>
    </row>
    <row r="94" spans="53:53" s="177" customFormat="1" ht="0.75" hidden="1" customHeight="1">
      <c r="BA94" s="234"/>
    </row>
    <row r="95" spans="53:53" s="177" customFormat="1" ht="0.75" hidden="1" customHeight="1">
      <c r="BA95" s="234"/>
    </row>
    <row r="96" spans="53:53" s="177" customFormat="1" ht="0.75" hidden="1" customHeight="1">
      <c r="BA96" s="234"/>
    </row>
    <row r="97" spans="53:53" s="177" customFormat="1" ht="0.75" hidden="1" customHeight="1">
      <c r="BA97" s="234"/>
    </row>
    <row r="98" spans="53:53" s="177" customFormat="1" ht="0.75" hidden="1" customHeight="1">
      <c r="BA98" s="234"/>
    </row>
    <row r="99" spans="53:53" s="177" customFormat="1" ht="0.75" hidden="1" customHeight="1">
      <c r="BA99" s="234"/>
    </row>
    <row r="100" spans="53:53" s="177" customFormat="1" ht="0.75" hidden="1" customHeight="1">
      <c r="BA100" s="234"/>
    </row>
    <row r="101" spans="53:53" s="177" customFormat="1" ht="0.75" hidden="1" customHeight="1">
      <c r="BA101" s="234"/>
    </row>
    <row r="102" spans="53:53" s="177" customFormat="1" ht="0.75" hidden="1" customHeight="1">
      <c r="BA102" s="234"/>
    </row>
    <row r="103" spans="53:53" s="177" customFormat="1" ht="0.75" hidden="1" customHeight="1">
      <c r="BA103" s="234"/>
    </row>
    <row r="104" spans="53:53" s="177" customFormat="1" ht="0.75" hidden="1" customHeight="1">
      <c r="BA104" s="234"/>
    </row>
    <row r="105" spans="53:53" s="177" customFormat="1" ht="0.75" hidden="1" customHeight="1">
      <c r="BA105" s="234"/>
    </row>
    <row r="106" spans="53:53" s="177" customFormat="1" ht="0.75" hidden="1" customHeight="1">
      <c r="BA106" s="234"/>
    </row>
    <row r="107" spans="53:53" s="177" customFormat="1" ht="0.75" hidden="1" customHeight="1">
      <c r="BA107" s="234"/>
    </row>
    <row r="108" spans="53:53" s="177" customFormat="1" ht="0.75" hidden="1" customHeight="1">
      <c r="BA108" s="234"/>
    </row>
    <row r="109" spans="53:53" s="177" customFormat="1" ht="0.75" hidden="1" customHeight="1">
      <c r="BA109" s="234"/>
    </row>
    <row r="110" spans="53:53" s="177" customFormat="1" ht="0.75" hidden="1" customHeight="1">
      <c r="BA110" s="234"/>
    </row>
    <row r="111" spans="53:53" s="177" customFormat="1" ht="0.75" hidden="1" customHeight="1">
      <c r="BA111" s="234"/>
    </row>
    <row r="112" spans="53:53" s="177" customFormat="1" ht="0.75" hidden="1" customHeight="1">
      <c r="BA112" s="234"/>
    </row>
    <row r="113" spans="1:60" s="118" customFormat="1" ht="0.75" hidden="1" customHeight="1">
      <c r="A113" s="266"/>
      <c r="B113" s="320"/>
      <c r="C113" s="266"/>
      <c r="D113" s="307"/>
      <c r="E113" s="337"/>
      <c r="F113" s="221"/>
      <c r="AT113" s="177"/>
      <c r="AU113" s="177"/>
      <c r="AV113" s="177"/>
      <c r="AW113" s="177"/>
      <c r="AX113" s="177"/>
      <c r="AY113" s="177"/>
      <c r="AZ113" s="177"/>
      <c r="BA113" s="234"/>
      <c r="BB113" s="372"/>
      <c r="BC113" s="412"/>
      <c r="BD113" s="412"/>
      <c r="BE113" s="412"/>
      <c r="BF113" s="8"/>
    </row>
    <row r="114" spans="1:60" s="118" customFormat="1" ht="0.75" hidden="1" customHeight="1">
      <c r="A114" s="266"/>
      <c r="B114" s="320"/>
      <c r="C114" s="266"/>
      <c r="D114" s="307"/>
      <c r="E114" s="361"/>
      <c r="F114" s="221"/>
      <c r="AT114" s="177"/>
      <c r="AU114" s="177"/>
      <c r="AV114" s="177"/>
      <c r="AW114" s="177"/>
      <c r="AX114" s="177"/>
      <c r="AY114" s="177"/>
      <c r="AZ114" s="177"/>
      <c r="BA114" s="234"/>
      <c r="BB114" s="372"/>
      <c r="BC114" s="412"/>
      <c r="BD114" s="412"/>
      <c r="BE114" s="412"/>
      <c r="BF114" s="8"/>
    </row>
    <row r="115" spans="1:60" s="177" customFormat="1" ht="0.75" hidden="1" customHeight="1">
      <c r="A115" s="266"/>
      <c r="B115" s="320"/>
      <c r="C115" s="266"/>
      <c r="D115" s="307"/>
      <c r="F115" s="420"/>
      <c r="BA115" s="234"/>
    </row>
    <row r="116" spans="1:60" s="177" customFormat="1" ht="0.75" hidden="1" customHeight="1">
      <c r="A116" s="266"/>
      <c r="B116" s="320"/>
      <c r="C116" s="266"/>
      <c r="D116" s="307"/>
      <c r="F116" s="420"/>
      <c r="BA116" s="234"/>
    </row>
    <row r="117" spans="1:60" s="177" customFormat="1" hidden="1">
      <c r="A117" s="266"/>
      <c r="B117" s="320"/>
      <c r="C117" s="266"/>
      <c r="D117" s="307"/>
      <c r="F117" s="420"/>
      <c r="BA117" s="234"/>
    </row>
    <row r="118" spans="1:60" s="10" customFormat="1" ht="12" customHeight="1">
      <c r="A118" s="9"/>
      <c r="B118" s="41"/>
      <c r="C118" s="11"/>
      <c r="D118" s="88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5"/>
      <c r="AE118" s="75"/>
      <c r="AF118" s="75"/>
      <c r="AG118" s="75"/>
      <c r="AH118" s="75"/>
      <c r="AI118" s="75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34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8"/>
      <c r="E119" s="38"/>
      <c r="F119" s="123" t="str">
        <f>"Баланс " &amp; TEMPLATE_SPHERE &amp; " (производство)"</f>
        <v>Баланс утилизации ТБО (производство)</v>
      </c>
      <c r="G119" s="124"/>
      <c r="H119" s="124"/>
      <c r="I119" s="124"/>
      <c r="J119" s="124"/>
      <c r="K119" s="124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6"/>
      <c r="AE119" s="76"/>
      <c r="AF119" s="76"/>
      <c r="AG119" s="77"/>
      <c r="AH119" s="77"/>
      <c r="AI119" s="77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234"/>
      <c r="BB119" s="72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8"/>
      <c r="F120" s="466" t="s">
        <v>555</v>
      </c>
      <c r="G120" s="131"/>
      <c r="H120" s="131"/>
      <c r="I120" s="131"/>
      <c r="J120" s="131"/>
      <c r="K120" s="131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35"/>
      <c r="AE120" s="235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34"/>
    </row>
    <row r="121" spans="1:60" ht="24" customHeight="1">
      <c r="B121" s="35"/>
      <c r="C121" s="9"/>
      <c r="D121" s="87"/>
      <c r="E121" s="36"/>
      <c r="F121" s="772" t="s">
        <v>105</v>
      </c>
      <c r="G121" s="772" t="s">
        <v>151</v>
      </c>
      <c r="H121" s="792" t="s">
        <v>432</v>
      </c>
      <c r="I121" s="792" t="s">
        <v>433</v>
      </c>
      <c r="J121" s="772" t="s">
        <v>786</v>
      </c>
      <c r="K121" s="772" t="s">
        <v>303</v>
      </c>
      <c r="L121" s="772"/>
      <c r="M121" s="772"/>
      <c r="N121" s="863" t="s">
        <v>1253</v>
      </c>
      <c r="O121" s="868"/>
      <c r="P121" s="869"/>
      <c r="Q121" s="772" t="s">
        <v>304</v>
      </c>
      <c r="R121" s="772" t="s">
        <v>1186</v>
      </c>
      <c r="S121" s="772" t="s">
        <v>1195</v>
      </c>
      <c r="T121" s="772"/>
      <c r="U121" s="772"/>
      <c r="V121" s="772"/>
      <c r="W121" s="772" t="s">
        <v>305</v>
      </c>
      <c r="X121" s="772" t="s">
        <v>306</v>
      </c>
      <c r="Y121" s="772" t="s">
        <v>1255</v>
      </c>
      <c r="Z121" s="772"/>
      <c r="AA121" s="772"/>
      <c r="AB121" s="772"/>
      <c r="AC121" s="772" t="s">
        <v>307</v>
      </c>
      <c r="AD121" s="772"/>
      <c r="AE121" s="863"/>
      <c r="AF121" s="861" t="s">
        <v>308</v>
      </c>
      <c r="AG121" s="861"/>
      <c r="AH121" s="861"/>
      <c r="AI121" s="861"/>
      <c r="AJ121" s="861"/>
      <c r="AK121" s="861"/>
      <c r="AL121" s="861"/>
      <c r="AM121" s="861"/>
      <c r="AN121" s="861"/>
      <c r="AO121" s="861"/>
      <c r="AP121" s="858" t="s">
        <v>1193</v>
      </c>
      <c r="AQ121" s="835" t="s">
        <v>1194</v>
      </c>
      <c r="AR121" s="835" t="s">
        <v>309</v>
      </c>
      <c r="AS121" s="835" t="s">
        <v>310</v>
      </c>
      <c r="BA121" s="234"/>
    </row>
    <row r="122" spans="1:60" s="26" customFormat="1" ht="15" customHeight="1">
      <c r="A122" s="2"/>
      <c r="B122" s="43"/>
      <c r="C122" s="42"/>
      <c r="D122" s="87"/>
      <c r="E122" s="36"/>
      <c r="F122" s="772"/>
      <c r="G122" s="772"/>
      <c r="H122" s="792"/>
      <c r="I122" s="792"/>
      <c r="J122" s="772"/>
      <c r="K122" s="772" t="s">
        <v>161</v>
      </c>
      <c r="L122" s="772" t="s">
        <v>1185</v>
      </c>
      <c r="M122" s="772" t="s">
        <v>1190</v>
      </c>
      <c r="N122" s="832" t="s">
        <v>161</v>
      </c>
      <c r="O122" s="832" t="s">
        <v>1254</v>
      </c>
      <c r="P122" s="832" t="s">
        <v>311</v>
      </c>
      <c r="Q122" s="772"/>
      <c r="R122" s="772"/>
      <c r="S122" s="772" t="s">
        <v>161</v>
      </c>
      <c r="T122" s="772" t="s">
        <v>1187</v>
      </c>
      <c r="U122" s="772" t="s">
        <v>1188</v>
      </c>
      <c r="V122" s="772" t="s">
        <v>1189</v>
      </c>
      <c r="W122" s="772"/>
      <c r="X122" s="772"/>
      <c r="Y122" s="772" t="s">
        <v>161</v>
      </c>
      <c r="Z122" s="861" t="s">
        <v>1256</v>
      </c>
      <c r="AA122" s="861" t="s">
        <v>1257</v>
      </c>
      <c r="AB122" s="861" t="s">
        <v>312</v>
      </c>
      <c r="AC122" s="772" t="s">
        <v>161</v>
      </c>
      <c r="AD122" s="861" t="s">
        <v>1191</v>
      </c>
      <c r="AE122" s="862" t="s">
        <v>1192</v>
      </c>
      <c r="AF122" s="861" t="s">
        <v>161</v>
      </c>
      <c r="AG122" s="861" t="s">
        <v>169</v>
      </c>
      <c r="AH122" s="861"/>
      <c r="AI122" s="861"/>
      <c r="AJ122" s="861" t="s">
        <v>163</v>
      </c>
      <c r="AK122" s="861"/>
      <c r="AL122" s="861"/>
      <c r="AM122" s="861" t="s">
        <v>164</v>
      </c>
      <c r="AN122" s="861"/>
      <c r="AO122" s="861"/>
      <c r="AP122" s="858"/>
      <c r="AQ122" s="835"/>
      <c r="AR122" s="835"/>
      <c r="AS122" s="835"/>
      <c r="AT122"/>
      <c r="AU122"/>
      <c r="AV122"/>
      <c r="AW122"/>
      <c r="AX122"/>
      <c r="AY122"/>
      <c r="AZ122"/>
      <c r="BA122" s="47"/>
      <c r="BB122" s="65"/>
      <c r="BC122" s="67"/>
      <c r="BD122" s="67"/>
      <c r="BE122" s="67"/>
      <c r="BF122" s="28"/>
    </row>
    <row r="123" spans="1:60" s="26" customFormat="1" ht="45" customHeight="1">
      <c r="A123" s="2"/>
      <c r="B123" s="43"/>
      <c r="C123" s="42"/>
      <c r="D123" s="87"/>
      <c r="E123" s="36"/>
      <c r="F123" s="772"/>
      <c r="G123" s="772"/>
      <c r="H123" s="792"/>
      <c r="I123" s="792"/>
      <c r="J123" s="772"/>
      <c r="K123" s="772"/>
      <c r="L123" s="772"/>
      <c r="M123" s="772"/>
      <c r="N123" s="870"/>
      <c r="O123" s="870"/>
      <c r="P123" s="870"/>
      <c r="Q123" s="772"/>
      <c r="R123" s="772"/>
      <c r="S123" s="772"/>
      <c r="T123" s="772"/>
      <c r="U123" s="772"/>
      <c r="V123" s="772"/>
      <c r="W123" s="772"/>
      <c r="X123" s="772"/>
      <c r="Y123" s="772"/>
      <c r="Z123" s="861"/>
      <c r="AA123" s="861"/>
      <c r="AB123" s="861"/>
      <c r="AC123" s="772"/>
      <c r="AD123" s="861"/>
      <c r="AE123" s="862"/>
      <c r="AF123" s="861"/>
      <c r="AG123" s="445" t="s">
        <v>161</v>
      </c>
      <c r="AH123" s="445" t="s">
        <v>1191</v>
      </c>
      <c r="AI123" s="445" t="s">
        <v>1192</v>
      </c>
      <c r="AJ123" s="445" t="s">
        <v>161</v>
      </c>
      <c r="AK123" s="445" t="s">
        <v>1191</v>
      </c>
      <c r="AL123" s="445" t="s">
        <v>1192</v>
      </c>
      <c r="AM123" s="445" t="s">
        <v>161</v>
      </c>
      <c r="AN123" s="445" t="s">
        <v>1191</v>
      </c>
      <c r="AO123" s="445" t="s">
        <v>1192</v>
      </c>
      <c r="AP123" s="858"/>
      <c r="AQ123" s="835"/>
      <c r="AR123" s="835"/>
      <c r="AS123" s="835"/>
      <c r="AT123"/>
      <c r="AU123"/>
      <c r="AV123"/>
      <c r="AW123"/>
      <c r="AX123"/>
      <c r="AY123"/>
      <c r="AZ123"/>
      <c r="BA123" s="47"/>
      <c r="BB123" s="65"/>
      <c r="BC123" s="67"/>
      <c r="BD123" s="67"/>
      <c r="BE123" s="67"/>
      <c r="BF123" s="28"/>
    </row>
    <row r="124" spans="1:60" s="321" customFormat="1" ht="12" customHeight="1">
      <c r="A124" s="266"/>
      <c r="B124" s="323"/>
      <c r="D124" s="324"/>
      <c r="E124" s="331"/>
      <c r="F124" s="379"/>
      <c r="G124" s="380" t="s">
        <v>171</v>
      </c>
      <c r="H124" s="380" t="s">
        <v>736</v>
      </c>
      <c r="I124" s="380" t="s">
        <v>1183</v>
      </c>
      <c r="J124" s="380" t="s">
        <v>102</v>
      </c>
      <c r="K124" s="380" t="s">
        <v>106</v>
      </c>
      <c r="L124" s="380" t="s">
        <v>199</v>
      </c>
      <c r="M124" s="380" t="s">
        <v>200</v>
      </c>
      <c r="N124" s="380" t="s">
        <v>165</v>
      </c>
      <c r="O124" s="380" t="s">
        <v>811</v>
      </c>
      <c r="P124" s="380" t="s">
        <v>813</v>
      </c>
      <c r="Q124" s="380" t="s">
        <v>166</v>
      </c>
      <c r="R124" s="380" t="s">
        <v>167</v>
      </c>
      <c r="S124" s="380" t="s">
        <v>181</v>
      </c>
      <c r="T124" s="380" t="s">
        <v>1229</v>
      </c>
      <c r="U124" s="380" t="s">
        <v>1230</v>
      </c>
      <c r="V124" s="380" t="s">
        <v>1231</v>
      </c>
      <c r="W124" s="380" t="s">
        <v>182</v>
      </c>
      <c r="X124" s="380" t="s">
        <v>183</v>
      </c>
      <c r="Y124" s="380" t="s">
        <v>184</v>
      </c>
      <c r="Z124" s="380" t="s">
        <v>741</v>
      </c>
      <c r="AA124" s="380" t="s">
        <v>742</v>
      </c>
      <c r="AB124" s="380" t="s">
        <v>313</v>
      </c>
      <c r="AC124" s="380" t="s">
        <v>185</v>
      </c>
      <c r="AD124" s="380" t="s">
        <v>1232</v>
      </c>
      <c r="AE124" s="380" t="s">
        <v>1233</v>
      </c>
      <c r="AF124" s="380" t="s">
        <v>186</v>
      </c>
      <c r="AG124" s="380" t="s">
        <v>187</v>
      </c>
      <c r="AH124" s="380" t="s">
        <v>1234</v>
      </c>
      <c r="AI124" s="380" t="s">
        <v>1235</v>
      </c>
      <c r="AJ124" s="380" t="s">
        <v>188</v>
      </c>
      <c r="AK124" s="380" t="s">
        <v>1236</v>
      </c>
      <c r="AL124" s="380" t="s">
        <v>1237</v>
      </c>
      <c r="AM124" s="380" t="s">
        <v>189</v>
      </c>
      <c r="AN124" s="380" t="s">
        <v>1238</v>
      </c>
      <c r="AO124" s="380" t="s">
        <v>1239</v>
      </c>
      <c r="AP124" s="380" t="s">
        <v>1228</v>
      </c>
      <c r="AQ124" s="380" t="s">
        <v>602</v>
      </c>
      <c r="AR124" s="380" t="s">
        <v>816</v>
      </c>
      <c r="AS124" s="380" t="s">
        <v>809</v>
      </c>
      <c r="AT124" s="331"/>
      <c r="AU124" s="331"/>
      <c r="AV124" s="331"/>
      <c r="AW124" s="331"/>
      <c r="AX124" s="331"/>
      <c r="AY124" s="331"/>
      <c r="AZ124" s="331"/>
      <c r="BA124" s="397"/>
      <c r="BB124" s="407"/>
      <c r="BC124" s="391"/>
      <c r="BD124" s="391"/>
      <c r="BE124" s="391"/>
      <c r="BF124" s="323"/>
    </row>
    <row r="125" spans="1:60" s="179" customFormat="1" ht="5.25" customHeight="1">
      <c r="A125" s="118"/>
      <c r="B125" s="323"/>
      <c r="C125" s="321"/>
      <c r="D125" s="324"/>
      <c r="E125" s="331"/>
      <c r="F125" s="408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  <c r="T125" s="383"/>
      <c r="U125" s="383"/>
      <c r="V125" s="383"/>
      <c r="W125" s="383"/>
      <c r="X125" s="383"/>
      <c r="Y125" s="383"/>
      <c r="Z125" s="383"/>
      <c r="AA125" s="383"/>
      <c r="AB125" s="383"/>
      <c r="AC125" s="383"/>
      <c r="AD125" s="409"/>
      <c r="AE125" s="409"/>
      <c r="AF125" s="410"/>
      <c r="AG125" s="410"/>
      <c r="AH125" s="410"/>
      <c r="AI125" s="410"/>
      <c r="AJ125" s="410"/>
      <c r="AK125" s="410"/>
      <c r="AL125" s="410"/>
      <c r="AM125" s="410"/>
      <c r="AN125" s="410"/>
      <c r="AO125" s="410"/>
      <c r="AP125" s="410"/>
      <c r="AQ125" s="410"/>
      <c r="AR125" s="410"/>
      <c r="AS125" s="410"/>
      <c r="AT125" s="177"/>
      <c r="AU125" s="177"/>
      <c r="AV125" s="177"/>
      <c r="AW125" s="177"/>
      <c r="AX125" s="177"/>
      <c r="AY125" s="177"/>
      <c r="AZ125" s="177"/>
      <c r="BA125" s="397"/>
      <c r="BB125" s="407"/>
      <c r="BC125" s="392"/>
      <c r="BD125" s="392"/>
      <c r="BE125" s="392"/>
      <c r="BF125" s="393"/>
    </row>
    <row r="126" spans="1:60" s="118" customFormat="1" ht="24" customHeight="1">
      <c r="B126" s="177"/>
      <c r="C126" s="177"/>
      <c r="D126" s="367" t="s">
        <v>113</v>
      </c>
      <c r="E126" s="398"/>
      <c r="F126" s="338" t="str">
        <f>IF(TEMPLATE_SPHERE_CODE="VSNA","0.1.P","0.1")</f>
        <v>0.1</v>
      </c>
      <c r="G126" s="813" t="s">
        <v>2425</v>
      </c>
      <c r="H126" s="399"/>
      <c r="I126" s="257"/>
      <c r="J126" s="411" t="s">
        <v>241</v>
      </c>
      <c r="K126" s="864">
        <f>S126+N126-Q126+S127+N127-Q127</f>
        <v>0</v>
      </c>
      <c r="L126" s="262">
        <f t="shared" ref="L126:AS126" si="11">SUMIF($BA$131:$BA$132,$BA126,L$131:L$132)</f>
        <v>0</v>
      </c>
      <c r="M126" s="262">
        <f t="shared" si="11"/>
        <v>0</v>
      </c>
      <c r="N126" s="262">
        <f t="shared" si="11"/>
        <v>0</v>
      </c>
      <c r="O126" s="262">
        <f t="shared" si="11"/>
        <v>0</v>
      </c>
      <c r="P126" s="262">
        <f t="shared" si="11"/>
        <v>0</v>
      </c>
      <c r="Q126" s="262">
        <f t="shared" si="11"/>
        <v>0</v>
      </c>
      <c r="R126" s="262">
        <f t="shared" si="11"/>
        <v>0</v>
      </c>
      <c r="S126" s="262">
        <f t="shared" si="11"/>
        <v>0</v>
      </c>
      <c r="T126" s="262">
        <f t="shared" si="11"/>
        <v>0</v>
      </c>
      <c r="U126" s="262">
        <f t="shared" si="11"/>
        <v>0</v>
      </c>
      <c r="V126" s="262">
        <f t="shared" si="11"/>
        <v>0</v>
      </c>
      <c r="W126" s="262">
        <f t="shared" si="11"/>
        <v>0</v>
      </c>
      <c r="X126" s="262">
        <f t="shared" si="11"/>
        <v>0</v>
      </c>
      <c r="Y126" s="262">
        <f t="shared" si="11"/>
        <v>0</v>
      </c>
      <c r="Z126" s="262">
        <f t="shared" si="11"/>
        <v>0</v>
      </c>
      <c r="AA126" s="262">
        <f t="shared" si="11"/>
        <v>0</v>
      </c>
      <c r="AB126" s="262">
        <f t="shared" si="11"/>
        <v>0</v>
      </c>
      <c r="AC126" s="262">
        <f t="shared" si="11"/>
        <v>0</v>
      </c>
      <c r="AD126" s="262">
        <f t="shared" si="11"/>
        <v>0</v>
      </c>
      <c r="AE126" s="262">
        <f t="shared" si="11"/>
        <v>0</v>
      </c>
      <c r="AF126" s="262">
        <f t="shared" si="11"/>
        <v>0</v>
      </c>
      <c r="AG126" s="262">
        <f t="shared" si="11"/>
        <v>0</v>
      </c>
      <c r="AH126" s="262">
        <f t="shared" si="11"/>
        <v>0</v>
      </c>
      <c r="AI126" s="262">
        <f t="shared" si="11"/>
        <v>0</v>
      </c>
      <c r="AJ126" s="262">
        <f t="shared" si="11"/>
        <v>0</v>
      </c>
      <c r="AK126" s="262">
        <f t="shared" si="11"/>
        <v>0</v>
      </c>
      <c r="AL126" s="262">
        <f t="shared" si="11"/>
        <v>0</v>
      </c>
      <c r="AM126" s="262">
        <f t="shared" si="11"/>
        <v>0</v>
      </c>
      <c r="AN126" s="262">
        <f t="shared" si="11"/>
        <v>0</v>
      </c>
      <c r="AO126" s="262">
        <f t="shared" si="11"/>
        <v>0</v>
      </c>
      <c r="AP126" s="262">
        <f t="shared" si="11"/>
        <v>0</v>
      </c>
      <c r="AQ126" s="262">
        <f t="shared" si="11"/>
        <v>0</v>
      </c>
      <c r="AR126" s="262">
        <f t="shared" si="11"/>
        <v>0</v>
      </c>
      <c r="AS126" s="262">
        <f t="shared" si="11"/>
        <v>0</v>
      </c>
      <c r="AT126" s="177"/>
      <c r="AU126" s="177"/>
      <c r="AV126" s="177"/>
      <c r="AW126" s="177"/>
      <c r="AX126" s="177"/>
      <c r="AY126" s="177"/>
      <c r="AZ126" s="177"/>
      <c r="BA126" s="401" t="str">
        <f>IF(J126="питьевая вода","TOTAL_ORG_YEAR_PW",IF(J126="техническая вода","TOTAL_ORG_YEAR_TW",""))</f>
        <v>TOTAL_ORG_YEAR_PW</v>
      </c>
      <c r="BB126" s="372"/>
      <c r="BC126" s="412"/>
      <c r="BD126" s="412"/>
      <c r="BE126" s="412"/>
      <c r="BF126" s="8"/>
    </row>
    <row r="127" spans="1:60" s="118" customFormat="1" ht="24" customHeight="1">
      <c r="B127" s="177"/>
      <c r="C127" s="177"/>
      <c r="D127" s="324"/>
      <c r="E127" s="331"/>
      <c r="F127" s="338" t="str">
        <f>IF(TEMPLATE_SPHERE_CODE="VSNA","0.1.T","")</f>
        <v/>
      </c>
      <c r="G127" s="813"/>
      <c r="H127" s="399"/>
      <c r="I127" s="257"/>
      <c r="J127" s="411" t="s">
        <v>242</v>
      </c>
      <c r="K127" s="865"/>
      <c r="L127" s="262">
        <f t="shared" ref="L127:AQ127" si="12">SUMIF($BA$131:$BA$132,$BA127,L$131:L$132)</f>
        <v>0</v>
      </c>
      <c r="M127" s="262">
        <f t="shared" si="12"/>
        <v>0</v>
      </c>
      <c r="N127" s="262">
        <f t="shared" si="12"/>
        <v>0</v>
      </c>
      <c r="O127" s="262">
        <f t="shared" si="12"/>
        <v>0</v>
      </c>
      <c r="P127" s="262">
        <f t="shared" si="12"/>
        <v>0</v>
      </c>
      <c r="Q127" s="262">
        <f t="shared" si="12"/>
        <v>0</v>
      </c>
      <c r="R127" s="262">
        <f t="shared" si="12"/>
        <v>0</v>
      </c>
      <c r="S127" s="262">
        <f t="shared" si="12"/>
        <v>0</v>
      </c>
      <c r="T127" s="262">
        <f t="shared" si="12"/>
        <v>0</v>
      </c>
      <c r="U127" s="262">
        <f t="shared" si="12"/>
        <v>0</v>
      </c>
      <c r="V127" s="262">
        <f t="shared" si="12"/>
        <v>0</v>
      </c>
      <c r="W127" s="262">
        <f t="shared" si="12"/>
        <v>0</v>
      </c>
      <c r="X127" s="262">
        <f t="shared" si="12"/>
        <v>0</v>
      </c>
      <c r="Y127" s="262">
        <f t="shared" si="12"/>
        <v>0</v>
      </c>
      <c r="Z127" s="262">
        <f t="shared" si="12"/>
        <v>0</v>
      </c>
      <c r="AA127" s="262">
        <f t="shared" si="12"/>
        <v>0</v>
      </c>
      <c r="AB127" s="262">
        <f t="shared" si="12"/>
        <v>0</v>
      </c>
      <c r="AC127" s="262">
        <f t="shared" si="12"/>
        <v>0</v>
      </c>
      <c r="AD127" s="262">
        <f t="shared" si="12"/>
        <v>0</v>
      </c>
      <c r="AE127" s="262">
        <f t="shared" si="12"/>
        <v>0</v>
      </c>
      <c r="AF127" s="262">
        <f t="shared" si="12"/>
        <v>0</v>
      </c>
      <c r="AG127" s="262">
        <f t="shared" si="12"/>
        <v>0</v>
      </c>
      <c r="AH127" s="262">
        <f t="shared" si="12"/>
        <v>0</v>
      </c>
      <c r="AI127" s="262">
        <f t="shared" si="12"/>
        <v>0</v>
      </c>
      <c r="AJ127" s="262">
        <f t="shared" si="12"/>
        <v>0</v>
      </c>
      <c r="AK127" s="262">
        <f t="shared" si="12"/>
        <v>0</v>
      </c>
      <c r="AL127" s="262">
        <f t="shared" si="12"/>
        <v>0</v>
      </c>
      <c r="AM127" s="262">
        <f t="shared" si="12"/>
        <v>0</v>
      </c>
      <c r="AN127" s="262">
        <f t="shared" si="12"/>
        <v>0</v>
      </c>
      <c r="AO127" s="262">
        <f t="shared" si="12"/>
        <v>0</v>
      </c>
      <c r="AP127" s="262">
        <f t="shared" si="12"/>
        <v>0</v>
      </c>
      <c r="AQ127" s="262">
        <f t="shared" si="12"/>
        <v>0</v>
      </c>
      <c r="AR127" s="257"/>
      <c r="AS127" s="257"/>
      <c r="AT127" s="177"/>
      <c r="AU127" s="177"/>
      <c r="AV127" s="177"/>
      <c r="AW127" s="177"/>
      <c r="AX127" s="177"/>
      <c r="AY127" s="177"/>
      <c r="AZ127" s="177"/>
      <c r="BA127" s="401" t="str">
        <f>IF(J127="питьевая вода","TOTAL_ORG_YEAR_PW",IF(J127="техническая вода","TOTAL_ORG_YEAR_TW",""))</f>
        <v>TOTAL_ORG_YEAR_TW</v>
      </c>
      <c r="BB127" s="372"/>
      <c r="BC127" s="412"/>
      <c r="BD127" s="412"/>
      <c r="BE127" s="412"/>
      <c r="BF127" s="8"/>
    </row>
    <row r="128" spans="1:60" s="118" customFormat="1" ht="0.75" customHeight="1">
      <c r="B128" s="177"/>
      <c r="C128" s="177"/>
      <c r="D128" s="177"/>
      <c r="E128" s="402"/>
      <c r="F128" s="403"/>
      <c r="G128" s="866"/>
      <c r="H128" s="385"/>
      <c r="I128" s="360"/>
      <c r="J128" s="404"/>
      <c r="K128" s="867"/>
      <c r="L128" s="447"/>
      <c r="M128" s="447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  <c r="AA128" s="405"/>
      <c r="AB128" s="405"/>
      <c r="AC128" s="405"/>
      <c r="AD128" s="317"/>
      <c r="AE128" s="317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360"/>
      <c r="AT128" s="177"/>
      <c r="AU128" s="177"/>
      <c r="AV128" s="177"/>
      <c r="AW128" s="177"/>
      <c r="AX128" s="177"/>
      <c r="AY128" s="177"/>
      <c r="AZ128" s="177"/>
      <c r="BA128" s="397"/>
      <c r="BB128" s="372"/>
      <c r="BC128" s="412"/>
      <c r="BD128" s="412"/>
      <c r="BE128" s="412"/>
      <c r="BF128" s="8"/>
    </row>
    <row r="129" spans="1:59" s="118" customFormat="1" ht="0.75" customHeight="1">
      <c r="B129" s="177"/>
      <c r="C129" s="177"/>
      <c r="D129" s="177"/>
      <c r="E129" s="402"/>
      <c r="F129" s="342"/>
      <c r="G129" s="811"/>
      <c r="H129" s="387"/>
      <c r="I129" s="289"/>
      <c r="J129" s="404"/>
      <c r="K129" s="867"/>
      <c r="L129" s="447"/>
      <c r="M129" s="447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296"/>
      <c r="AE129" s="296"/>
      <c r="AF129" s="312"/>
      <c r="AG129" s="312"/>
      <c r="AH129" s="312"/>
      <c r="AI129" s="312"/>
      <c r="AJ129" s="312"/>
      <c r="AK129" s="312"/>
      <c r="AL129" s="312"/>
      <c r="AM129" s="312"/>
      <c r="AN129" s="312"/>
      <c r="AO129" s="312"/>
      <c r="AP129" s="312"/>
      <c r="AQ129" s="312"/>
      <c r="AR129" s="296"/>
      <c r="AS129" s="289"/>
      <c r="AT129" s="177"/>
      <c r="AU129" s="177"/>
      <c r="AV129" s="177"/>
      <c r="AW129" s="177"/>
      <c r="AX129" s="177"/>
      <c r="AY129" s="177"/>
      <c r="AZ129" s="177"/>
      <c r="BA129" s="397"/>
      <c r="BB129" s="372"/>
      <c r="BC129" s="412"/>
      <c r="BD129" s="412"/>
      <c r="BE129" s="412"/>
      <c r="BF129" s="8"/>
    </row>
    <row r="130" spans="1:59" s="118" customFormat="1" ht="0.75" customHeight="1">
      <c r="B130" s="177"/>
      <c r="C130" s="177"/>
      <c r="D130" s="177"/>
      <c r="E130" s="331"/>
      <c r="F130" s="343"/>
      <c r="G130" s="335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36"/>
      <c r="AE130" s="336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177"/>
      <c r="AU130" s="177"/>
      <c r="AV130" s="177"/>
      <c r="AW130" s="177"/>
      <c r="AX130" s="177"/>
      <c r="AY130" s="177"/>
      <c r="AZ130" s="177"/>
      <c r="BA130" s="397"/>
      <c r="BB130" s="372"/>
      <c r="BC130" s="412"/>
      <c r="BD130" s="412"/>
      <c r="BE130" s="412"/>
      <c r="BF130" s="8"/>
    </row>
    <row r="131" spans="1:59" s="177" customFormat="1" ht="0.75" customHeight="1">
      <c r="B131" s="344">
        <v>0</v>
      </c>
      <c r="F131" s="345"/>
      <c r="G131" s="346"/>
      <c r="BA131" s="234"/>
    </row>
    <row r="132" spans="1:59" s="118" customFormat="1" ht="0.75" customHeight="1">
      <c r="A132" s="266"/>
      <c r="B132" s="320"/>
      <c r="C132" s="266"/>
      <c r="D132" s="307"/>
      <c r="E132" s="331"/>
      <c r="F132" s="207"/>
      <c r="G132" s="351" t="s">
        <v>136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177"/>
      <c r="AU132" s="177"/>
      <c r="AV132" s="177"/>
      <c r="AW132" s="177"/>
      <c r="AX132" s="177"/>
      <c r="AY132" s="177"/>
      <c r="AZ132" s="177"/>
      <c r="BA132" s="397"/>
      <c r="BB132" s="372"/>
      <c r="BC132" s="412"/>
      <c r="BD132" s="412"/>
      <c r="BE132" s="412"/>
      <c r="BF132" s="8"/>
      <c r="BG132" s="413"/>
    </row>
    <row r="133" spans="1:59" s="177" customFormat="1" ht="12" customHeight="1">
      <c r="A133" s="266"/>
      <c r="B133" s="320"/>
      <c r="C133" s="266"/>
      <c r="D133" s="307"/>
      <c r="F133" s="118"/>
      <c r="G133" s="118"/>
      <c r="AD133" s="118"/>
      <c r="AE133" s="118"/>
      <c r="BA133" s="234"/>
    </row>
    <row r="134" spans="1:59" customFormat="1">
      <c r="A134" s="2"/>
      <c r="B134" s="24"/>
      <c r="C134" s="2"/>
      <c r="D134" s="86"/>
      <c r="F134" s="78"/>
      <c r="BA134" s="234"/>
    </row>
    <row r="135" spans="1:59">
      <c r="D135" s="86"/>
    </row>
    <row r="136" spans="1:59">
      <c r="D136" s="86"/>
    </row>
    <row r="137" spans="1:59">
      <c r="D137" s="86"/>
    </row>
    <row r="138" spans="1:59">
      <c r="D138" s="86"/>
    </row>
    <row r="139" spans="1:59">
      <c r="D139" s="86"/>
    </row>
    <row r="140" spans="1:59">
      <c r="D140" s="86"/>
    </row>
    <row r="141" spans="1:59">
      <c r="D141" s="86"/>
    </row>
    <row r="142" spans="1:59">
      <c r="D142" s="86"/>
    </row>
    <row r="143" spans="1:59">
      <c r="D143" s="86"/>
    </row>
  </sheetData>
  <sheetProtection password="F421" sheet="1" objects="1" scenarios="1" formatColumns="0" formatRows="0"/>
  <mergeCells count="54"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W121:W123"/>
    <mergeCell ref="Z122:Z123"/>
    <mergeCell ref="Y122:Y123"/>
    <mergeCell ref="AS121:AS123"/>
    <mergeCell ref="AF122:AF123"/>
    <mergeCell ref="AR121:AR123"/>
    <mergeCell ref="AC122:AC123"/>
    <mergeCell ref="AP121:AP123"/>
    <mergeCell ref="AF121:AO121"/>
    <mergeCell ref="B1:B28"/>
    <mergeCell ref="F1:F2"/>
    <mergeCell ref="B29:B56"/>
    <mergeCell ref="F29:F30"/>
    <mergeCell ref="C3:C15"/>
    <mergeCell ref="C16:C28"/>
    <mergeCell ref="C31:C43"/>
    <mergeCell ref="C44:C56"/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X121:X123"/>
    <mergeCell ref="AE122:AE123"/>
    <mergeCell ref="AC121:AE121"/>
    <mergeCell ref="V122:V123"/>
    <mergeCell ref="Y121:AB121"/>
    <mergeCell ref="AB122:AB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9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8" customFormat="1" ht="24" hidden="1" customHeight="1">
      <c r="A1" s="421"/>
      <c r="B1" s="793"/>
      <c r="C1" s="292" t="str">
        <f>F3</f>
        <v>0.0</v>
      </c>
      <c r="D1" s="293" t="s">
        <v>113</v>
      </c>
      <c r="E1" s="294"/>
      <c r="F1" s="794">
        <f>B1</f>
        <v>0</v>
      </c>
      <c r="G1" s="796"/>
      <c r="H1" s="257"/>
      <c r="I1" s="257"/>
      <c r="J1" s="312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336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397"/>
    </row>
    <row r="2" spans="1:53" s="118" customFormat="1" ht="0.75" hidden="1" customHeight="1">
      <c r="A2" s="421"/>
      <c r="B2" s="793"/>
      <c r="C2" s="292"/>
      <c r="D2" s="293"/>
      <c r="E2" s="294"/>
      <c r="F2" s="795"/>
      <c r="G2" s="797"/>
      <c r="H2" s="257"/>
      <c r="I2" s="257"/>
      <c r="J2" s="296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336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397"/>
    </row>
    <row r="3" spans="1:53" s="118" customFormat="1" ht="12" hidden="1" customHeight="1">
      <c r="A3" s="421"/>
      <c r="B3" s="793"/>
      <c r="C3" s="793"/>
      <c r="D3" s="302"/>
      <c r="E3" s="303"/>
      <c r="F3" s="304" t="str">
        <f>F1 &amp; ".0"</f>
        <v>0.0</v>
      </c>
      <c r="G3" s="322" t="s">
        <v>137</v>
      </c>
      <c r="H3" s="257"/>
      <c r="I3" s="257"/>
      <c r="J3" s="41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336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397"/>
    </row>
    <row r="4" spans="1:53" s="118" customFormat="1" ht="12" hidden="1" customHeight="1">
      <c r="A4" s="421"/>
      <c r="B4" s="793"/>
      <c r="C4" s="793"/>
      <c r="D4" s="302"/>
      <c r="E4" s="303"/>
      <c r="F4" s="304" t="str">
        <f>F1 &amp; ".1"</f>
        <v>0.1</v>
      </c>
      <c r="G4" s="322" t="s">
        <v>138</v>
      </c>
      <c r="H4" s="257"/>
      <c r="I4" s="257"/>
      <c r="J4" s="41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336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301"/>
    </row>
    <row r="5" spans="1:53" s="118" customFormat="1" ht="12" hidden="1" customHeight="1">
      <c r="A5" s="421"/>
      <c r="B5" s="793"/>
      <c r="C5" s="793"/>
      <c r="D5" s="302"/>
      <c r="E5" s="303"/>
      <c r="F5" s="304" t="str">
        <f>F1 &amp; ".2"</f>
        <v>0.2</v>
      </c>
      <c r="G5" s="322" t="s">
        <v>139</v>
      </c>
      <c r="H5" s="257"/>
      <c r="I5" s="257"/>
      <c r="J5" s="41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336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301"/>
    </row>
    <row r="6" spans="1:53" s="118" customFormat="1" ht="12" hidden="1" customHeight="1">
      <c r="A6" s="421"/>
      <c r="B6" s="793"/>
      <c r="C6" s="793"/>
      <c r="D6" s="302"/>
      <c r="E6" s="303"/>
      <c r="F6" s="304" t="str">
        <f>F1 &amp; ".3"</f>
        <v>0.3</v>
      </c>
      <c r="G6" s="322" t="s">
        <v>140</v>
      </c>
      <c r="H6" s="257"/>
      <c r="I6" s="257"/>
      <c r="J6" s="41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336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301"/>
    </row>
    <row r="7" spans="1:53" s="118" customFormat="1" ht="12" hidden="1" customHeight="1">
      <c r="A7" s="421"/>
      <c r="B7" s="793"/>
      <c r="C7" s="793"/>
      <c r="D7" s="302"/>
      <c r="E7" s="303"/>
      <c r="F7" s="304" t="str">
        <f>F1 &amp; ".4"</f>
        <v>0.4</v>
      </c>
      <c r="G7" s="322" t="s">
        <v>141</v>
      </c>
      <c r="H7" s="257"/>
      <c r="I7" s="257"/>
      <c r="J7" s="41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336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301"/>
    </row>
    <row r="8" spans="1:53" s="118" customFormat="1" ht="12" hidden="1" customHeight="1">
      <c r="A8" s="421"/>
      <c r="B8" s="793"/>
      <c r="C8" s="793"/>
      <c r="D8" s="302"/>
      <c r="E8" s="303"/>
      <c r="F8" s="304" t="str">
        <f>F1 &amp; ".5"</f>
        <v>0.5</v>
      </c>
      <c r="G8" s="322" t="s">
        <v>142</v>
      </c>
      <c r="H8" s="257"/>
      <c r="I8" s="257"/>
      <c r="J8" s="41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336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301"/>
    </row>
    <row r="9" spans="1:53" s="118" customFormat="1" ht="12" hidden="1" customHeight="1">
      <c r="A9" s="421"/>
      <c r="B9" s="793"/>
      <c r="C9" s="793"/>
      <c r="D9" s="302"/>
      <c r="E9" s="303"/>
      <c r="F9" s="304" t="str">
        <f>F1 &amp; ".6"</f>
        <v>0.6</v>
      </c>
      <c r="G9" s="322" t="s">
        <v>143</v>
      </c>
      <c r="H9" s="257"/>
      <c r="I9" s="257"/>
      <c r="J9" s="41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95"/>
      <c r="AC9" s="336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301"/>
    </row>
    <row r="10" spans="1:53" s="118" customFormat="1" ht="12" hidden="1" customHeight="1">
      <c r="A10" s="421"/>
      <c r="B10" s="793"/>
      <c r="C10" s="793"/>
      <c r="D10" s="302"/>
      <c r="E10" s="303"/>
      <c r="F10" s="304" t="str">
        <f>F1 &amp; ".7"</f>
        <v>0.7</v>
      </c>
      <c r="G10" s="322" t="s">
        <v>144</v>
      </c>
      <c r="H10" s="257"/>
      <c r="I10" s="257"/>
      <c r="J10" s="41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336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301"/>
    </row>
    <row r="11" spans="1:53" s="118" customFormat="1" ht="12" hidden="1" customHeight="1">
      <c r="A11" s="421"/>
      <c r="B11" s="793"/>
      <c r="C11" s="793"/>
      <c r="D11" s="302"/>
      <c r="E11" s="303"/>
      <c r="F11" s="304" t="str">
        <f>F1 &amp; ".8"</f>
        <v>0.8</v>
      </c>
      <c r="G11" s="322" t="s">
        <v>145</v>
      </c>
      <c r="H11" s="257"/>
      <c r="I11" s="257"/>
      <c r="J11" s="41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  <c r="AC11" s="336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301"/>
    </row>
    <row r="12" spans="1:53" s="118" customFormat="1" ht="12" hidden="1" customHeight="1">
      <c r="A12" s="421"/>
      <c r="B12" s="793"/>
      <c r="C12" s="793"/>
      <c r="D12" s="302"/>
      <c r="E12" s="303"/>
      <c r="F12" s="304" t="str">
        <f>F1 &amp; ".9"</f>
        <v>0.9</v>
      </c>
      <c r="G12" s="322" t="s">
        <v>146</v>
      </c>
      <c r="H12" s="257"/>
      <c r="I12" s="257"/>
      <c r="J12" s="41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336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301"/>
    </row>
    <row r="13" spans="1:53" s="118" customFormat="1" ht="12" hidden="1" customHeight="1">
      <c r="A13" s="421"/>
      <c r="B13" s="793"/>
      <c r="C13" s="793"/>
      <c r="D13" s="302"/>
      <c r="E13" s="303"/>
      <c r="F13" s="304" t="str">
        <f>F1 &amp; ".10"</f>
        <v>0.10</v>
      </c>
      <c r="G13" s="322" t="s">
        <v>147</v>
      </c>
      <c r="H13" s="257"/>
      <c r="I13" s="257"/>
      <c r="J13" s="41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336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301"/>
    </row>
    <row r="14" spans="1:53" s="118" customFormat="1" ht="12" hidden="1" customHeight="1">
      <c r="A14" s="421"/>
      <c r="B14" s="793"/>
      <c r="C14" s="793"/>
      <c r="D14" s="302"/>
      <c r="E14" s="303"/>
      <c r="F14" s="304" t="str">
        <f>F1 &amp; ".11"</f>
        <v>0.11</v>
      </c>
      <c r="G14" s="322" t="s">
        <v>148</v>
      </c>
      <c r="H14" s="257"/>
      <c r="I14" s="257"/>
      <c r="J14" s="41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336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301"/>
    </row>
    <row r="15" spans="1:53" s="118" customFormat="1" ht="12" hidden="1" customHeight="1">
      <c r="A15" s="421"/>
      <c r="B15" s="793"/>
      <c r="C15" s="793"/>
      <c r="D15" s="302"/>
      <c r="E15" s="303"/>
      <c r="F15" s="304" t="str">
        <f>F1 &amp; ".12"</f>
        <v>0.12</v>
      </c>
      <c r="G15" s="322" t="s">
        <v>149</v>
      </c>
      <c r="H15" s="257"/>
      <c r="I15" s="257"/>
      <c r="J15" s="41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336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301"/>
    </row>
    <row r="16" spans="1:53" s="118" customFormat="1" ht="0.75" hidden="1" customHeight="1">
      <c r="A16" s="421"/>
      <c r="B16" s="793"/>
      <c r="C16" s="793"/>
      <c r="D16" s="302"/>
      <c r="E16" s="303"/>
      <c r="F16" s="416"/>
      <c r="G16" s="296"/>
      <c r="H16" s="257"/>
      <c r="I16" s="257"/>
      <c r="J16" s="416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336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397"/>
    </row>
    <row r="17" spans="1:53" s="118" customFormat="1" ht="0.75" hidden="1" customHeight="1">
      <c r="A17" s="421"/>
      <c r="B17" s="793"/>
      <c r="C17" s="793"/>
      <c r="D17" s="302"/>
      <c r="E17" s="303"/>
      <c r="F17" s="416"/>
      <c r="G17" s="296"/>
      <c r="H17" s="257"/>
      <c r="I17" s="257"/>
      <c r="J17" s="416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336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301"/>
    </row>
    <row r="18" spans="1:53" s="118" customFormat="1" ht="0.75" hidden="1" customHeight="1">
      <c r="A18" s="421"/>
      <c r="B18" s="793"/>
      <c r="C18" s="793"/>
      <c r="D18" s="302"/>
      <c r="E18" s="303"/>
      <c r="F18" s="416"/>
      <c r="G18" s="296"/>
      <c r="H18" s="257"/>
      <c r="I18" s="257"/>
      <c r="J18" s="416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336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301"/>
    </row>
    <row r="19" spans="1:53" s="118" customFormat="1" ht="0.75" hidden="1" customHeight="1">
      <c r="A19" s="421"/>
      <c r="B19" s="793"/>
      <c r="C19" s="793"/>
      <c r="D19" s="302"/>
      <c r="E19" s="303"/>
      <c r="F19" s="416"/>
      <c r="G19" s="296"/>
      <c r="H19" s="257"/>
      <c r="I19" s="257"/>
      <c r="J19" s="416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336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301"/>
    </row>
    <row r="20" spans="1:53" s="118" customFormat="1" ht="0.75" hidden="1" customHeight="1">
      <c r="A20" s="421"/>
      <c r="B20" s="793"/>
      <c r="C20" s="793"/>
      <c r="D20" s="302"/>
      <c r="E20" s="303"/>
      <c r="F20" s="416"/>
      <c r="G20" s="296"/>
      <c r="H20" s="257"/>
      <c r="I20" s="257"/>
      <c r="J20" s="416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336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301"/>
    </row>
    <row r="21" spans="1:53" s="118" customFormat="1" ht="0.75" hidden="1" customHeight="1">
      <c r="A21" s="421"/>
      <c r="B21" s="793"/>
      <c r="C21" s="793"/>
      <c r="D21" s="302"/>
      <c r="E21" s="303"/>
      <c r="F21" s="416"/>
      <c r="G21" s="296"/>
      <c r="H21" s="257"/>
      <c r="I21" s="257"/>
      <c r="J21" s="416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336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301"/>
    </row>
    <row r="22" spans="1:53" s="118" customFormat="1" ht="0.75" hidden="1" customHeight="1">
      <c r="A22" s="421"/>
      <c r="B22" s="793"/>
      <c r="C22" s="793"/>
      <c r="D22" s="302"/>
      <c r="E22" s="303"/>
      <c r="F22" s="416"/>
      <c r="G22" s="296"/>
      <c r="H22" s="257"/>
      <c r="I22" s="257"/>
      <c r="J22" s="41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336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301"/>
    </row>
    <row r="23" spans="1:53" s="118" customFormat="1" ht="0.75" hidden="1" customHeight="1">
      <c r="A23" s="421"/>
      <c r="B23" s="793"/>
      <c r="C23" s="793"/>
      <c r="D23" s="302"/>
      <c r="E23" s="303"/>
      <c r="F23" s="416"/>
      <c r="G23" s="296"/>
      <c r="H23" s="257"/>
      <c r="I23" s="257"/>
      <c r="J23" s="416"/>
      <c r="K23" s="295"/>
      <c r="L23" s="295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336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301"/>
    </row>
    <row r="24" spans="1:53" s="118" customFormat="1" ht="0.75" hidden="1" customHeight="1">
      <c r="A24" s="421"/>
      <c r="B24" s="793"/>
      <c r="C24" s="793"/>
      <c r="D24" s="302"/>
      <c r="E24" s="303"/>
      <c r="F24" s="416"/>
      <c r="G24" s="296"/>
      <c r="H24" s="257"/>
      <c r="I24" s="257"/>
      <c r="J24" s="416"/>
      <c r="K24" s="295"/>
      <c r="L24" s="295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  <c r="AB24" s="295"/>
      <c r="AC24" s="336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301"/>
    </row>
    <row r="25" spans="1:53" s="118" customFormat="1" ht="0.75" hidden="1" customHeight="1">
      <c r="A25" s="421"/>
      <c r="B25" s="793"/>
      <c r="C25" s="793"/>
      <c r="D25" s="302"/>
      <c r="E25" s="303"/>
      <c r="F25" s="416"/>
      <c r="G25" s="296"/>
      <c r="H25" s="257"/>
      <c r="I25" s="257"/>
      <c r="J25" s="416"/>
      <c r="K25" s="295"/>
      <c r="L25" s="295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336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301"/>
    </row>
    <row r="26" spans="1:53" s="118" customFormat="1" ht="0.75" hidden="1" customHeight="1">
      <c r="A26" s="421"/>
      <c r="B26" s="793"/>
      <c r="C26" s="793"/>
      <c r="D26" s="302"/>
      <c r="E26" s="303"/>
      <c r="F26" s="416"/>
      <c r="G26" s="296"/>
      <c r="H26" s="257"/>
      <c r="I26" s="257"/>
      <c r="J26" s="416"/>
      <c r="K26" s="295"/>
      <c r="L26" s="295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336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301"/>
    </row>
    <row r="27" spans="1:53" s="118" customFormat="1" ht="0.75" hidden="1" customHeight="1">
      <c r="A27" s="421"/>
      <c r="B27" s="793"/>
      <c r="C27" s="793"/>
      <c r="D27" s="302"/>
      <c r="E27" s="303"/>
      <c r="F27" s="416"/>
      <c r="G27" s="296"/>
      <c r="H27" s="257"/>
      <c r="I27" s="257"/>
      <c r="J27" s="416"/>
      <c r="K27" s="295"/>
      <c r="L27" s="295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336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301"/>
    </row>
    <row r="28" spans="1:53" s="118" customFormat="1" ht="0.75" hidden="1" customHeight="1">
      <c r="A28" s="421"/>
      <c r="B28" s="793"/>
      <c r="C28" s="793"/>
      <c r="D28" s="306"/>
      <c r="E28" s="303"/>
      <c r="F28" s="416"/>
      <c r="G28" s="296"/>
      <c r="H28" s="257"/>
      <c r="I28" s="257"/>
      <c r="J28" s="416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336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301"/>
    </row>
    <row r="29" spans="1:53" s="118" customFormat="1" ht="24" hidden="1" customHeight="1">
      <c r="A29" s="417" t="s">
        <v>440</v>
      </c>
      <c r="B29" s="793"/>
      <c r="C29" s="292" t="str">
        <f>F31</f>
        <v>0.0</v>
      </c>
      <c r="D29" s="293" t="s">
        <v>113</v>
      </c>
      <c r="E29" s="294"/>
      <c r="F29" s="794">
        <f>B29</f>
        <v>0</v>
      </c>
      <c r="G29" s="796"/>
      <c r="H29" s="311">
        <f>H31</f>
        <v>0</v>
      </c>
      <c r="I29" s="311">
        <f>I31</f>
        <v>0</v>
      </c>
      <c r="J29" s="672" t="str">
        <f>A29</f>
        <v>TBD</v>
      </c>
      <c r="K29" s="311">
        <f t="shared" ref="K29:R29" si="0">K31</f>
        <v>0</v>
      </c>
      <c r="L29" s="311">
        <f t="shared" si="0"/>
        <v>0</v>
      </c>
      <c r="M29" s="311">
        <f t="shared" si="0"/>
        <v>0</v>
      </c>
      <c r="N29" s="311">
        <f t="shared" si="0"/>
        <v>0</v>
      </c>
      <c r="O29" s="311">
        <f t="shared" si="0"/>
        <v>0</v>
      </c>
      <c r="P29" s="311">
        <f t="shared" si="0"/>
        <v>0</v>
      </c>
      <c r="Q29" s="311">
        <f t="shared" si="0"/>
        <v>0</v>
      </c>
      <c r="R29" s="311">
        <f t="shared" si="0"/>
        <v>0</v>
      </c>
      <c r="S29" s="311">
        <f t="shared" ref="S29:AC29" si="1">S31</f>
        <v>0</v>
      </c>
      <c r="T29" s="311">
        <f t="shared" si="1"/>
        <v>0</v>
      </c>
      <c r="U29" s="311">
        <f t="shared" si="1"/>
        <v>0</v>
      </c>
      <c r="V29" s="311">
        <f t="shared" si="1"/>
        <v>0</v>
      </c>
      <c r="W29" s="311">
        <f t="shared" si="1"/>
        <v>0</v>
      </c>
      <c r="X29" s="311">
        <f t="shared" si="1"/>
        <v>0</v>
      </c>
      <c r="Y29" s="311">
        <f t="shared" si="1"/>
        <v>0</v>
      </c>
      <c r="Z29" s="311">
        <f t="shared" si="1"/>
        <v>0</v>
      </c>
      <c r="AA29" s="311">
        <f t="shared" si="1"/>
        <v>0</v>
      </c>
      <c r="AB29" s="311">
        <f t="shared" si="1"/>
        <v>0</v>
      </c>
      <c r="AC29" s="256">
        <f t="shared" si="1"/>
        <v>0</v>
      </c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401" t="str">
        <f>IF(J29="питьевая вода","TOTAL_ORG_PW",IF(J29="техническая вода","TOTAL_ORG_TW",""))</f>
        <v/>
      </c>
    </row>
    <row r="30" spans="1:53" s="118" customFormat="1" ht="0.75" hidden="1" customHeight="1">
      <c r="A30" s="421"/>
      <c r="B30" s="793"/>
      <c r="C30" s="292"/>
      <c r="D30" s="293"/>
      <c r="E30" s="294"/>
      <c r="F30" s="795"/>
      <c r="G30" s="797"/>
      <c r="H30" s="295"/>
      <c r="I30" s="295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5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397"/>
    </row>
    <row r="31" spans="1:53" s="118" customFormat="1" ht="12" hidden="1" customHeight="1">
      <c r="A31" s="421"/>
      <c r="B31" s="793"/>
      <c r="C31" s="793"/>
      <c r="D31" s="302"/>
      <c r="E31" s="303"/>
      <c r="F31" s="304" t="str">
        <f>F29 &amp; ".0"</f>
        <v>0.0</v>
      </c>
      <c r="G31" s="322" t="s">
        <v>137</v>
      </c>
      <c r="H31" s="313">
        <f>SUMIF('Список объектов'!$R$15:$R$16,$F31,'Список объектов'!$W$15:$W$16)</f>
        <v>0</v>
      </c>
      <c r="I31" s="313">
        <f>SUMIF('Список объектов'!$R$15:$R$16,$F31,'Список объектов'!$X$15:$X$16)</f>
        <v>0</v>
      </c>
      <c r="J31" s="418" t="str">
        <f>J29</f>
        <v>TBD</v>
      </c>
      <c r="K31" s="314">
        <f>P31+O31</f>
        <v>0</v>
      </c>
      <c r="L31" s="313"/>
      <c r="M31" s="313"/>
      <c r="N31" s="313"/>
      <c r="O31" s="313"/>
      <c r="P31" s="314">
        <f>SUM(P32:P43)</f>
        <v>0</v>
      </c>
      <c r="Q31" s="314">
        <f>SUM(Q32:Q43)</f>
        <v>0</v>
      </c>
      <c r="R31" s="314">
        <f>SUM(R32:R43)</f>
        <v>0</v>
      </c>
      <c r="S31" s="314">
        <f t="shared" ref="S31:AC31" si="2">SUM(S32:S43)</f>
        <v>0</v>
      </c>
      <c r="T31" s="314">
        <f t="shared" si="2"/>
        <v>0</v>
      </c>
      <c r="U31" s="314">
        <f t="shared" si="2"/>
        <v>0</v>
      </c>
      <c r="V31" s="314">
        <f t="shared" si="2"/>
        <v>0</v>
      </c>
      <c r="W31" s="314">
        <f t="shared" si="2"/>
        <v>0</v>
      </c>
      <c r="X31" s="314">
        <f t="shared" si="2"/>
        <v>0</v>
      </c>
      <c r="Y31" s="314">
        <f t="shared" si="2"/>
        <v>0</v>
      </c>
      <c r="Z31" s="314">
        <f t="shared" si="2"/>
        <v>0</v>
      </c>
      <c r="AA31" s="314">
        <f t="shared" si="2"/>
        <v>0</v>
      </c>
      <c r="AB31" s="314">
        <f t="shared" si="2"/>
        <v>0</v>
      </c>
      <c r="AC31" s="263">
        <f t="shared" si="2"/>
        <v>0</v>
      </c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401" t="str">
        <f>IF(J31="питьевая вода","TOTAL_ORG_YEAR_PW",IF(J31="техническая вода","TOTAL_ORG_YEAR_TW",""))</f>
        <v/>
      </c>
    </row>
    <row r="32" spans="1:53" s="118" customFormat="1" ht="12" hidden="1" customHeight="1">
      <c r="A32" s="421"/>
      <c r="B32" s="793"/>
      <c r="C32" s="793"/>
      <c r="D32" s="302"/>
      <c r="E32" s="303"/>
      <c r="F32" s="304" t="str">
        <f>F29 &amp; ".1"</f>
        <v>0.1</v>
      </c>
      <c r="G32" s="322" t="s">
        <v>138</v>
      </c>
      <c r="H32" s="257"/>
      <c r="I32" s="257"/>
      <c r="J32" s="676" t="str">
        <f ca="1">IF(OFFSET('Список территорий'!CJ$15,$F29,0)="a","Y","N")</f>
        <v>N</v>
      </c>
      <c r="K32" s="296"/>
      <c r="L32" s="296"/>
      <c r="M32" s="296"/>
      <c r="N32" s="296"/>
      <c r="O32" s="296"/>
      <c r="P32" s="314">
        <f>SUM(Q32,U32,R32,X32,AA32)</f>
        <v>0</v>
      </c>
      <c r="Q32" s="313"/>
      <c r="R32" s="314">
        <f>SUM(S32,T32)</f>
        <v>0</v>
      </c>
      <c r="S32" s="313"/>
      <c r="T32" s="313"/>
      <c r="U32" s="314">
        <f>SUM(V32,W32)</f>
        <v>0</v>
      </c>
      <c r="V32" s="313"/>
      <c r="W32" s="313"/>
      <c r="X32" s="314">
        <f>SUM(Y32,Z32)</f>
        <v>0</v>
      </c>
      <c r="Y32" s="313"/>
      <c r="Z32" s="313"/>
      <c r="AA32" s="314">
        <f>SUM(AB32,AC32)</f>
        <v>0</v>
      </c>
      <c r="AB32" s="313"/>
      <c r="AC32" s="261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301" t="str">
        <f>C29 &amp; "-I"</f>
        <v>0.0-I</v>
      </c>
    </row>
    <row r="33" spans="1:53" s="118" customFormat="1" ht="12" hidden="1" customHeight="1">
      <c r="A33" s="421"/>
      <c r="B33" s="793"/>
      <c r="C33" s="793"/>
      <c r="D33" s="302"/>
      <c r="E33" s="303"/>
      <c r="F33" s="304" t="str">
        <f>F29 &amp; ".2"</f>
        <v>0.2</v>
      </c>
      <c r="G33" s="322" t="s">
        <v>139</v>
      </c>
      <c r="H33" s="257"/>
      <c r="I33" s="257"/>
      <c r="J33" s="676" t="str">
        <f ca="1">IF(OFFSET('Список территорий'!CK$15,$F29,0)="a","Y","N")</f>
        <v>N</v>
      </c>
      <c r="K33" s="296"/>
      <c r="L33" s="296"/>
      <c r="M33" s="296"/>
      <c r="N33" s="296"/>
      <c r="O33" s="296"/>
      <c r="P33" s="314">
        <f t="shared" ref="P33:P43" si="3">SUM(Q33,U33,R33,X33,AA33)</f>
        <v>0</v>
      </c>
      <c r="Q33" s="313"/>
      <c r="R33" s="314">
        <f t="shared" ref="R33:R43" si="4">SUM(S33,T33)</f>
        <v>0</v>
      </c>
      <c r="S33" s="313"/>
      <c r="T33" s="313"/>
      <c r="U33" s="314">
        <f t="shared" ref="U33:U43" si="5">SUM(V33,W33)</f>
        <v>0</v>
      </c>
      <c r="V33" s="313"/>
      <c r="W33" s="313"/>
      <c r="X33" s="314">
        <f t="shared" ref="X33:X43" si="6">SUM(Y33,Z33)</f>
        <v>0</v>
      </c>
      <c r="Y33" s="313"/>
      <c r="Z33" s="313"/>
      <c r="AA33" s="314">
        <f t="shared" ref="AA33:AA43" si="7">SUM(AB33,AC33)</f>
        <v>0</v>
      </c>
      <c r="AB33" s="313"/>
      <c r="AC33" s="261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301" t="str">
        <f>C29 &amp; "-I"</f>
        <v>0.0-I</v>
      </c>
    </row>
    <row r="34" spans="1:53" s="118" customFormat="1" ht="12" hidden="1" customHeight="1">
      <c r="A34" s="421"/>
      <c r="B34" s="793"/>
      <c r="C34" s="793"/>
      <c r="D34" s="302"/>
      <c r="E34" s="303"/>
      <c r="F34" s="304" t="str">
        <f>F29 &amp; ".3"</f>
        <v>0.3</v>
      </c>
      <c r="G34" s="322" t="s">
        <v>140</v>
      </c>
      <c r="H34" s="257"/>
      <c r="I34" s="257"/>
      <c r="J34" s="676" t="str">
        <f ca="1">IF(OFFSET('Список территорий'!CL$15,$F29,0)="a","Y","N")</f>
        <v>N</v>
      </c>
      <c r="K34" s="296"/>
      <c r="L34" s="296"/>
      <c r="M34" s="296"/>
      <c r="N34" s="296"/>
      <c r="O34" s="296"/>
      <c r="P34" s="314">
        <f t="shared" si="3"/>
        <v>0</v>
      </c>
      <c r="Q34" s="313"/>
      <c r="R34" s="314">
        <f t="shared" si="4"/>
        <v>0</v>
      </c>
      <c r="S34" s="313"/>
      <c r="T34" s="313"/>
      <c r="U34" s="314">
        <f t="shared" si="5"/>
        <v>0</v>
      </c>
      <c r="V34" s="313"/>
      <c r="W34" s="313"/>
      <c r="X34" s="314">
        <f t="shared" si="6"/>
        <v>0</v>
      </c>
      <c r="Y34" s="313"/>
      <c r="Z34" s="313"/>
      <c r="AA34" s="314">
        <f t="shared" si="7"/>
        <v>0</v>
      </c>
      <c r="AB34" s="313"/>
      <c r="AC34" s="261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301" t="str">
        <f>C29 &amp; "-I"</f>
        <v>0.0-I</v>
      </c>
    </row>
    <row r="35" spans="1:53" s="118" customFormat="1" ht="12" hidden="1" customHeight="1">
      <c r="A35" s="421"/>
      <c r="B35" s="793"/>
      <c r="C35" s="793"/>
      <c r="D35" s="302"/>
      <c r="E35" s="303"/>
      <c r="F35" s="304" t="str">
        <f>F29 &amp; ".4"</f>
        <v>0.4</v>
      </c>
      <c r="G35" s="322" t="s">
        <v>141</v>
      </c>
      <c r="H35" s="257"/>
      <c r="I35" s="257"/>
      <c r="J35" s="676" t="str">
        <f ca="1">IF(OFFSET('Список территорий'!CM$15,$F29,0)="a","Y","N")</f>
        <v>N</v>
      </c>
      <c r="K35" s="296"/>
      <c r="L35" s="296"/>
      <c r="M35" s="296"/>
      <c r="N35" s="296"/>
      <c r="O35" s="296"/>
      <c r="P35" s="314">
        <f t="shared" si="3"/>
        <v>0</v>
      </c>
      <c r="Q35" s="313"/>
      <c r="R35" s="314">
        <f t="shared" si="4"/>
        <v>0</v>
      </c>
      <c r="S35" s="313"/>
      <c r="T35" s="313"/>
      <c r="U35" s="314">
        <f t="shared" si="5"/>
        <v>0</v>
      </c>
      <c r="V35" s="313"/>
      <c r="W35" s="313"/>
      <c r="X35" s="314">
        <f t="shared" si="6"/>
        <v>0</v>
      </c>
      <c r="Y35" s="313"/>
      <c r="Z35" s="313"/>
      <c r="AA35" s="314">
        <f t="shared" si="7"/>
        <v>0</v>
      </c>
      <c r="AB35" s="313"/>
      <c r="AC35" s="261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301" t="str">
        <f>C29 &amp; "-I"</f>
        <v>0.0-I</v>
      </c>
    </row>
    <row r="36" spans="1:53" s="118" customFormat="1" ht="12" hidden="1" customHeight="1">
      <c r="A36" s="421"/>
      <c r="B36" s="793"/>
      <c r="C36" s="793"/>
      <c r="D36" s="302"/>
      <c r="E36" s="303"/>
      <c r="F36" s="304" t="str">
        <f>F29 &amp; ".5"</f>
        <v>0.5</v>
      </c>
      <c r="G36" s="322" t="s">
        <v>142</v>
      </c>
      <c r="H36" s="257"/>
      <c r="I36" s="257"/>
      <c r="J36" s="676" t="str">
        <f ca="1">IF(OFFSET('Список территорий'!CN$15,$F29,0)="a","Y","N")</f>
        <v>N</v>
      </c>
      <c r="K36" s="296"/>
      <c r="L36" s="296"/>
      <c r="M36" s="296"/>
      <c r="N36" s="296"/>
      <c r="O36" s="296"/>
      <c r="P36" s="314">
        <f t="shared" si="3"/>
        <v>0</v>
      </c>
      <c r="Q36" s="313"/>
      <c r="R36" s="314">
        <f t="shared" si="4"/>
        <v>0</v>
      </c>
      <c r="S36" s="313"/>
      <c r="T36" s="313"/>
      <c r="U36" s="314">
        <f t="shared" si="5"/>
        <v>0</v>
      </c>
      <c r="V36" s="313"/>
      <c r="W36" s="313"/>
      <c r="X36" s="314">
        <f t="shared" si="6"/>
        <v>0</v>
      </c>
      <c r="Y36" s="313"/>
      <c r="Z36" s="313"/>
      <c r="AA36" s="314">
        <f t="shared" si="7"/>
        <v>0</v>
      </c>
      <c r="AB36" s="313"/>
      <c r="AC36" s="261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301" t="str">
        <f>C29 &amp; "-I"</f>
        <v>0.0-I</v>
      </c>
    </row>
    <row r="37" spans="1:53" s="118" customFormat="1" ht="12" hidden="1" customHeight="1">
      <c r="A37" s="421"/>
      <c r="B37" s="793"/>
      <c r="C37" s="793"/>
      <c r="D37" s="302"/>
      <c r="E37" s="303"/>
      <c r="F37" s="304" t="str">
        <f>F29 &amp; ".6"</f>
        <v>0.6</v>
      </c>
      <c r="G37" s="322" t="s">
        <v>143</v>
      </c>
      <c r="H37" s="257"/>
      <c r="I37" s="257"/>
      <c r="J37" s="676" t="str">
        <f ca="1">IF(OFFSET('Список территорий'!CO$15,$F29,0)="a","Y","N")</f>
        <v>N</v>
      </c>
      <c r="K37" s="296"/>
      <c r="L37" s="296"/>
      <c r="M37" s="296"/>
      <c r="N37" s="296"/>
      <c r="O37" s="296"/>
      <c r="P37" s="314">
        <f t="shared" si="3"/>
        <v>0</v>
      </c>
      <c r="Q37" s="313"/>
      <c r="R37" s="314">
        <f t="shared" si="4"/>
        <v>0</v>
      </c>
      <c r="S37" s="313"/>
      <c r="T37" s="313"/>
      <c r="U37" s="314">
        <f t="shared" si="5"/>
        <v>0</v>
      </c>
      <c r="V37" s="313"/>
      <c r="W37" s="313"/>
      <c r="X37" s="314">
        <f t="shared" si="6"/>
        <v>0</v>
      </c>
      <c r="Y37" s="313"/>
      <c r="Z37" s="313"/>
      <c r="AA37" s="314">
        <f t="shared" si="7"/>
        <v>0</v>
      </c>
      <c r="AB37" s="313"/>
      <c r="AC37" s="261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301" t="str">
        <f>C29 &amp; "-I"</f>
        <v>0.0-I</v>
      </c>
    </row>
    <row r="38" spans="1:53" s="118" customFormat="1" ht="12" hidden="1" customHeight="1">
      <c r="A38" s="421"/>
      <c r="B38" s="793"/>
      <c r="C38" s="793"/>
      <c r="D38" s="302"/>
      <c r="E38" s="303"/>
      <c r="F38" s="304" t="str">
        <f>F29 &amp; ".7"</f>
        <v>0.7</v>
      </c>
      <c r="G38" s="322" t="s">
        <v>144</v>
      </c>
      <c r="H38" s="257"/>
      <c r="I38" s="257"/>
      <c r="J38" s="676" t="str">
        <f ca="1">IF(OFFSET('Список территорий'!CP$15,$F29,0)="a","Y","N")</f>
        <v>N</v>
      </c>
      <c r="K38" s="296"/>
      <c r="L38" s="296"/>
      <c r="M38" s="296"/>
      <c r="N38" s="296"/>
      <c r="O38" s="296"/>
      <c r="P38" s="314">
        <f t="shared" si="3"/>
        <v>0</v>
      </c>
      <c r="Q38" s="313"/>
      <c r="R38" s="314">
        <f t="shared" si="4"/>
        <v>0</v>
      </c>
      <c r="S38" s="313"/>
      <c r="T38" s="313"/>
      <c r="U38" s="314">
        <f t="shared" si="5"/>
        <v>0</v>
      </c>
      <c r="V38" s="313"/>
      <c r="W38" s="313"/>
      <c r="X38" s="314">
        <f t="shared" si="6"/>
        <v>0</v>
      </c>
      <c r="Y38" s="313"/>
      <c r="Z38" s="313"/>
      <c r="AA38" s="314">
        <f t="shared" si="7"/>
        <v>0</v>
      </c>
      <c r="AB38" s="313"/>
      <c r="AC38" s="261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301" t="str">
        <f>C29 &amp; "-II"</f>
        <v>0.0-II</v>
      </c>
    </row>
    <row r="39" spans="1:53" s="118" customFormat="1" ht="12" hidden="1" customHeight="1">
      <c r="A39" s="421"/>
      <c r="B39" s="793"/>
      <c r="C39" s="793"/>
      <c r="D39" s="302"/>
      <c r="E39" s="303"/>
      <c r="F39" s="304" t="str">
        <f>F29 &amp; ".8"</f>
        <v>0.8</v>
      </c>
      <c r="G39" s="322" t="s">
        <v>145</v>
      </c>
      <c r="H39" s="257"/>
      <c r="I39" s="257"/>
      <c r="J39" s="676" t="str">
        <f ca="1">IF(OFFSET('Список территорий'!CQ$15,$F29,0)="a","Y","N")</f>
        <v>N</v>
      </c>
      <c r="K39" s="296"/>
      <c r="L39" s="296"/>
      <c r="M39" s="296"/>
      <c r="N39" s="296"/>
      <c r="O39" s="296"/>
      <c r="P39" s="314">
        <f t="shared" si="3"/>
        <v>0</v>
      </c>
      <c r="Q39" s="313"/>
      <c r="R39" s="314">
        <f t="shared" si="4"/>
        <v>0</v>
      </c>
      <c r="S39" s="313"/>
      <c r="T39" s="313"/>
      <c r="U39" s="314">
        <f t="shared" si="5"/>
        <v>0</v>
      </c>
      <c r="V39" s="313"/>
      <c r="W39" s="313"/>
      <c r="X39" s="314">
        <f t="shared" si="6"/>
        <v>0</v>
      </c>
      <c r="Y39" s="313"/>
      <c r="Z39" s="313"/>
      <c r="AA39" s="314">
        <f t="shared" si="7"/>
        <v>0</v>
      </c>
      <c r="AB39" s="313"/>
      <c r="AC39" s="261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301" t="str">
        <f>C29 &amp; "-II"</f>
        <v>0.0-II</v>
      </c>
    </row>
    <row r="40" spans="1:53" s="118" customFormat="1" ht="12" hidden="1" customHeight="1">
      <c r="A40" s="421"/>
      <c r="B40" s="793"/>
      <c r="C40" s="793"/>
      <c r="D40" s="302"/>
      <c r="E40" s="303"/>
      <c r="F40" s="304" t="str">
        <f>F29 &amp; ".9"</f>
        <v>0.9</v>
      </c>
      <c r="G40" s="322" t="s">
        <v>146</v>
      </c>
      <c r="H40" s="257"/>
      <c r="I40" s="257"/>
      <c r="J40" s="676" t="str">
        <f ca="1">IF(OFFSET('Список территорий'!CR$15,$F29,0)="a","Y","N")</f>
        <v>N</v>
      </c>
      <c r="K40" s="296"/>
      <c r="L40" s="296"/>
      <c r="M40" s="296"/>
      <c r="N40" s="296"/>
      <c r="O40" s="296"/>
      <c r="P40" s="314">
        <f t="shared" si="3"/>
        <v>0</v>
      </c>
      <c r="Q40" s="313"/>
      <c r="R40" s="314">
        <f t="shared" si="4"/>
        <v>0</v>
      </c>
      <c r="S40" s="313"/>
      <c r="T40" s="313"/>
      <c r="U40" s="314">
        <f t="shared" si="5"/>
        <v>0</v>
      </c>
      <c r="V40" s="313"/>
      <c r="W40" s="313"/>
      <c r="X40" s="314">
        <f t="shared" si="6"/>
        <v>0</v>
      </c>
      <c r="Y40" s="313"/>
      <c r="Z40" s="313"/>
      <c r="AA40" s="314">
        <f t="shared" si="7"/>
        <v>0</v>
      </c>
      <c r="AB40" s="313"/>
      <c r="AC40" s="261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301" t="str">
        <f>C29 &amp; "-II"</f>
        <v>0.0-II</v>
      </c>
    </row>
    <row r="41" spans="1:53" s="118" customFormat="1" ht="12" hidden="1" customHeight="1">
      <c r="A41" s="421"/>
      <c r="B41" s="793"/>
      <c r="C41" s="793"/>
      <c r="D41" s="302"/>
      <c r="E41" s="303"/>
      <c r="F41" s="304" t="str">
        <f>F29 &amp; ".10"</f>
        <v>0.10</v>
      </c>
      <c r="G41" s="322" t="s">
        <v>147</v>
      </c>
      <c r="H41" s="257"/>
      <c r="I41" s="257"/>
      <c r="J41" s="676" t="str">
        <f ca="1">IF(OFFSET('Список территорий'!CS$15,$F29,0)="a","Y","N")</f>
        <v>N</v>
      </c>
      <c r="K41" s="296"/>
      <c r="L41" s="296"/>
      <c r="M41" s="296"/>
      <c r="N41" s="296"/>
      <c r="O41" s="296"/>
      <c r="P41" s="314">
        <f t="shared" si="3"/>
        <v>0</v>
      </c>
      <c r="Q41" s="313"/>
      <c r="R41" s="314">
        <f t="shared" si="4"/>
        <v>0</v>
      </c>
      <c r="S41" s="313"/>
      <c r="T41" s="313"/>
      <c r="U41" s="314">
        <f t="shared" si="5"/>
        <v>0</v>
      </c>
      <c r="V41" s="313"/>
      <c r="W41" s="313"/>
      <c r="X41" s="314">
        <f t="shared" si="6"/>
        <v>0</v>
      </c>
      <c r="Y41" s="313"/>
      <c r="Z41" s="313"/>
      <c r="AA41" s="314">
        <f t="shared" si="7"/>
        <v>0</v>
      </c>
      <c r="AB41" s="313"/>
      <c r="AC41" s="261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301" t="str">
        <f>C29 &amp; "-II"</f>
        <v>0.0-II</v>
      </c>
    </row>
    <row r="42" spans="1:53" s="118" customFormat="1" ht="12" hidden="1" customHeight="1">
      <c r="A42" s="421"/>
      <c r="B42" s="793"/>
      <c r="C42" s="793"/>
      <c r="D42" s="302"/>
      <c r="E42" s="303"/>
      <c r="F42" s="304" t="str">
        <f>F29 &amp; ".11"</f>
        <v>0.11</v>
      </c>
      <c r="G42" s="322" t="s">
        <v>148</v>
      </c>
      <c r="H42" s="257"/>
      <c r="I42" s="257"/>
      <c r="J42" s="676" t="str">
        <f ca="1">IF(OFFSET('Список территорий'!CT$15,$F29,0)="a","Y","N")</f>
        <v>N</v>
      </c>
      <c r="K42" s="296"/>
      <c r="L42" s="296"/>
      <c r="M42" s="296"/>
      <c r="N42" s="296"/>
      <c r="O42" s="296"/>
      <c r="P42" s="314">
        <f t="shared" si="3"/>
        <v>0</v>
      </c>
      <c r="Q42" s="313"/>
      <c r="R42" s="314">
        <f t="shared" si="4"/>
        <v>0</v>
      </c>
      <c r="S42" s="313"/>
      <c r="T42" s="313"/>
      <c r="U42" s="314">
        <f t="shared" si="5"/>
        <v>0</v>
      </c>
      <c r="V42" s="313"/>
      <c r="W42" s="313"/>
      <c r="X42" s="314">
        <f t="shared" si="6"/>
        <v>0</v>
      </c>
      <c r="Y42" s="313"/>
      <c r="Z42" s="313"/>
      <c r="AA42" s="314">
        <f t="shared" si="7"/>
        <v>0</v>
      </c>
      <c r="AB42" s="313"/>
      <c r="AC42" s="261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301" t="str">
        <f>C29 &amp; "-II"</f>
        <v>0.0-II</v>
      </c>
    </row>
    <row r="43" spans="1:53" s="118" customFormat="1" ht="12" hidden="1" customHeight="1">
      <c r="A43" s="421"/>
      <c r="B43" s="793"/>
      <c r="C43" s="793"/>
      <c r="D43" s="302"/>
      <c r="E43" s="303"/>
      <c r="F43" s="304" t="str">
        <f>F29 &amp; ".12"</f>
        <v>0.12</v>
      </c>
      <c r="G43" s="322" t="s">
        <v>149</v>
      </c>
      <c r="H43" s="257"/>
      <c r="I43" s="257"/>
      <c r="J43" s="676" t="str">
        <f ca="1">IF(OFFSET('Список территорий'!CU$15,$F29,0)="a","Y","N")</f>
        <v>N</v>
      </c>
      <c r="K43" s="296"/>
      <c r="L43" s="296"/>
      <c r="M43" s="296"/>
      <c r="N43" s="296"/>
      <c r="O43" s="296"/>
      <c r="P43" s="314">
        <f t="shared" si="3"/>
        <v>0</v>
      </c>
      <c r="Q43" s="313"/>
      <c r="R43" s="314">
        <f t="shared" si="4"/>
        <v>0</v>
      </c>
      <c r="S43" s="313"/>
      <c r="T43" s="313"/>
      <c r="U43" s="314">
        <f t="shared" si="5"/>
        <v>0</v>
      </c>
      <c r="V43" s="313"/>
      <c r="W43" s="313"/>
      <c r="X43" s="314">
        <f t="shared" si="6"/>
        <v>0</v>
      </c>
      <c r="Y43" s="313"/>
      <c r="Z43" s="313"/>
      <c r="AA43" s="314">
        <f t="shared" si="7"/>
        <v>0</v>
      </c>
      <c r="AB43" s="313"/>
      <c r="AC43" s="261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301" t="str">
        <f>C29 &amp; "-II"</f>
        <v>0.0-II</v>
      </c>
    </row>
    <row r="44" spans="1:53" s="118" customFormat="1" ht="0.75" hidden="1" customHeight="1">
      <c r="A44" s="421"/>
      <c r="B44" s="793"/>
      <c r="C44" s="793"/>
      <c r="D44" s="302"/>
      <c r="E44" s="303"/>
      <c r="F44" s="416"/>
      <c r="G44" s="296"/>
      <c r="H44" s="257"/>
      <c r="I44" s="257"/>
      <c r="J44" s="416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336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397"/>
    </row>
    <row r="45" spans="1:53" s="118" customFormat="1" ht="0.75" hidden="1" customHeight="1">
      <c r="A45" s="421"/>
      <c r="B45" s="793"/>
      <c r="C45" s="793"/>
      <c r="D45" s="302"/>
      <c r="E45" s="303"/>
      <c r="F45" s="416"/>
      <c r="G45" s="296"/>
      <c r="H45" s="257"/>
      <c r="I45" s="257"/>
      <c r="J45" s="416"/>
      <c r="K45" s="295"/>
      <c r="L45" s="295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336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301"/>
    </row>
    <row r="46" spans="1:53" s="118" customFormat="1" ht="0.75" hidden="1" customHeight="1">
      <c r="A46" s="421"/>
      <c r="B46" s="793"/>
      <c r="C46" s="793"/>
      <c r="D46" s="302"/>
      <c r="E46" s="303"/>
      <c r="F46" s="416"/>
      <c r="G46" s="296"/>
      <c r="H46" s="257"/>
      <c r="I46" s="257"/>
      <c r="J46" s="416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336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301"/>
    </row>
    <row r="47" spans="1:53" s="118" customFormat="1" ht="0.75" hidden="1" customHeight="1">
      <c r="A47" s="421"/>
      <c r="B47" s="793"/>
      <c r="C47" s="793"/>
      <c r="D47" s="302"/>
      <c r="E47" s="303"/>
      <c r="F47" s="416"/>
      <c r="G47" s="296"/>
      <c r="H47" s="257"/>
      <c r="I47" s="257"/>
      <c r="J47" s="416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336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301"/>
    </row>
    <row r="48" spans="1:53" s="118" customFormat="1" ht="0.75" hidden="1" customHeight="1">
      <c r="A48" s="421"/>
      <c r="B48" s="793"/>
      <c r="C48" s="793"/>
      <c r="D48" s="302"/>
      <c r="E48" s="303"/>
      <c r="F48" s="416"/>
      <c r="G48" s="296"/>
      <c r="H48" s="257"/>
      <c r="I48" s="257"/>
      <c r="J48" s="416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336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301"/>
    </row>
    <row r="49" spans="1:53" s="118" customFormat="1" ht="0.75" hidden="1" customHeight="1">
      <c r="A49" s="421"/>
      <c r="B49" s="793"/>
      <c r="C49" s="793"/>
      <c r="D49" s="302"/>
      <c r="E49" s="303"/>
      <c r="F49" s="416"/>
      <c r="G49" s="296"/>
      <c r="H49" s="257"/>
      <c r="I49" s="257"/>
      <c r="J49" s="416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336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301"/>
    </row>
    <row r="50" spans="1:53" s="118" customFormat="1" ht="0.75" hidden="1" customHeight="1">
      <c r="A50" s="421"/>
      <c r="B50" s="793"/>
      <c r="C50" s="793"/>
      <c r="D50" s="302"/>
      <c r="E50" s="303"/>
      <c r="F50" s="416"/>
      <c r="G50" s="296"/>
      <c r="H50" s="257"/>
      <c r="I50" s="257"/>
      <c r="J50" s="416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336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301"/>
    </row>
    <row r="51" spans="1:53" s="118" customFormat="1" ht="0.75" hidden="1" customHeight="1">
      <c r="A51" s="421"/>
      <c r="B51" s="793"/>
      <c r="C51" s="793"/>
      <c r="D51" s="302"/>
      <c r="E51" s="303"/>
      <c r="F51" s="416"/>
      <c r="G51" s="296"/>
      <c r="H51" s="257"/>
      <c r="I51" s="257"/>
      <c r="J51" s="416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336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301"/>
    </row>
    <row r="52" spans="1:53" s="118" customFormat="1" ht="0.75" hidden="1" customHeight="1">
      <c r="A52" s="421"/>
      <c r="B52" s="793"/>
      <c r="C52" s="793"/>
      <c r="D52" s="302"/>
      <c r="E52" s="303"/>
      <c r="F52" s="416"/>
      <c r="G52" s="296"/>
      <c r="H52" s="257"/>
      <c r="I52" s="257"/>
      <c r="J52" s="416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336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301"/>
    </row>
    <row r="53" spans="1:53" s="118" customFormat="1" ht="0.75" hidden="1" customHeight="1">
      <c r="A53" s="421"/>
      <c r="B53" s="793"/>
      <c r="C53" s="793"/>
      <c r="D53" s="302"/>
      <c r="E53" s="303"/>
      <c r="F53" s="416"/>
      <c r="G53" s="296"/>
      <c r="H53" s="257"/>
      <c r="I53" s="257"/>
      <c r="J53" s="416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336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301"/>
    </row>
    <row r="54" spans="1:53" s="118" customFormat="1" ht="0.75" hidden="1" customHeight="1">
      <c r="A54" s="421"/>
      <c r="B54" s="793"/>
      <c r="C54" s="793"/>
      <c r="D54" s="302"/>
      <c r="E54" s="303"/>
      <c r="F54" s="416"/>
      <c r="G54" s="296"/>
      <c r="H54" s="257"/>
      <c r="I54" s="257"/>
      <c r="J54" s="416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336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301"/>
    </row>
    <row r="55" spans="1:53" s="118" customFormat="1" ht="0.75" hidden="1" customHeight="1">
      <c r="A55" s="421"/>
      <c r="B55" s="793"/>
      <c r="C55" s="793"/>
      <c r="D55" s="302"/>
      <c r="E55" s="303"/>
      <c r="F55" s="416"/>
      <c r="G55" s="296"/>
      <c r="H55" s="257"/>
      <c r="I55" s="257"/>
      <c r="J55" s="416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336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301"/>
    </row>
    <row r="56" spans="1:53" s="118" customFormat="1" ht="0.75" hidden="1" customHeight="1">
      <c r="A56" s="421"/>
      <c r="B56" s="793"/>
      <c r="C56" s="793"/>
      <c r="D56" s="306"/>
      <c r="E56" s="303"/>
      <c r="F56" s="416"/>
      <c r="G56" s="296"/>
      <c r="H56" s="257"/>
      <c r="I56" s="257"/>
      <c r="J56" s="416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450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301"/>
    </row>
    <row r="57" spans="1:53" s="177" customFormat="1" ht="0.75" hidden="1" customHeight="1"/>
    <row r="58" spans="1:53" s="177" customFormat="1" ht="0.75" hidden="1" customHeight="1"/>
    <row r="59" spans="1:53" s="177" customFormat="1" ht="0.75" hidden="1" customHeight="1"/>
    <row r="60" spans="1:53" s="177" customFormat="1" ht="0.75" hidden="1" customHeight="1"/>
    <row r="61" spans="1:53" s="177" customFormat="1" ht="0.75" hidden="1" customHeight="1"/>
    <row r="62" spans="1:53" s="177" customFormat="1" ht="0.75" hidden="1" customHeight="1"/>
    <row r="63" spans="1:53" s="177" customFormat="1" ht="0.75" hidden="1" customHeight="1"/>
    <row r="64" spans="1:53" s="177" customFormat="1" ht="0.75" hidden="1" customHeight="1"/>
    <row r="65" s="177" customFormat="1" ht="0.75" hidden="1" customHeight="1"/>
    <row r="66" s="177" customFormat="1" ht="0.75" hidden="1" customHeight="1"/>
    <row r="67" s="177" customFormat="1" ht="0.75" hidden="1" customHeight="1"/>
    <row r="68" s="177" customFormat="1" ht="0.75" hidden="1" customHeight="1"/>
    <row r="69" s="177" customFormat="1" ht="0.75" hidden="1" customHeight="1"/>
    <row r="70" s="177" customFormat="1" ht="0.75" hidden="1" customHeight="1"/>
    <row r="71" s="177" customFormat="1" ht="0.75" hidden="1" customHeight="1"/>
    <row r="72" s="177" customFormat="1" ht="0.75" hidden="1" customHeight="1"/>
    <row r="73" s="177" customFormat="1" ht="0.75" hidden="1" customHeight="1"/>
    <row r="74" s="177" customFormat="1" ht="0.75" hidden="1" customHeight="1"/>
    <row r="75" s="177" customFormat="1" ht="0.75" hidden="1" customHeight="1"/>
    <row r="76" s="177" customFormat="1" ht="0.75" hidden="1" customHeight="1"/>
    <row r="77" s="177" customFormat="1" ht="0.75" hidden="1" customHeight="1"/>
    <row r="78" s="177" customFormat="1" ht="0.75" hidden="1" customHeight="1"/>
    <row r="79" s="177" customFormat="1" ht="0.75" hidden="1" customHeight="1"/>
    <row r="80" s="177" customFormat="1" ht="0.75" hidden="1" customHeight="1"/>
    <row r="81" spans="53:53" s="177" customFormat="1" ht="0.75" hidden="1" customHeight="1"/>
    <row r="82" spans="53:53" s="177" customFormat="1" ht="0.75" hidden="1" customHeight="1"/>
    <row r="83" spans="53:53" s="177" customFormat="1" ht="0.75" hidden="1" customHeight="1"/>
    <row r="84" spans="53:53" s="177" customFormat="1" ht="0.75" hidden="1" customHeight="1"/>
    <row r="85" spans="53:53" s="177" customFormat="1" ht="0.75" hidden="1" customHeight="1"/>
    <row r="86" spans="53:53" s="177" customFormat="1" ht="0.75" hidden="1" customHeight="1"/>
    <row r="87" spans="53:53" s="177" customFormat="1" ht="0.75" hidden="1" customHeight="1"/>
    <row r="88" spans="53:53" s="177" customFormat="1" ht="0.75" hidden="1" customHeight="1"/>
    <row r="89" spans="53:53" s="177" customFormat="1" ht="0.75" hidden="1" customHeight="1"/>
    <row r="90" spans="53:53" s="177" customFormat="1" ht="0.75" hidden="1" customHeight="1"/>
    <row r="91" spans="53:53" s="177" customFormat="1" ht="0.75" hidden="1" customHeight="1"/>
    <row r="92" spans="53:53" s="177" customFormat="1" ht="0.75" hidden="1" customHeight="1"/>
    <row r="93" spans="53:53" s="177" customFormat="1" ht="0.75" hidden="1" customHeight="1"/>
    <row r="94" spans="53:53" s="177" customFormat="1" ht="0.75" hidden="1" customHeight="1"/>
    <row r="95" spans="53:53" s="177" customFormat="1" ht="0.75" hidden="1" customHeight="1">
      <c r="BA95" s="234"/>
    </row>
    <row r="96" spans="53:53" s="177" customFormat="1" ht="0.75" hidden="1" customHeight="1">
      <c r="BA96" s="234"/>
    </row>
    <row r="97" spans="53:53" s="177" customFormat="1" ht="0.75" hidden="1" customHeight="1">
      <c r="BA97" s="234"/>
    </row>
    <row r="98" spans="53:53" s="177" customFormat="1" ht="0.75" hidden="1" customHeight="1">
      <c r="BA98" s="234"/>
    </row>
    <row r="99" spans="53:53" s="177" customFormat="1" ht="0.75" hidden="1" customHeight="1">
      <c r="BA99" s="234"/>
    </row>
    <row r="100" spans="53:53" s="177" customFormat="1" ht="0.75" hidden="1" customHeight="1">
      <c r="BA100" s="234"/>
    </row>
    <row r="101" spans="53:53" s="177" customFormat="1" ht="0.75" hidden="1" customHeight="1">
      <c r="BA101" s="234"/>
    </row>
    <row r="102" spans="53:53" s="177" customFormat="1" ht="0.75" hidden="1" customHeight="1">
      <c r="BA102" s="234"/>
    </row>
    <row r="103" spans="53:53" s="177" customFormat="1" ht="0.75" hidden="1" customHeight="1">
      <c r="BA103" s="234"/>
    </row>
    <row r="104" spans="53:53" s="177" customFormat="1" ht="0.75" hidden="1" customHeight="1">
      <c r="BA104" s="234"/>
    </row>
    <row r="105" spans="53:53" s="177" customFormat="1" ht="0.75" hidden="1" customHeight="1">
      <c r="BA105" s="234"/>
    </row>
    <row r="106" spans="53:53" s="177" customFormat="1" ht="0.75" hidden="1" customHeight="1">
      <c r="BA106" s="234"/>
    </row>
    <row r="107" spans="53:53" s="177" customFormat="1" ht="0.75" hidden="1" customHeight="1">
      <c r="BA107" s="234"/>
    </row>
    <row r="108" spans="53:53" s="177" customFormat="1" ht="0.75" hidden="1" customHeight="1">
      <c r="BA108" s="234"/>
    </row>
    <row r="109" spans="53:53" s="177" customFormat="1" ht="0.75" hidden="1" customHeight="1">
      <c r="BA109" s="234"/>
    </row>
    <row r="110" spans="53:53" s="177" customFormat="1" ht="0.75" hidden="1" customHeight="1">
      <c r="BA110" s="234"/>
    </row>
    <row r="111" spans="53:53" s="177" customFormat="1" ht="0.75" hidden="1" customHeight="1">
      <c r="BA111" s="234"/>
    </row>
    <row r="112" spans="53:53" s="177" customFormat="1" ht="0.75" hidden="1" customHeight="1">
      <c r="BA112" s="234"/>
    </row>
    <row r="113" spans="1:53" s="177" customFormat="1" ht="0.75" hidden="1" customHeight="1">
      <c r="BA113" s="234"/>
    </row>
    <row r="114" spans="1:53" s="177" customFormat="1" ht="0.75" hidden="1" customHeight="1">
      <c r="BA114" s="234"/>
    </row>
    <row r="115" spans="1:53" s="177" customFormat="1" ht="0.75" hidden="1" customHeight="1">
      <c r="B115" s="320"/>
      <c r="C115" s="266"/>
      <c r="D115" s="307"/>
      <c r="BA115" s="234"/>
    </row>
    <row r="116" spans="1:53" s="177" customFormat="1" ht="0.75" hidden="1" customHeight="1">
      <c r="B116" s="320"/>
      <c r="C116" s="266"/>
      <c r="D116" s="307"/>
      <c r="BA116" s="234"/>
    </row>
    <row r="117" spans="1:53" s="177" customFormat="1" hidden="1">
      <c r="B117" s="320"/>
      <c r="C117" s="266"/>
      <c r="D117" s="307"/>
      <c r="BA117" s="234"/>
    </row>
    <row r="118" spans="1:53" customFormat="1" ht="11.25" customHeight="1">
      <c r="B118" s="41"/>
      <c r="C118" s="11"/>
      <c r="D118" s="88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34"/>
    </row>
    <row r="119" spans="1:53" customFormat="1" ht="18" customHeight="1">
      <c r="B119" s="41"/>
      <c r="C119" s="11"/>
      <c r="D119" s="88"/>
      <c r="E119" s="38"/>
      <c r="F119" s="123" t="str">
        <f>"Баланс " &amp; TEMPLATE_SPHERE &amp; " (транспортировка)"</f>
        <v>Баланс утилизации ТБО (транспортировка)</v>
      </c>
      <c r="G119" s="124"/>
      <c r="H119" s="124"/>
      <c r="I119" s="124"/>
      <c r="J119" s="124"/>
      <c r="K119" s="124"/>
      <c r="L119" s="73"/>
      <c r="M119" s="73"/>
      <c r="N119" s="73"/>
      <c r="O119" s="73"/>
      <c r="BA119" s="234"/>
    </row>
    <row r="120" spans="1:53" customFormat="1" ht="15" customHeight="1">
      <c r="B120" s="41"/>
      <c r="C120" s="11"/>
      <c r="D120" s="88"/>
      <c r="F120" s="466" t="s">
        <v>555</v>
      </c>
      <c r="G120" s="131"/>
      <c r="H120" s="131"/>
      <c r="I120" s="131"/>
      <c r="J120" s="131"/>
      <c r="K120" s="131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34"/>
    </row>
    <row r="121" spans="1:53" ht="24" customHeight="1">
      <c r="B121" s="43"/>
      <c r="C121" s="42"/>
      <c r="D121" s="87"/>
      <c r="E121" s="36"/>
      <c r="F121" s="772" t="s">
        <v>105</v>
      </c>
      <c r="G121" s="772" t="s">
        <v>151</v>
      </c>
      <c r="H121" s="772" t="s">
        <v>432</v>
      </c>
      <c r="I121" s="772" t="s">
        <v>433</v>
      </c>
      <c r="J121" s="772" t="s">
        <v>786</v>
      </c>
      <c r="K121" s="835" t="s">
        <v>1197</v>
      </c>
      <c r="L121" s="835"/>
      <c r="M121" s="835"/>
      <c r="N121" s="835"/>
      <c r="O121" s="772" t="s">
        <v>191</v>
      </c>
      <c r="P121" s="835" t="s">
        <v>314</v>
      </c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AC121" s="835"/>
      <c r="BA121" s="47"/>
    </row>
    <row r="122" spans="1:53" ht="15" customHeight="1">
      <c r="B122" s="43"/>
      <c r="C122" s="42"/>
      <c r="D122" s="87"/>
      <c r="E122" s="36"/>
      <c r="F122" s="772"/>
      <c r="G122" s="772"/>
      <c r="H122" s="772"/>
      <c r="I122" s="772"/>
      <c r="J122" s="772"/>
      <c r="K122" s="772" t="s">
        <v>161</v>
      </c>
      <c r="L122" s="772" t="s">
        <v>1187</v>
      </c>
      <c r="M122" s="772" t="s">
        <v>1188</v>
      </c>
      <c r="N122" s="772" t="s">
        <v>1189</v>
      </c>
      <c r="O122" s="772"/>
      <c r="P122" s="772" t="s">
        <v>161</v>
      </c>
      <c r="Q122" s="772" t="s">
        <v>1196</v>
      </c>
      <c r="R122" s="835" t="s">
        <v>315</v>
      </c>
      <c r="S122" s="835"/>
      <c r="T122" s="835"/>
      <c r="U122" s="835" t="s">
        <v>162</v>
      </c>
      <c r="V122" s="835"/>
      <c r="W122" s="835"/>
      <c r="X122" s="835" t="s">
        <v>163</v>
      </c>
      <c r="Y122" s="835"/>
      <c r="Z122" s="835"/>
      <c r="AA122" s="835" t="s">
        <v>164</v>
      </c>
      <c r="AB122" s="835"/>
      <c r="AC122" s="835"/>
      <c r="BA122" s="47"/>
    </row>
    <row r="123" spans="1:53" ht="45" customHeight="1">
      <c r="B123" s="43"/>
      <c r="C123" s="42"/>
      <c r="D123" s="87"/>
      <c r="E123" s="36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445" t="s">
        <v>161</v>
      </c>
      <c r="S123" s="445" t="s">
        <v>1191</v>
      </c>
      <c r="T123" s="445" t="s">
        <v>1192</v>
      </c>
      <c r="U123" s="445" t="s">
        <v>161</v>
      </c>
      <c r="V123" s="445" t="s">
        <v>1191</v>
      </c>
      <c r="W123" s="445" t="s">
        <v>1192</v>
      </c>
      <c r="X123" s="445" t="s">
        <v>161</v>
      </c>
      <c r="Y123" s="445" t="s">
        <v>1191</v>
      </c>
      <c r="Z123" s="445" t="s">
        <v>1192</v>
      </c>
      <c r="AA123" s="445" t="s">
        <v>161</v>
      </c>
      <c r="AB123" s="445" t="s">
        <v>1191</v>
      </c>
      <c r="AC123" s="445" t="s">
        <v>1192</v>
      </c>
      <c r="BA123" s="47"/>
    </row>
    <row r="124" spans="1:53" s="266" customFormat="1" ht="12" customHeight="1">
      <c r="A124" s="320"/>
      <c r="B124" s="323"/>
      <c r="C124" s="321"/>
      <c r="D124" s="324"/>
      <c r="E124" s="331"/>
      <c r="F124" s="380"/>
      <c r="G124" s="380" t="s">
        <v>171</v>
      </c>
      <c r="H124" s="380" t="s">
        <v>736</v>
      </c>
      <c r="I124" s="380" t="s">
        <v>1183</v>
      </c>
      <c r="J124" s="380" t="s">
        <v>102</v>
      </c>
      <c r="K124" s="380">
        <v>1</v>
      </c>
      <c r="L124" s="380" t="s">
        <v>199</v>
      </c>
      <c r="M124" s="380" t="s">
        <v>200</v>
      </c>
      <c r="N124" s="380" t="s">
        <v>810</v>
      </c>
      <c r="O124" s="380">
        <v>2</v>
      </c>
      <c r="P124" s="380">
        <v>3</v>
      </c>
      <c r="Q124" s="380" t="s">
        <v>172</v>
      </c>
      <c r="R124" s="380" t="s">
        <v>173</v>
      </c>
      <c r="S124" s="380" t="s">
        <v>554</v>
      </c>
      <c r="T124" s="380" t="s">
        <v>1110</v>
      </c>
      <c r="U124" s="380" t="s">
        <v>174</v>
      </c>
      <c r="V124" s="380" t="s">
        <v>1224</v>
      </c>
      <c r="W124" s="380" t="s">
        <v>1225</v>
      </c>
      <c r="X124" s="380" t="s">
        <v>175</v>
      </c>
      <c r="Y124" s="380" t="s">
        <v>1226</v>
      </c>
      <c r="Z124" s="380" t="s">
        <v>1227</v>
      </c>
      <c r="AA124" s="380" t="s">
        <v>176</v>
      </c>
      <c r="AB124" s="380" t="s">
        <v>443</v>
      </c>
      <c r="AC124" s="380" t="s">
        <v>444</v>
      </c>
      <c r="AD124" s="331"/>
      <c r="AE124" s="331"/>
      <c r="AF124" s="331"/>
      <c r="AG124" s="331"/>
      <c r="AH124" s="331"/>
      <c r="AI124" s="331"/>
      <c r="AJ124" s="331"/>
      <c r="AK124" s="331"/>
      <c r="AL124" s="331"/>
      <c r="AM124" s="331"/>
      <c r="AN124" s="331"/>
      <c r="AO124" s="331"/>
      <c r="AP124" s="331"/>
      <c r="AQ124" s="331"/>
      <c r="AR124" s="331"/>
      <c r="AS124" s="331"/>
      <c r="AT124" s="331"/>
      <c r="AU124" s="331"/>
      <c r="AV124" s="331"/>
      <c r="AW124" s="331"/>
      <c r="AX124" s="331"/>
      <c r="AY124" s="331"/>
      <c r="AZ124" s="331"/>
      <c r="BA124" s="397"/>
    </row>
    <row r="125" spans="1:53" s="266" customFormat="1" ht="5.25" customHeight="1">
      <c r="A125" s="320"/>
      <c r="B125" s="323"/>
      <c r="C125" s="321"/>
      <c r="D125" s="324"/>
      <c r="E125" s="331"/>
      <c r="F125" s="383"/>
      <c r="G125" s="383"/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  <c r="T125" s="383"/>
      <c r="U125" s="383"/>
      <c r="V125" s="383"/>
      <c r="W125" s="383"/>
      <c r="X125" s="383"/>
      <c r="Y125" s="383"/>
      <c r="Z125" s="383"/>
      <c r="AA125" s="383"/>
      <c r="AB125" s="383"/>
      <c r="AC125" s="383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397"/>
    </row>
    <row r="126" spans="1:53" s="118" customFormat="1" ht="24" customHeight="1">
      <c r="A126" s="8"/>
      <c r="B126" s="177"/>
      <c r="C126" s="266"/>
      <c r="D126" s="367" t="s">
        <v>113</v>
      </c>
      <c r="E126" s="398"/>
      <c r="F126" s="338" t="str">
        <f>IF(TEMPLATE_SPHERE_CODE="VSNA","0.1.P","0.1")</f>
        <v>0.1</v>
      </c>
      <c r="G126" s="813" t="s">
        <v>2425</v>
      </c>
      <c r="H126" s="399"/>
      <c r="I126" s="257"/>
      <c r="J126" s="400" t="s">
        <v>241</v>
      </c>
      <c r="K126" s="262">
        <f t="shared" ref="K126:AC126" si="8">SUMIF($BA131:$BA132,$BA126,K131:K132)</f>
        <v>0</v>
      </c>
      <c r="L126" s="262">
        <f t="shared" si="8"/>
        <v>0</v>
      </c>
      <c r="M126" s="262">
        <f t="shared" si="8"/>
        <v>0</v>
      </c>
      <c r="N126" s="262">
        <f t="shared" si="8"/>
        <v>0</v>
      </c>
      <c r="O126" s="262">
        <f t="shared" si="8"/>
        <v>0</v>
      </c>
      <c r="P126" s="262">
        <f t="shared" si="8"/>
        <v>0</v>
      </c>
      <c r="Q126" s="262">
        <f t="shared" si="8"/>
        <v>0</v>
      </c>
      <c r="R126" s="262">
        <f t="shared" si="8"/>
        <v>0</v>
      </c>
      <c r="S126" s="262">
        <f t="shared" si="8"/>
        <v>0</v>
      </c>
      <c r="T126" s="262">
        <f t="shared" si="8"/>
        <v>0</v>
      </c>
      <c r="U126" s="262">
        <f t="shared" si="8"/>
        <v>0</v>
      </c>
      <c r="V126" s="262">
        <f t="shared" si="8"/>
        <v>0</v>
      </c>
      <c r="W126" s="262">
        <f t="shared" si="8"/>
        <v>0</v>
      </c>
      <c r="X126" s="262">
        <f t="shared" si="8"/>
        <v>0</v>
      </c>
      <c r="Y126" s="262">
        <f t="shared" si="8"/>
        <v>0</v>
      </c>
      <c r="Z126" s="262">
        <f t="shared" si="8"/>
        <v>0</v>
      </c>
      <c r="AA126" s="262">
        <f t="shared" si="8"/>
        <v>0</v>
      </c>
      <c r="AB126" s="262">
        <f t="shared" si="8"/>
        <v>0</v>
      </c>
      <c r="AC126" s="262">
        <f t="shared" si="8"/>
        <v>0</v>
      </c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401" t="str">
        <f>IF(J126="питьевая вода","TOTAL_ORG_YEAR_PW",IF(J126="техническая вода","TOTAL_ORG_YEAR_TW",""))</f>
        <v>TOTAL_ORG_YEAR_PW</v>
      </c>
    </row>
    <row r="127" spans="1:53" s="118" customFormat="1" ht="24" customHeight="1">
      <c r="A127" s="8"/>
      <c r="B127" s="177"/>
      <c r="C127" s="266"/>
      <c r="D127" s="324"/>
      <c r="E127" s="331"/>
      <c r="F127" s="338" t="str">
        <f>IF(TEMPLATE_SPHERE_CODE="VSNA","0.1.T","")</f>
        <v/>
      </c>
      <c r="G127" s="813"/>
      <c r="H127" s="399"/>
      <c r="I127" s="257"/>
      <c r="J127" s="400" t="s">
        <v>242</v>
      </c>
      <c r="K127" s="262">
        <f t="shared" ref="K127:AC127" si="9">SUMIF($BA131:$BA132,$BA127,K131:K132)</f>
        <v>0</v>
      </c>
      <c r="L127" s="262">
        <f t="shared" si="9"/>
        <v>0</v>
      </c>
      <c r="M127" s="262">
        <f t="shared" si="9"/>
        <v>0</v>
      </c>
      <c r="N127" s="262">
        <f t="shared" si="9"/>
        <v>0</v>
      </c>
      <c r="O127" s="262">
        <f t="shared" si="9"/>
        <v>0</v>
      </c>
      <c r="P127" s="262">
        <f t="shared" si="9"/>
        <v>0</v>
      </c>
      <c r="Q127" s="262">
        <f t="shared" si="9"/>
        <v>0</v>
      </c>
      <c r="R127" s="262">
        <f t="shared" si="9"/>
        <v>0</v>
      </c>
      <c r="S127" s="262">
        <f t="shared" si="9"/>
        <v>0</v>
      </c>
      <c r="T127" s="262">
        <f t="shared" si="9"/>
        <v>0</v>
      </c>
      <c r="U127" s="262">
        <f t="shared" si="9"/>
        <v>0</v>
      </c>
      <c r="V127" s="262">
        <f t="shared" si="9"/>
        <v>0</v>
      </c>
      <c r="W127" s="262">
        <f t="shared" si="9"/>
        <v>0</v>
      </c>
      <c r="X127" s="262">
        <f t="shared" si="9"/>
        <v>0</v>
      </c>
      <c r="Y127" s="262">
        <f t="shared" si="9"/>
        <v>0</v>
      </c>
      <c r="Z127" s="262">
        <f t="shared" si="9"/>
        <v>0</v>
      </c>
      <c r="AA127" s="262">
        <f t="shared" si="9"/>
        <v>0</v>
      </c>
      <c r="AB127" s="262">
        <f t="shared" si="9"/>
        <v>0</v>
      </c>
      <c r="AC127" s="262">
        <f t="shared" si="9"/>
        <v>0</v>
      </c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401" t="str">
        <f>IF(J127="питьевая вода","TOTAL_ORG_YEAR_PW",IF(J127="техническая вода","TOTAL_ORG_YEAR_TW",""))</f>
        <v>TOTAL_ORG_YEAR_TW</v>
      </c>
    </row>
    <row r="128" spans="1:53" s="118" customFormat="1" ht="0.75" customHeight="1">
      <c r="A128" s="8"/>
      <c r="B128" s="177"/>
      <c r="C128" s="266"/>
      <c r="D128" s="307"/>
      <c r="E128" s="402"/>
      <c r="F128" s="403"/>
      <c r="G128" s="866"/>
      <c r="H128" s="385"/>
      <c r="I128" s="360"/>
      <c r="J128" s="404"/>
      <c r="K128" s="405"/>
      <c r="L128" s="405"/>
      <c r="M128" s="405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  <c r="AA128" s="406"/>
      <c r="AB128" s="405"/>
      <c r="AC128" s="406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397" t="s">
        <v>17</v>
      </c>
    </row>
    <row r="129" spans="1:53" s="118" customFormat="1" ht="0.75" customHeight="1">
      <c r="A129" s="8"/>
      <c r="B129" s="177"/>
      <c r="C129" s="266"/>
      <c r="D129" s="307"/>
      <c r="E129" s="402"/>
      <c r="F129" s="342"/>
      <c r="G129" s="811"/>
      <c r="H129" s="387"/>
      <c r="I129" s="289"/>
      <c r="J129" s="404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88"/>
      <c r="AB129" s="312"/>
      <c r="AC129" s="388"/>
      <c r="AD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397" t="s">
        <v>18</v>
      </c>
    </row>
    <row r="130" spans="1:53" s="118" customFormat="1" ht="0.75" customHeight="1">
      <c r="A130" s="8"/>
      <c r="B130" s="177"/>
      <c r="C130" s="266"/>
      <c r="D130" s="307"/>
      <c r="E130" s="331"/>
      <c r="F130" s="343"/>
      <c r="G130" s="335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397"/>
    </row>
    <row r="131" spans="1:53" s="266" customFormat="1" ht="0.75" customHeight="1">
      <c r="A131" s="320"/>
      <c r="B131" s="344">
        <v>0</v>
      </c>
      <c r="D131" s="307"/>
      <c r="E131" s="331"/>
      <c r="F131" s="389"/>
      <c r="G131" s="389"/>
      <c r="H131" s="177"/>
      <c r="I131" s="177"/>
      <c r="J131" s="177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31"/>
      <c r="AE131" s="331"/>
      <c r="AF131" s="331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  <c r="AT131" s="331"/>
      <c r="AU131" s="331"/>
      <c r="AV131" s="331"/>
      <c r="AW131" s="331"/>
      <c r="AX131" s="331"/>
      <c r="AY131" s="331"/>
      <c r="AZ131" s="331"/>
      <c r="BA131" s="397"/>
    </row>
    <row r="132" spans="1:53" s="118" customFormat="1" ht="0.75" customHeight="1">
      <c r="A132" s="8"/>
      <c r="B132" s="177"/>
      <c r="C132" s="266"/>
      <c r="D132" s="307"/>
      <c r="E132" s="331"/>
      <c r="F132" s="207"/>
      <c r="G132" s="351" t="s">
        <v>136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397"/>
    </row>
    <row r="133" spans="1:53" s="118" customFormat="1" ht="12" customHeight="1">
      <c r="A133" s="8"/>
      <c r="B133" s="177"/>
      <c r="C133" s="266"/>
      <c r="D133" s="307"/>
      <c r="E133" s="177"/>
      <c r="F133" s="8"/>
      <c r="G133" s="8"/>
      <c r="H133" s="177"/>
      <c r="I133" s="177"/>
      <c r="J133" s="177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397"/>
    </row>
    <row r="134" spans="1:53" ht="12" customHeight="1">
      <c r="D134" s="86"/>
      <c r="E134"/>
      <c r="F134" s="24"/>
      <c r="G134" s="24"/>
      <c r="H134"/>
      <c r="I134"/>
      <c r="J13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53">
      <c r="D135" s="86"/>
    </row>
    <row r="136" spans="1:53" ht="18" customHeight="1">
      <c r="D136" s="86"/>
    </row>
    <row r="137" spans="1:53">
      <c r="D137" s="86"/>
    </row>
    <row r="138" spans="1:53">
      <c r="D138" s="86"/>
    </row>
    <row r="139" spans="1:53">
      <c r="D139" s="86"/>
    </row>
    <row r="140" spans="1:53">
      <c r="D140" s="86"/>
    </row>
    <row r="141" spans="1:53">
      <c r="D141" s="86"/>
    </row>
    <row r="142" spans="1:53">
      <c r="D142" s="86"/>
    </row>
    <row r="143" spans="1:53">
      <c r="D143" s="86"/>
    </row>
  </sheetData>
  <sheetProtection password="F421" sheet="1" objects="1" scenarios="1" formatColumns="0" formatRows="0"/>
  <mergeCells count="30"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AA122:AC122"/>
    <mergeCell ref="R122:T122"/>
    <mergeCell ref="U122:W122"/>
    <mergeCell ref="X122:Z122"/>
    <mergeCell ref="H121:H123"/>
    <mergeCell ref="I121:I123"/>
    <mergeCell ref="J121:J123"/>
    <mergeCell ref="L122:L123"/>
    <mergeCell ref="F121:F123"/>
    <mergeCell ref="G121:G123"/>
  </mergeCells>
  <phoneticPr fontId="0" type="noConversion"/>
  <dataValidations disablePrompts="1" count="1">
    <dataValidation allowBlank="1" showInputMessage="1" showErrorMessage="1" sqref="R122:W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SNA_CALC">
    <tabColor rgb="FF00B050"/>
    <outlinePr summaryBelow="0"/>
  </sheetPr>
  <dimension ref="A1:AV267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63">
        <v>12</v>
      </c>
      <c r="AQ6" s="163">
        <v>6</v>
      </c>
      <c r="AR6" s="163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/>
      <c r="AQ11" s="147"/>
      <c r="AR11" s="147"/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ht="27" customHeight="1">
      <c r="A13" s="2" t="s">
        <v>636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856" t="s">
        <v>2442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:47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50"/>
      <c r="AN18" s="71"/>
      <c r="AO18" s="71"/>
      <c r="AT18" s="2" t="s">
        <v>136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772" t="s">
        <v>105</v>
      </c>
      <c r="AN19" s="784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772"/>
      <c r="AN20" s="784"/>
      <c r="AO20" s="784"/>
      <c r="AP20" s="854"/>
      <c r="AQ20" s="855"/>
      <c r="AR20" s="855"/>
      <c r="AS20" s="182"/>
      <c r="AT20" s="168"/>
      <c r="AU20" s="64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7"/>
      <c r="AN21" s="228" t="s">
        <v>198</v>
      </c>
      <c r="AO21" s="228"/>
      <c r="AP21" s="189"/>
      <c r="AQ21" s="190"/>
      <c r="AR21" s="190"/>
      <c r="AS21" s="203"/>
      <c r="AT21" s="168"/>
      <c r="AU21" s="64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9"/>
      <c r="AN22" s="201" t="str">
        <f>IF(CALC_IDENTIFIER="","",CALC_IDENTIFIER)</f>
        <v/>
      </c>
      <c r="AO22" s="201"/>
      <c r="AP22" s="189"/>
      <c r="AQ22" s="190"/>
      <c r="AR22" s="190"/>
      <c r="AS22" s="203"/>
      <c r="AT22" s="168"/>
      <c r="AU22" s="64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38" t="s">
        <v>106</v>
      </c>
      <c r="AN23" s="538" t="s">
        <v>954</v>
      </c>
      <c r="AO23" s="446" t="s">
        <v>196</v>
      </c>
      <c r="AP23" s="263">
        <f t="shared" ref="AP23:AR29" si="0">SUMIF($AS$9:$AT$9,AP$9,$AS23:$AT23)</f>
        <v>0</v>
      </c>
      <c r="AQ23" s="263">
        <f t="shared" si="0"/>
        <v>0</v>
      </c>
      <c r="AR23" s="263">
        <f t="shared" si="0"/>
        <v>0</v>
      </c>
      <c r="AS23" s="203"/>
      <c r="AT23" s="203"/>
      <c r="AU23" s="347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62" t="s">
        <v>199</v>
      </c>
      <c r="AN24" s="579" t="s">
        <v>955</v>
      </c>
      <c r="AO24" s="446" t="s">
        <v>196</v>
      </c>
      <c r="AP24" s="263">
        <f t="shared" si="0"/>
        <v>0</v>
      </c>
      <c r="AQ24" s="263">
        <f t="shared" si="0"/>
        <v>0</v>
      </c>
      <c r="AR24" s="263">
        <f t="shared" si="0"/>
        <v>0</v>
      </c>
      <c r="AS24" s="203"/>
      <c r="AT24" s="203"/>
      <c r="AU24" s="347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62" t="s">
        <v>675</v>
      </c>
      <c r="AN25" s="580" t="s">
        <v>956</v>
      </c>
      <c r="AO25" s="446" t="s">
        <v>196</v>
      </c>
      <c r="AP25" s="263">
        <f t="shared" si="0"/>
        <v>0</v>
      </c>
      <c r="AQ25" s="263">
        <f t="shared" si="0"/>
        <v>0</v>
      </c>
      <c r="AR25" s="263">
        <f t="shared" si="0"/>
        <v>0</v>
      </c>
      <c r="AS25" s="203"/>
      <c r="AT25" s="203"/>
      <c r="AU25" s="347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62" t="s">
        <v>676</v>
      </c>
      <c r="AN26" s="580" t="s">
        <v>958</v>
      </c>
      <c r="AO26" s="446" t="s">
        <v>196</v>
      </c>
      <c r="AP26" s="263">
        <f t="shared" si="0"/>
        <v>0</v>
      </c>
      <c r="AQ26" s="263">
        <f t="shared" si="0"/>
        <v>0</v>
      </c>
      <c r="AR26" s="263">
        <f t="shared" si="0"/>
        <v>0</v>
      </c>
      <c r="AS26" s="203"/>
      <c r="AT26" s="203"/>
      <c r="AU26" s="347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62" t="s">
        <v>700</v>
      </c>
      <c r="AN27" s="580" t="s">
        <v>959</v>
      </c>
      <c r="AO27" s="446" t="s">
        <v>196</v>
      </c>
      <c r="AP27" s="263">
        <f t="shared" si="0"/>
        <v>0</v>
      </c>
      <c r="AQ27" s="263">
        <f t="shared" si="0"/>
        <v>0</v>
      </c>
      <c r="AR27" s="263">
        <f t="shared" si="0"/>
        <v>0</v>
      </c>
      <c r="AS27" s="203"/>
      <c r="AT27" s="203"/>
      <c r="AU27" s="347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62" t="s">
        <v>200</v>
      </c>
      <c r="AN28" s="579" t="s">
        <v>960</v>
      </c>
      <c r="AO28" s="446" t="s">
        <v>196</v>
      </c>
      <c r="AP28" s="263">
        <f t="shared" si="0"/>
        <v>0</v>
      </c>
      <c r="AQ28" s="263">
        <f t="shared" si="0"/>
        <v>0</v>
      </c>
      <c r="AR28" s="263">
        <f t="shared" si="0"/>
        <v>0</v>
      </c>
      <c r="AS28" s="203"/>
      <c r="AT28" s="203"/>
      <c r="AU28" s="347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62" t="s">
        <v>201</v>
      </c>
      <c r="AN29" s="580" t="s">
        <v>961</v>
      </c>
      <c r="AO29" s="446" t="s">
        <v>196</v>
      </c>
      <c r="AP29" s="263">
        <f t="shared" si="0"/>
        <v>0</v>
      </c>
      <c r="AQ29" s="263">
        <f t="shared" si="0"/>
        <v>0</v>
      </c>
      <c r="AR29" s="263">
        <f t="shared" si="0"/>
        <v>0</v>
      </c>
      <c r="AS29" s="203"/>
      <c r="AT29" s="203"/>
      <c r="AU29" s="347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63" t="s">
        <v>962</v>
      </c>
      <c r="AN30" s="581" t="s">
        <v>963</v>
      </c>
      <c r="AO30" s="446"/>
      <c r="AP30" s="146"/>
      <c r="AQ30" s="146"/>
      <c r="AR30" s="146"/>
      <c r="AS30" s="203"/>
      <c r="AT30" s="203"/>
      <c r="AU30" s="347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63" t="s">
        <v>964</v>
      </c>
      <c r="AN31" s="582" t="s">
        <v>965</v>
      </c>
      <c r="AO31" s="446" t="s">
        <v>289</v>
      </c>
      <c r="AP31" s="263">
        <f t="shared" ref="AP31:AR36" si="1">SUMIF($AS$9:$AT$9,AP$9,$AS31:$AT31)</f>
        <v>0</v>
      </c>
      <c r="AQ31" s="263">
        <f t="shared" si="1"/>
        <v>0</v>
      </c>
      <c r="AR31" s="263">
        <f t="shared" si="1"/>
        <v>0</v>
      </c>
      <c r="AS31" s="203"/>
      <c r="AT31" s="203"/>
      <c r="AU31" s="347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63" t="s">
        <v>966</v>
      </c>
      <c r="AN32" s="583" t="s">
        <v>967</v>
      </c>
      <c r="AO32" s="446" t="s">
        <v>289</v>
      </c>
      <c r="AP32" s="263">
        <f t="shared" si="1"/>
        <v>0</v>
      </c>
      <c r="AQ32" s="263">
        <f t="shared" si="1"/>
        <v>0</v>
      </c>
      <c r="AR32" s="263">
        <f t="shared" si="1"/>
        <v>0</v>
      </c>
      <c r="AS32" s="203"/>
      <c r="AT32" s="203"/>
      <c r="AU32" s="347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63" t="s">
        <v>968</v>
      </c>
      <c r="AN33" s="583" t="s">
        <v>969</v>
      </c>
      <c r="AO33" s="446" t="s">
        <v>289</v>
      </c>
      <c r="AP33" s="263">
        <f t="shared" si="1"/>
        <v>0</v>
      </c>
      <c r="AQ33" s="263">
        <f t="shared" si="1"/>
        <v>0</v>
      </c>
      <c r="AR33" s="263">
        <f t="shared" si="1"/>
        <v>0</v>
      </c>
      <c r="AS33" s="203"/>
      <c r="AT33" s="203"/>
      <c r="AU33" s="347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63" t="s">
        <v>970</v>
      </c>
      <c r="AN34" s="583" t="s">
        <v>971</v>
      </c>
      <c r="AO34" s="446" t="s">
        <v>289</v>
      </c>
      <c r="AP34" s="263">
        <f t="shared" si="1"/>
        <v>0</v>
      </c>
      <c r="AQ34" s="263">
        <f t="shared" si="1"/>
        <v>0</v>
      </c>
      <c r="AR34" s="263">
        <f t="shared" si="1"/>
        <v>0</v>
      </c>
      <c r="AS34" s="203"/>
      <c r="AT34" s="203"/>
      <c r="AU34" s="347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63" t="s">
        <v>972</v>
      </c>
      <c r="AN35" s="583" t="s">
        <v>973</v>
      </c>
      <c r="AO35" s="446" t="s">
        <v>289</v>
      </c>
      <c r="AP35" s="263">
        <f t="shared" si="1"/>
        <v>0</v>
      </c>
      <c r="AQ35" s="263">
        <f t="shared" si="1"/>
        <v>0</v>
      </c>
      <c r="AR35" s="263">
        <f t="shared" si="1"/>
        <v>0</v>
      </c>
      <c r="AS35" s="203"/>
      <c r="AT35" s="203"/>
      <c r="AU35" s="347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63" t="s">
        <v>974</v>
      </c>
      <c r="AN36" s="583" t="s">
        <v>975</v>
      </c>
      <c r="AO36" s="446" t="s">
        <v>289</v>
      </c>
      <c r="AP36" s="263">
        <f t="shared" si="1"/>
        <v>0</v>
      </c>
      <c r="AQ36" s="263">
        <f t="shared" si="1"/>
        <v>0</v>
      </c>
      <c r="AR36" s="263">
        <f t="shared" si="1"/>
        <v>0</v>
      </c>
      <c r="AS36" s="203"/>
      <c r="AT36" s="203"/>
      <c r="AU36" s="347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63" t="s">
        <v>976</v>
      </c>
      <c r="AN37" s="582" t="s">
        <v>977</v>
      </c>
      <c r="AO37" s="446"/>
      <c r="AP37" s="146"/>
      <c r="AQ37" s="146"/>
      <c r="AR37" s="146"/>
      <c r="AS37" s="203"/>
      <c r="AT37" s="203"/>
      <c r="AU37" s="347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63" t="s">
        <v>978</v>
      </c>
      <c r="AN38" s="583" t="s">
        <v>979</v>
      </c>
      <c r="AO38" s="446" t="s">
        <v>980</v>
      </c>
      <c r="AP38" s="263">
        <f t="shared" ref="AP38:AR49" si="2">SUMIF($AS$9:$AT$9,AP$9,$AS38:$AT38)</f>
        <v>0</v>
      </c>
      <c r="AQ38" s="263">
        <f t="shared" si="2"/>
        <v>0</v>
      </c>
      <c r="AR38" s="263">
        <f t="shared" si="2"/>
        <v>0</v>
      </c>
      <c r="AS38" s="203"/>
      <c r="AT38" s="203"/>
      <c r="AU38" s="347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63" t="s">
        <v>981</v>
      </c>
      <c r="AN39" s="584" t="s">
        <v>967</v>
      </c>
      <c r="AO39" s="446" t="s">
        <v>980</v>
      </c>
      <c r="AP39" s="263">
        <f t="shared" si="2"/>
        <v>0</v>
      </c>
      <c r="AQ39" s="263">
        <f t="shared" si="2"/>
        <v>0</v>
      </c>
      <c r="AR39" s="263">
        <f t="shared" si="2"/>
        <v>0</v>
      </c>
      <c r="AS39" s="203"/>
      <c r="AT39" s="203"/>
      <c r="AU39" s="347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63" t="s">
        <v>982</v>
      </c>
      <c r="AN40" s="584" t="s">
        <v>969</v>
      </c>
      <c r="AO40" s="446" t="s">
        <v>980</v>
      </c>
      <c r="AP40" s="263">
        <f t="shared" si="2"/>
        <v>0</v>
      </c>
      <c r="AQ40" s="263">
        <f t="shared" si="2"/>
        <v>0</v>
      </c>
      <c r="AR40" s="263">
        <f t="shared" si="2"/>
        <v>0</v>
      </c>
      <c r="AS40" s="203"/>
      <c r="AT40" s="203"/>
      <c r="AU40" s="347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63" t="s">
        <v>983</v>
      </c>
      <c r="AN41" s="584" t="s">
        <v>971</v>
      </c>
      <c r="AO41" s="446" t="s">
        <v>980</v>
      </c>
      <c r="AP41" s="263">
        <f t="shared" si="2"/>
        <v>0</v>
      </c>
      <c r="AQ41" s="263">
        <f t="shared" si="2"/>
        <v>0</v>
      </c>
      <c r="AR41" s="263">
        <f t="shared" si="2"/>
        <v>0</v>
      </c>
      <c r="AS41" s="203"/>
      <c r="AT41" s="203"/>
      <c r="AU41" s="347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63" t="s">
        <v>1244</v>
      </c>
      <c r="AN42" s="584" t="s">
        <v>973</v>
      </c>
      <c r="AO42" s="446" t="s">
        <v>980</v>
      </c>
      <c r="AP42" s="263">
        <f t="shared" si="2"/>
        <v>0</v>
      </c>
      <c r="AQ42" s="263">
        <f t="shared" si="2"/>
        <v>0</v>
      </c>
      <c r="AR42" s="263">
        <f t="shared" si="2"/>
        <v>0</v>
      </c>
      <c r="AS42" s="203"/>
      <c r="AT42" s="203"/>
      <c r="AU42" s="347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63" t="s">
        <v>1245</v>
      </c>
      <c r="AN43" s="584" t="s">
        <v>1155</v>
      </c>
      <c r="AO43" s="446" t="s">
        <v>980</v>
      </c>
      <c r="AP43" s="263">
        <f t="shared" si="2"/>
        <v>0</v>
      </c>
      <c r="AQ43" s="263">
        <f t="shared" si="2"/>
        <v>0</v>
      </c>
      <c r="AR43" s="263">
        <f t="shared" si="2"/>
        <v>0</v>
      </c>
      <c r="AS43" s="203"/>
      <c r="AT43" s="203"/>
      <c r="AU43" s="347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63" t="s">
        <v>984</v>
      </c>
      <c r="AN44" s="583" t="s">
        <v>985</v>
      </c>
      <c r="AO44" s="446" t="s">
        <v>289</v>
      </c>
      <c r="AP44" s="263">
        <f t="shared" si="2"/>
        <v>0</v>
      </c>
      <c r="AQ44" s="263">
        <f t="shared" si="2"/>
        <v>0</v>
      </c>
      <c r="AR44" s="263">
        <f t="shared" si="2"/>
        <v>0</v>
      </c>
      <c r="AS44" s="203"/>
      <c r="AT44" s="203"/>
      <c r="AU44" s="347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63" t="s">
        <v>986</v>
      </c>
      <c r="AN45" s="584" t="s">
        <v>967</v>
      </c>
      <c r="AO45" s="446" t="s">
        <v>289</v>
      </c>
      <c r="AP45" s="263">
        <f t="shared" si="2"/>
        <v>0</v>
      </c>
      <c r="AQ45" s="263">
        <f t="shared" si="2"/>
        <v>0</v>
      </c>
      <c r="AR45" s="263">
        <f t="shared" si="2"/>
        <v>0</v>
      </c>
      <c r="AS45" s="203"/>
      <c r="AT45" s="203"/>
      <c r="AU45" s="347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63" t="s">
        <v>987</v>
      </c>
      <c r="AN46" s="584" t="s">
        <v>969</v>
      </c>
      <c r="AO46" s="446" t="s">
        <v>289</v>
      </c>
      <c r="AP46" s="263">
        <f t="shared" si="2"/>
        <v>0</v>
      </c>
      <c r="AQ46" s="263">
        <f t="shared" si="2"/>
        <v>0</v>
      </c>
      <c r="AR46" s="263">
        <f t="shared" si="2"/>
        <v>0</v>
      </c>
      <c r="AS46" s="203"/>
      <c r="AT46" s="203"/>
      <c r="AU46" s="347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63" t="s">
        <v>988</v>
      </c>
      <c r="AN47" s="584" t="s">
        <v>971</v>
      </c>
      <c r="AO47" s="446" t="s">
        <v>289</v>
      </c>
      <c r="AP47" s="263">
        <f t="shared" si="2"/>
        <v>0</v>
      </c>
      <c r="AQ47" s="263">
        <f t="shared" si="2"/>
        <v>0</v>
      </c>
      <c r="AR47" s="263">
        <f t="shared" si="2"/>
        <v>0</v>
      </c>
      <c r="AS47" s="203"/>
      <c r="AT47" s="203"/>
      <c r="AU47" s="347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63" t="s">
        <v>989</v>
      </c>
      <c r="AN48" s="584" t="s">
        <v>973</v>
      </c>
      <c r="AO48" s="446" t="s">
        <v>289</v>
      </c>
      <c r="AP48" s="263">
        <f t="shared" si="2"/>
        <v>0</v>
      </c>
      <c r="AQ48" s="263">
        <f t="shared" si="2"/>
        <v>0</v>
      </c>
      <c r="AR48" s="263">
        <f t="shared" si="2"/>
        <v>0</v>
      </c>
      <c r="AS48" s="203"/>
      <c r="AT48" s="203"/>
      <c r="AU48" s="347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63" t="s">
        <v>990</v>
      </c>
      <c r="AN49" s="584" t="s">
        <v>1155</v>
      </c>
      <c r="AO49" s="446" t="s">
        <v>289</v>
      </c>
      <c r="AP49" s="263">
        <f t="shared" si="2"/>
        <v>0</v>
      </c>
      <c r="AQ49" s="263">
        <f t="shared" si="2"/>
        <v>0</v>
      </c>
      <c r="AR49" s="263">
        <f t="shared" si="2"/>
        <v>0</v>
      </c>
      <c r="AS49" s="203"/>
      <c r="AT49" s="203"/>
      <c r="AU49" s="347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63" t="s">
        <v>991</v>
      </c>
      <c r="AN50" s="581" t="s">
        <v>992</v>
      </c>
      <c r="AO50" s="446"/>
      <c r="AP50" s="146"/>
      <c r="AQ50" s="146"/>
      <c r="AR50" s="146"/>
      <c r="AS50" s="203"/>
      <c r="AT50" s="203"/>
      <c r="AU50" s="347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63" t="s">
        <v>993</v>
      </c>
      <c r="AN51" s="582" t="s">
        <v>994</v>
      </c>
      <c r="AO51" s="446"/>
      <c r="AP51" s="146"/>
      <c r="AQ51" s="146"/>
      <c r="AR51" s="146"/>
      <c r="AS51" s="203"/>
      <c r="AT51" s="203"/>
      <c r="AU51" s="347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63" t="s">
        <v>995</v>
      </c>
      <c r="AN52" s="583" t="s">
        <v>967</v>
      </c>
      <c r="AO52" s="446" t="s">
        <v>331</v>
      </c>
      <c r="AP52" s="260">
        <f>IF(AP32=0,0,AP72/AP32)</f>
        <v>0</v>
      </c>
      <c r="AQ52" s="260">
        <f>IF(AQ32=0,0,AQ72/AQ32)</f>
        <v>0</v>
      </c>
      <c r="AR52" s="260">
        <f>IF(AR32=0,0,AR72/AR32)</f>
        <v>0</v>
      </c>
      <c r="AS52" s="203"/>
      <c r="AT52" s="203"/>
      <c r="AU52" s="347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63" t="s">
        <v>996</v>
      </c>
      <c r="AN53" s="583" t="s">
        <v>969</v>
      </c>
      <c r="AO53" s="446" t="s">
        <v>331</v>
      </c>
      <c r="AP53" s="260">
        <f t="shared" ref="AP53:AR56" si="3">IF(AP33=0,0,AP73/AP33)</f>
        <v>0</v>
      </c>
      <c r="AQ53" s="260">
        <f t="shared" si="3"/>
        <v>0</v>
      </c>
      <c r="AR53" s="260">
        <f t="shared" si="3"/>
        <v>0</v>
      </c>
      <c r="AS53" s="203"/>
      <c r="AT53" s="203"/>
      <c r="AU53" s="347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63" t="s">
        <v>997</v>
      </c>
      <c r="AN54" s="583" t="s">
        <v>971</v>
      </c>
      <c r="AO54" s="446" t="s">
        <v>331</v>
      </c>
      <c r="AP54" s="260">
        <f t="shared" si="3"/>
        <v>0</v>
      </c>
      <c r="AQ54" s="260">
        <f t="shared" si="3"/>
        <v>0</v>
      </c>
      <c r="AR54" s="260">
        <f t="shared" si="3"/>
        <v>0</v>
      </c>
      <c r="AS54" s="203"/>
      <c r="AT54" s="203"/>
      <c r="AU54" s="347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63" t="s">
        <v>998</v>
      </c>
      <c r="AN55" s="583" t="s">
        <v>973</v>
      </c>
      <c r="AO55" s="446" t="s">
        <v>331</v>
      </c>
      <c r="AP55" s="260">
        <f t="shared" si="3"/>
        <v>0</v>
      </c>
      <c r="AQ55" s="260">
        <f t="shared" si="3"/>
        <v>0</v>
      </c>
      <c r="AR55" s="260">
        <f t="shared" si="3"/>
        <v>0</v>
      </c>
      <c r="AS55" s="203"/>
      <c r="AT55" s="203"/>
      <c r="AU55" s="347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63" t="s">
        <v>999</v>
      </c>
      <c r="AN56" s="583" t="s">
        <v>975</v>
      </c>
      <c r="AO56" s="446" t="s">
        <v>331</v>
      </c>
      <c r="AP56" s="260">
        <f t="shared" si="3"/>
        <v>0</v>
      </c>
      <c r="AQ56" s="260">
        <f t="shared" si="3"/>
        <v>0</v>
      </c>
      <c r="AR56" s="260">
        <f t="shared" si="3"/>
        <v>0</v>
      </c>
      <c r="AS56" s="203"/>
      <c r="AT56" s="203"/>
      <c r="AU56" s="347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63" t="s">
        <v>1000</v>
      </c>
      <c r="AN57" s="583" t="s">
        <v>1001</v>
      </c>
      <c r="AO57" s="446" t="s">
        <v>331</v>
      </c>
      <c r="AP57" s="260">
        <f>IF(AP31=0,0,AP71/AP31)</f>
        <v>0</v>
      </c>
      <c r="AQ57" s="260">
        <f>IF(AQ31=0,0,AQ71/AQ31)</f>
        <v>0</v>
      </c>
      <c r="AR57" s="260">
        <f>IF(AR31=0,0,AR71/AR31)</f>
        <v>0</v>
      </c>
      <c r="AS57" s="203"/>
      <c r="AT57" s="203"/>
      <c r="AU57" s="347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63" t="s">
        <v>1002</v>
      </c>
      <c r="AN58" s="582" t="s">
        <v>1003</v>
      </c>
      <c r="AO58" s="446"/>
      <c r="AP58" s="146"/>
      <c r="AQ58" s="146"/>
      <c r="AR58" s="146"/>
      <c r="AS58" s="203"/>
      <c r="AT58" s="203"/>
      <c r="AU58" s="347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63" t="s">
        <v>1004</v>
      </c>
      <c r="AN59" s="583" t="s">
        <v>1005</v>
      </c>
      <c r="AO59" s="446" t="s">
        <v>1153</v>
      </c>
      <c r="AP59" s="260">
        <f t="shared" ref="AP59:AR60" si="4">IF(AP38=0,0,AP77*1000/AP38)</f>
        <v>0</v>
      </c>
      <c r="AQ59" s="260">
        <f t="shared" si="4"/>
        <v>0</v>
      </c>
      <c r="AR59" s="260">
        <f t="shared" si="4"/>
        <v>0</v>
      </c>
      <c r="AS59" s="203"/>
      <c r="AT59" s="203"/>
      <c r="AU59" s="347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63" t="s">
        <v>1006</v>
      </c>
      <c r="AN60" s="584" t="s">
        <v>967</v>
      </c>
      <c r="AO60" s="446" t="s">
        <v>1153</v>
      </c>
      <c r="AP60" s="260">
        <f t="shared" si="4"/>
        <v>0</v>
      </c>
      <c r="AQ60" s="260">
        <f t="shared" si="4"/>
        <v>0</v>
      </c>
      <c r="AR60" s="260">
        <f t="shared" si="4"/>
        <v>0</v>
      </c>
      <c r="AS60" s="203"/>
      <c r="AT60" s="203"/>
      <c r="AU60" s="347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63" t="s">
        <v>1007</v>
      </c>
      <c r="AN61" s="584" t="s">
        <v>969</v>
      </c>
      <c r="AO61" s="446" t="s">
        <v>1153</v>
      </c>
      <c r="AP61" s="260">
        <f t="shared" ref="AP61:AR64" si="5">IF(AP40=0,0,AP79*1000/AP40)</f>
        <v>0</v>
      </c>
      <c r="AQ61" s="260">
        <f t="shared" si="5"/>
        <v>0</v>
      </c>
      <c r="AR61" s="260">
        <f t="shared" si="5"/>
        <v>0</v>
      </c>
      <c r="AS61" s="203"/>
      <c r="AT61" s="203"/>
      <c r="AU61" s="347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63" t="s">
        <v>1008</v>
      </c>
      <c r="AN62" s="584" t="s">
        <v>971</v>
      </c>
      <c r="AO62" s="446" t="s">
        <v>1153</v>
      </c>
      <c r="AP62" s="260">
        <f t="shared" si="5"/>
        <v>0</v>
      </c>
      <c r="AQ62" s="260">
        <f t="shared" si="5"/>
        <v>0</v>
      </c>
      <c r="AR62" s="260">
        <f t="shared" si="5"/>
        <v>0</v>
      </c>
      <c r="AS62" s="203"/>
      <c r="AT62" s="203"/>
      <c r="AU62" s="347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63" t="s">
        <v>1009</v>
      </c>
      <c r="AN63" s="584" t="s">
        <v>973</v>
      </c>
      <c r="AO63" s="446" t="s">
        <v>1153</v>
      </c>
      <c r="AP63" s="260">
        <f t="shared" si="5"/>
        <v>0</v>
      </c>
      <c r="AQ63" s="260">
        <f t="shared" si="5"/>
        <v>0</v>
      </c>
      <c r="AR63" s="260">
        <f t="shared" si="5"/>
        <v>0</v>
      </c>
      <c r="AS63" s="203"/>
      <c r="AT63" s="203"/>
      <c r="AU63" s="347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63" t="s">
        <v>1010</v>
      </c>
      <c r="AN64" s="584" t="s">
        <v>1155</v>
      </c>
      <c r="AO64" s="446" t="s">
        <v>1153</v>
      </c>
      <c r="AP64" s="260">
        <f t="shared" si="5"/>
        <v>0</v>
      </c>
      <c r="AQ64" s="260">
        <f t="shared" si="5"/>
        <v>0</v>
      </c>
      <c r="AR64" s="260">
        <f t="shared" si="5"/>
        <v>0</v>
      </c>
      <c r="AS64" s="203"/>
      <c r="AT64" s="203"/>
      <c r="AU64" s="347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63" t="s">
        <v>1011</v>
      </c>
      <c r="AN65" s="583" t="s">
        <v>1012</v>
      </c>
      <c r="AO65" s="446" t="s">
        <v>332</v>
      </c>
      <c r="AP65" s="260">
        <f>IF(AP44=0,0,AP83/AP44)</f>
        <v>0</v>
      </c>
      <c r="AQ65" s="260">
        <f>IF(AQ44=0,0,AQ83/AQ44)</f>
        <v>0</v>
      </c>
      <c r="AR65" s="260">
        <f>IF(AR44=0,0,AR83/AR44)</f>
        <v>0</v>
      </c>
      <c r="AS65" s="203"/>
      <c r="AT65" s="203"/>
      <c r="AU65" s="347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63" t="s">
        <v>1013</v>
      </c>
      <c r="AN66" s="584" t="s">
        <v>967</v>
      </c>
      <c r="AO66" s="446" t="s">
        <v>332</v>
      </c>
      <c r="AP66" s="260">
        <f t="shared" ref="AP66:AR70" si="6">IF(AP45=0,0,AP84/AP45)</f>
        <v>0</v>
      </c>
      <c r="AQ66" s="260">
        <f t="shared" si="6"/>
        <v>0</v>
      </c>
      <c r="AR66" s="260">
        <f t="shared" si="6"/>
        <v>0</v>
      </c>
      <c r="AS66" s="203"/>
      <c r="AT66" s="203"/>
      <c r="AU66" s="347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63" t="s">
        <v>1014</v>
      </c>
      <c r="AN67" s="584" t="s">
        <v>969</v>
      </c>
      <c r="AO67" s="446" t="s">
        <v>332</v>
      </c>
      <c r="AP67" s="260">
        <f t="shared" si="6"/>
        <v>0</v>
      </c>
      <c r="AQ67" s="260">
        <f t="shared" si="6"/>
        <v>0</v>
      </c>
      <c r="AR67" s="260">
        <f t="shared" si="6"/>
        <v>0</v>
      </c>
      <c r="AS67" s="203"/>
      <c r="AT67" s="203"/>
      <c r="AU67" s="347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63" t="s">
        <v>1015</v>
      </c>
      <c r="AN68" s="584" t="s">
        <v>971</v>
      </c>
      <c r="AO68" s="446" t="s">
        <v>332</v>
      </c>
      <c r="AP68" s="260">
        <f t="shared" si="6"/>
        <v>0</v>
      </c>
      <c r="AQ68" s="260">
        <f t="shared" si="6"/>
        <v>0</v>
      </c>
      <c r="AR68" s="260">
        <f t="shared" si="6"/>
        <v>0</v>
      </c>
      <c r="AS68" s="203"/>
      <c r="AT68" s="203"/>
      <c r="AU68" s="347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63" t="s">
        <v>1016</v>
      </c>
      <c r="AN69" s="584" t="s">
        <v>973</v>
      </c>
      <c r="AO69" s="446" t="s">
        <v>332</v>
      </c>
      <c r="AP69" s="260">
        <f t="shared" si="6"/>
        <v>0</v>
      </c>
      <c r="AQ69" s="260">
        <f t="shared" si="6"/>
        <v>0</v>
      </c>
      <c r="AR69" s="260">
        <f t="shared" si="6"/>
        <v>0</v>
      </c>
      <c r="AS69" s="203"/>
      <c r="AT69" s="203"/>
      <c r="AU69" s="347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63" t="s">
        <v>1017</v>
      </c>
      <c r="AN70" s="584" t="s">
        <v>1155</v>
      </c>
      <c r="AO70" s="446" t="s">
        <v>332</v>
      </c>
      <c r="AP70" s="260">
        <f t="shared" si="6"/>
        <v>0</v>
      </c>
      <c r="AQ70" s="260">
        <f t="shared" si="6"/>
        <v>0</v>
      </c>
      <c r="AR70" s="260">
        <f t="shared" si="6"/>
        <v>0</v>
      </c>
      <c r="AS70" s="203"/>
      <c r="AT70" s="203"/>
      <c r="AU70" s="347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63" t="s">
        <v>1018</v>
      </c>
      <c r="AN71" s="581" t="s">
        <v>1019</v>
      </c>
      <c r="AO71" s="446" t="s">
        <v>196</v>
      </c>
      <c r="AP71" s="263">
        <f t="shared" ref="AP71:AR91" si="7">SUMIF($AS$9:$AT$9,AP$9,$AS71:$AT71)</f>
        <v>0</v>
      </c>
      <c r="AQ71" s="263">
        <f t="shared" si="7"/>
        <v>0</v>
      </c>
      <c r="AR71" s="263">
        <f t="shared" si="7"/>
        <v>0</v>
      </c>
      <c r="AS71" s="203"/>
      <c r="AT71" s="203"/>
      <c r="AU71" s="347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63" t="s">
        <v>1156</v>
      </c>
      <c r="AN72" s="582" t="s">
        <v>967</v>
      </c>
      <c r="AO72" s="446" t="s">
        <v>196</v>
      </c>
      <c r="AP72" s="263">
        <f t="shared" si="7"/>
        <v>0</v>
      </c>
      <c r="AQ72" s="263">
        <f t="shared" si="7"/>
        <v>0</v>
      </c>
      <c r="AR72" s="263">
        <f t="shared" si="7"/>
        <v>0</v>
      </c>
      <c r="AS72" s="203"/>
      <c r="AT72" s="203"/>
      <c r="AU72" s="347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63" t="s">
        <v>1157</v>
      </c>
      <c r="AN73" s="582" t="s">
        <v>969</v>
      </c>
      <c r="AO73" s="446" t="s">
        <v>196</v>
      </c>
      <c r="AP73" s="263">
        <f t="shared" si="7"/>
        <v>0</v>
      </c>
      <c r="AQ73" s="263">
        <f t="shared" si="7"/>
        <v>0</v>
      </c>
      <c r="AR73" s="263">
        <f t="shared" si="7"/>
        <v>0</v>
      </c>
      <c r="AS73" s="203"/>
      <c r="AT73" s="203"/>
      <c r="AU73" s="347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63" t="s">
        <v>1158</v>
      </c>
      <c r="AN74" s="582" t="s">
        <v>971</v>
      </c>
      <c r="AO74" s="446" t="s">
        <v>196</v>
      </c>
      <c r="AP74" s="263">
        <f t="shared" si="7"/>
        <v>0</v>
      </c>
      <c r="AQ74" s="263">
        <f t="shared" si="7"/>
        <v>0</v>
      </c>
      <c r="AR74" s="263">
        <f t="shared" si="7"/>
        <v>0</v>
      </c>
      <c r="AS74" s="203"/>
      <c r="AT74" s="203"/>
      <c r="AU74" s="347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63" t="s">
        <v>1159</v>
      </c>
      <c r="AN75" s="582" t="s">
        <v>973</v>
      </c>
      <c r="AO75" s="446" t="s">
        <v>196</v>
      </c>
      <c r="AP75" s="263">
        <f t="shared" si="7"/>
        <v>0</v>
      </c>
      <c r="AQ75" s="263">
        <f t="shared" si="7"/>
        <v>0</v>
      </c>
      <c r="AR75" s="263">
        <f t="shared" si="7"/>
        <v>0</v>
      </c>
      <c r="AS75" s="203"/>
      <c r="AT75" s="203"/>
      <c r="AU75" s="347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63" t="s">
        <v>1160</v>
      </c>
      <c r="AN76" s="582" t="s">
        <v>975</v>
      </c>
      <c r="AO76" s="446" t="s">
        <v>196</v>
      </c>
      <c r="AP76" s="263">
        <f t="shared" si="7"/>
        <v>0</v>
      </c>
      <c r="AQ76" s="263">
        <f t="shared" si="7"/>
        <v>0</v>
      </c>
      <c r="AR76" s="263">
        <f t="shared" si="7"/>
        <v>0</v>
      </c>
      <c r="AS76" s="203"/>
      <c r="AT76" s="203"/>
      <c r="AU76" s="347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63" t="s">
        <v>1020</v>
      </c>
      <c r="AN77" s="581" t="s">
        <v>1154</v>
      </c>
      <c r="AO77" s="446" t="s">
        <v>196</v>
      </c>
      <c r="AP77" s="263">
        <f t="shared" si="7"/>
        <v>0</v>
      </c>
      <c r="AQ77" s="263">
        <f t="shared" si="7"/>
        <v>0</v>
      </c>
      <c r="AR77" s="263">
        <f t="shared" si="7"/>
        <v>0</v>
      </c>
      <c r="AS77" s="203"/>
      <c r="AT77" s="203"/>
      <c r="AU77" s="347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63" t="s">
        <v>1161</v>
      </c>
      <c r="AN78" s="582" t="s">
        <v>967</v>
      </c>
      <c r="AO78" s="446" t="s">
        <v>196</v>
      </c>
      <c r="AP78" s="263">
        <f t="shared" si="7"/>
        <v>0</v>
      </c>
      <c r="AQ78" s="263">
        <f t="shared" si="7"/>
        <v>0</v>
      </c>
      <c r="AR78" s="263">
        <f t="shared" si="7"/>
        <v>0</v>
      </c>
      <c r="AS78" s="203"/>
      <c r="AT78" s="203"/>
      <c r="AU78" s="347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63" t="s">
        <v>1162</v>
      </c>
      <c r="AN79" s="582" t="s">
        <v>969</v>
      </c>
      <c r="AO79" s="446" t="s">
        <v>196</v>
      </c>
      <c r="AP79" s="263">
        <f t="shared" si="7"/>
        <v>0</v>
      </c>
      <c r="AQ79" s="263">
        <f t="shared" si="7"/>
        <v>0</v>
      </c>
      <c r="AR79" s="263">
        <f t="shared" si="7"/>
        <v>0</v>
      </c>
      <c r="AS79" s="203"/>
      <c r="AT79" s="203"/>
      <c r="AU79" s="347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63" t="s">
        <v>1163</v>
      </c>
      <c r="AN80" s="582" t="s">
        <v>971</v>
      </c>
      <c r="AO80" s="446" t="s">
        <v>196</v>
      </c>
      <c r="AP80" s="263">
        <f t="shared" si="7"/>
        <v>0</v>
      </c>
      <c r="AQ80" s="263">
        <f t="shared" si="7"/>
        <v>0</v>
      </c>
      <c r="AR80" s="263">
        <f t="shared" si="7"/>
        <v>0</v>
      </c>
      <c r="AS80" s="203"/>
      <c r="AT80" s="203"/>
      <c r="AU80" s="347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63" t="s">
        <v>1164</v>
      </c>
      <c r="AN81" s="582" t="s">
        <v>973</v>
      </c>
      <c r="AO81" s="446" t="s">
        <v>196</v>
      </c>
      <c r="AP81" s="263">
        <f t="shared" si="7"/>
        <v>0</v>
      </c>
      <c r="AQ81" s="263">
        <f t="shared" si="7"/>
        <v>0</v>
      </c>
      <c r="AR81" s="263">
        <f t="shared" si="7"/>
        <v>0</v>
      </c>
      <c r="AS81" s="203"/>
      <c r="AT81" s="203"/>
      <c r="AU81" s="347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63" t="s">
        <v>1165</v>
      </c>
      <c r="AN82" s="582" t="s">
        <v>1155</v>
      </c>
      <c r="AO82" s="446" t="s">
        <v>196</v>
      </c>
      <c r="AP82" s="263">
        <f t="shared" si="7"/>
        <v>0</v>
      </c>
      <c r="AQ82" s="263">
        <f t="shared" si="7"/>
        <v>0</v>
      </c>
      <c r="AR82" s="263">
        <f t="shared" si="7"/>
        <v>0</v>
      </c>
      <c r="AS82" s="203"/>
      <c r="AT82" s="203"/>
      <c r="AU82" s="347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63" t="s">
        <v>1022</v>
      </c>
      <c r="AN83" s="581" t="s">
        <v>1021</v>
      </c>
      <c r="AO83" s="446" t="s">
        <v>196</v>
      </c>
      <c r="AP83" s="263">
        <f t="shared" si="7"/>
        <v>0</v>
      </c>
      <c r="AQ83" s="263">
        <f t="shared" si="7"/>
        <v>0</v>
      </c>
      <c r="AR83" s="263">
        <f t="shared" si="7"/>
        <v>0</v>
      </c>
      <c r="AS83" s="203"/>
      <c r="AT83" s="203"/>
      <c r="AU83" s="347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63" t="s">
        <v>1166</v>
      </c>
      <c r="AN84" s="582" t="s">
        <v>967</v>
      </c>
      <c r="AO84" s="446" t="s">
        <v>196</v>
      </c>
      <c r="AP84" s="263">
        <f t="shared" si="7"/>
        <v>0</v>
      </c>
      <c r="AQ84" s="263">
        <f t="shared" si="7"/>
        <v>0</v>
      </c>
      <c r="AR84" s="263">
        <f t="shared" si="7"/>
        <v>0</v>
      </c>
      <c r="AS84" s="203"/>
      <c r="AT84" s="203"/>
      <c r="AU84" s="347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63" t="s">
        <v>1167</v>
      </c>
      <c r="AN85" s="582" t="s">
        <v>969</v>
      </c>
      <c r="AO85" s="446" t="s">
        <v>196</v>
      </c>
      <c r="AP85" s="263">
        <f t="shared" si="7"/>
        <v>0</v>
      </c>
      <c r="AQ85" s="263">
        <f t="shared" si="7"/>
        <v>0</v>
      </c>
      <c r="AR85" s="263">
        <f t="shared" si="7"/>
        <v>0</v>
      </c>
      <c r="AS85" s="203"/>
      <c r="AT85" s="203"/>
      <c r="AU85" s="347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63" t="s">
        <v>1168</v>
      </c>
      <c r="AN86" s="582" t="s">
        <v>971</v>
      </c>
      <c r="AO86" s="446" t="s">
        <v>196</v>
      </c>
      <c r="AP86" s="263">
        <f t="shared" si="7"/>
        <v>0</v>
      </c>
      <c r="AQ86" s="263">
        <f t="shared" si="7"/>
        <v>0</v>
      </c>
      <c r="AR86" s="263">
        <f t="shared" si="7"/>
        <v>0</v>
      </c>
      <c r="AS86" s="203"/>
      <c r="AT86" s="203"/>
      <c r="AU86" s="347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63" t="s">
        <v>1169</v>
      </c>
      <c r="AN87" s="582" t="s">
        <v>973</v>
      </c>
      <c r="AO87" s="446" t="s">
        <v>196</v>
      </c>
      <c r="AP87" s="263">
        <f t="shared" si="7"/>
        <v>0</v>
      </c>
      <c r="AQ87" s="263">
        <f t="shared" si="7"/>
        <v>0</v>
      </c>
      <c r="AR87" s="263">
        <f t="shared" si="7"/>
        <v>0</v>
      </c>
      <c r="AS87" s="203"/>
      <c r="AT87" s="203"/>
      <c r="AU87" s="347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63" t="s">
        <v>1170</v>
      </c>
      <c r="AN88" s="582" t="s">
        <v>1155</v>
      </c>
      <c r="AO88" s="446" t="s">
        <v>196</v>
      </c>
      <c r="AP88" s="263">
        <f t="shared" si="7"/>
        <v>0</v>
      </c>
      <c r="AQ88" s="263">
        <f t="shared" si="7"/>
        <v>0</v>
      </c>
      <c r="AR88" s="263">
        <f t="shared" si="7"/>
        <v>0</v>
      </c>
      <c r="AS88" s="203"/>
      <c r="AT88" s="203"/>
      <c r="AU88" s="347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62" t="s">
        <v>808</v>
      </c>
      <c r="AN89" s="580" t="s">
        <v>1023</v>
      </c>
      <c r="AO89" s="446" t="s">
        <v>196</v>
      </c>
      <c r="AP89" s="263">
        <f t="shared" si="7"/>
        <v>0</v>
      </c>
      <c r="AQ89" s="263">
        <f t="shared" si="7"/>
        <v>0</v>
      </c>
      <c r="AR89" s="263">
        <f t="shared" si="7"/>
        <v>0</v>
      </c>
      <c r="AS89" s="203"/>
      <c r="AT89" s="203"/>
      <c r="AU89" s="347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62" t="s">
        <v>800</v>
      </c>
      <c r="AN90" s="580" t="s">
        <v>1024</v>
      </c>
      <c r="AO90" s="446" t="s">
        <v>196</v>
      </c>
      <c r="AP90" s="263">
        <f t="shared" si="7"/>
        <v>0</v>
      </c>
      <c r="AQ90" s="263">
        <f t="shared" si="7"/>
        <v>0</v>
      </c>
      <c r="AR90" s="263">
        <f t="shared" si="7"/>
        <v>0</v>
      </c>
      <c r="AS90" s="203"/>
      <c r="AT90" s="203"/>
      <c r="AU90" s="347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62" t="s">
        <v>801</v>
      </c>
      <c r="AN91" s="580" t="s">
        <v>1025</v>
      </c>
      <c r="AO91" s="446" t="s">
        <v>196</v>
      </c>
      <c r="AP91" s="263">
        <f t="shared" si="7"/>
        <v>0</v>
      </c>
      <c r="AQ91" s="263">
        <f t="shared" si="7"/>
        <v>0</v>
      </c>
      <c r="AR91" s="263">
        <f t="shared" si="7"/>
        <v>0</v>
      </c>
      <c r="AS91" s="203"/>
      <c r="AT91" s="203"/>
      <c r="AU91" s="347"/>
    </row>
    <row r="92" spans="1:47" ht="0.75" hidden="1" customHeight="1">
      <c r="AK92" s="2"/>
      <c r="AL92" s="20"/>
      <c r="AM92" s="586"/>
      <c r="AN92" s="587"/>
      <c r="AO92" s="448"/>
      <c r="AP92" s="146"/>
      <c r="AQ92" s="146"/>
      <c r="AR92" s="146"/>
      <c r="AS92" s="203"/>
      <c r="AT92" s="203"/>
    </row>
    <row r="93" spans="1:47" ht="0.75" hidden="1" customHeight="1">
      <c r="AK93" s="2"/>
      <c r="AL93" s="20"/>
      <c r="AM93" s="586"/>
      <c r="AN93" s="587"/>
      <c r="AO93" s="448"/>
      <c r="AP93" s="146"/>
      <c r="AQ93" s="146"/>
      <c r="AR93" s="146"/>
      <c r="AS93" s="203"/>
      <c r="AT93" s="203"/>
    </row>
    <row r="94" spans="1:47" ht="0.75" hidden="1" customHeight="1">
      <c r="AK94" s="2"/>
      <c r="AL94" s="20"/>
      <c r="AM94" s="586"/>
      <c r="AN94" s="587"/>
      <c r="AO94" s="448"/>
      <c r="AP94" s="146"/>
      <c r="AQ94" s="146"/>
      <c r="AR94" s="146"/>
      <c r="AS94" s="203"/>
      <c r="AT94" s="203"/>
    </row>
    <row r="95" spans="1:47" ht="0.75" hidden="1" customHeight="1">
      <c r="AK95" s="2"/>
      <c r="AL95" s="20"/>
      <c r="AM95" s="586"/>
      <c r="AN95" s="587"/>
      <c r="AO95" s="448"/>
      <c r="AP95" s="146"/>
      <c r="AQ95" s="146"/>
      <c r="AR95" s="146"/>
      <c r="AS95" s="203"/>
      <c r="AT95" s="203"/>
    </row>
    <row r="96" spans="1:47">
      <c r="AK96" s="2"/>
      <c r="AL96" s="20"/>
      <c r="AM96" s="562" t="s">
        <v>1026</v>
      </c>
      <c r="AN96" s="580" t="s">
        <v>1027</v>
      </c>
      <c r="AO96" s="446" t="s">
        <v>196</v>
      </c>
      <c r="AP96" s="263">
        <f>SUMIF($AS$9:$AT$9,AP$9,$AS96:$AT96)</f>
        <v>0</v>
      </c>
      <c r="AQ96" s="263">
        <f>SUMIF($AS$9:$AT$9,AQ$9,$AS96:$AT96)</f>
        <v>0</v>
      </c>
      <c r="AR96" s="263">
        <f>SUMIF($AS$9:$AT$9,AR$9,$AS96:$AT96)</f>
        <v>0</v>
      </c>
      <c r="AS96" s="203"/>
      <c r="AT96" s="203"/>
      <c r="AU96" s="347"/>
    </row>
    <row r="97" spans="1:47">
      <c r="AK97" s="2"/>
      <c r="AL97" s="20"/>
      <c r="AM97" s="562" t="s">
        <v>1028</v>
      </c>
      <c r="AN97" s="585" t="s">
        <v>1029</v>
      </c>
      <c r="AO97" s="446" t="s">
        <v>418</v>
      </c>
      <c r="AP97" s="263">
        <f>IF(AP98=0,0,AP96/AP98)</f>
        <v>0</v>
      </c>
      <c r="AQ97" s="263">
        <f>IF(AQ98=0,0,AQ96/AQ98)</f>
        <v>0</v>
      </c>
      <c r="AR97" s="263">
        <f>IF(AR98=0,0,AR96/AR98)</f>
        <v>0</v>
      </c>
      <c r="AS97" s="203"/>
      <c r="AT97" s="203"/>
      <c r="AU97" s="347"/>
    </row>
    <row r="98" spans="1:47">
      <c r="AK98" s="2"/>
      <c r="AL98" s="20"/>
      <c r="AM98" s="562" t="s">
        <v>1030</v>
      </c>
      <c r="AN98" s="585" t="s">
        <v>288</v>
      </c>
      <c r="AO98" s="443" t="s">
        <v>1141</v>
      </c>
      <c r="AP98" s="263">
        <f>SUMIF($AS$9:$AT$9,AP$9,$AS98:$AT98)</f>
        <v>0</v>
      </c>
      <c r="AQ98" s="263">
        <f>SUMIF($AS$9:$AT$9,AQ$9,$AS98:$AT98)</f>
        <v>0</v>
      </c>
      <c r="AR98" s="263">
        <f>SUMIF($AS$9:$AT$9,AR$9,$AS98:$AT98)</f>
        <v>0</v>
      </c>
      <c r="AS98" s="203"/>
      <c r="AT98" s="203"/>
      <c r="AU98" s="347"/>
    </row>
    <row r="99" spans="1:47" ht="0.75" hidden="1" customHeight="1">
      <c r="AK99" s="2"/>
      <c r="AL99" s="20"/>
      <c r="AM99" s="586"/>
      <c r="AN99" s="587"/>
      <c r="AO99" s="448"/>
      <c r="AP99" s="146"/>
      <c r="AQ99" s="146"/>
      <c r="AR99" s="146"/>
      <c r="AS99" s="203"/>
      <c r="AT99" s="203"/>
    </row>
    <row r="100" spans="1:47" ht="0.75" hidden="1" customHeight="1">
      <c r="AK100" s="2"/>
      <c r="AL100" s="20"/>
      <c r="AM100" s="586"/>
      <c r="AN100" s="587"/>
      <c r="AO100" s="448"/>
      <c r="AP100" s="146"/>
      <c r="AQ100" s="146"/>
      <c r="AR100" s="146"/>
      <c r="AS100" s="203"/>
      <c r="AT100" s="203"/>
    </row>
    <row r="101" spans="1:47" ht="0.75" hidden="1" customHeight="1">
      <c r="AK101" s="2"/>
      <c r="AL101" s="20"/>
      <c r="AM101" s="586"/>
      <c r="AN101" s="587"/>
      <c r="AO101" s="448"/>
      <c r="AP101" s="146"/>
      <c r="AQ101" s="146"/>
      <c r="AR101" s="146"/>
      <c r="AS101" s="203"/>
      <c r="AT101" s="203"/>
    </row>
    <row r="102" spans="1:47" ht="0.75" hidden="1" customHeight="1">
      <c r="AK102" s="2"/>
      <c r="AL102" s="20"/>
      <c r="AM102" s="586"/>
      <c r="AN102" s="587"/>
      <c r="AO102" s="448"/>
      <c r="AP102" s="146"/>
      <c r="AQ102" s="146"/>
      <c r="AR102" s="146"/>
      <c r="AS102" s="203"/>
      <c r="AT102" s="203"/>
    </row>
    <row r="103" spans="1:47" ht="0.75" hidden="1" customHeight="1">
      <c r="AK103" s="2"/>
      <c r="AL103" s="20"/>
      <c r="AM103" s="586"/>
      <c r="AN103" s="587"/>
      <c r="AO103" s="448"/>
      <c r="AP103" s="146"/>
      <c r="AQ103" s="146"/>
      <c r="AR103" s="146"/>
      <c r="AS103" s="203"/>
      <c r="AT103" s="203"/>
    </row>
    <row r="104" spans="1:47" ht="0.75" hidden="1" customHeight="1">
      <c r="AK104" s="2"/>
      <c r="AL104" s="20"/>
      <c r="AM104" s="586"/>
      <c r="AN104" s="587"/>
      <c r="AO104" s="448"/>
      <c r="AP104" s="146"/>
      <c r="AQ104" s="146"/>
      <c r="AR104" s="146"/>
      <c r="AS104" s="203"/>
      <c r="AT104" s="203"/>
    </row>
    <row r="105" spans="1:47" ht="0.75" hidden="1" customHeight="1">
      <c r="AK105" s="2"/>
      <c r="AL105" s="20"/>
      <c r="AM105" s="586"/>
      <c r="AN105" s="587"/>
      <c r="AO105" s="448"/>
      <c r="AP105" s="146"/>
      <c r="AQ105" s="146"/>
      <c r="AR105" s="146"/>
      <c r="AS105" s="203"/>
      <c r="AT105" s="203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62" t="s">
        <v>810</v>
      </c>
      <c r="AN106" s="579" t="s">
        <v>1031</v>
      </c>
      <c r="AO106" s="446" t="s">
        <v>196</v>
      </c>
      <c r="AP106" s="263">
        <f t="shared" ref="AP106:AR109" si="8">SUMIF($AS$9:$AT$9,AP$9,$AS106:$AT106)</f>
        <v>0</v>
      </c>
      <c r="AQ106" s="263">
        <f t="shared" si="8"/>
        <v>0</v>
      </c>
      <c r="AR106" s="263">
        <f t="shared" si="8"/>
        <v>0</v>
      </c>
      <c r="AS106" s="203"/>
      <c r="AT106" s="203"/>
      <c r="AU106" s="347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62" t="s">
        <v>1032</v>
      </c>
      <c r="AN107" s="579" t="s">
        <v>1033</v>
      </c>
      <c r="AO107" s="446" t="s">
        <v>196</v>
      </c>
      <c r="AP107" s="263">
        <f t="shared" si="8"/>
        <v>0</v>
      </c>
      <c r="AQ107" s="263">
        <f t="shared" si="8"/>
        <v>0</v>
      </c>
      <c r="AR107" s="263">
        <f t="shared" si="8"/>
        <v>0</v>
      </c>
      <c r="AS107" s="203"/>
      <c r="AT107" s="203"/>
      <c r="AU107" s="347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62" t="s">
        <v>563</v>
      </c>
      <c r="AN108" s="580" t="s">
        <v>1034</v>
      </c>
      <c r="AO108" s="446" t="s">
        <v>196</v>
      </c>
      <c r="AP108" s="263">
        <f t="shared" si="8"/>
        <v>0</v>
      </c>
      <c r="AQ108" s="263">
        <f t="shared" si="8"/>
        <v>0</v>
      </c>
      <c r="AR108" s="263">
        <f t="shared" si="8"/>
        <v>0</v>
      </c>
      <c r="AS108" s="203"/>
      <c r="AT108" s="203"/>
      <c r="AU108" s="347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63" t="s">
        <v>1035</v>
      </c>
      <c r="AN109" s="588" t="s">
        <v>1036</v>
      </c>
      <c r="AO109" s="446" t="s">
        <v>294</v>
      </c>
      <c r="AP109" s="263">
        <f t="shared" si="8"/>
        <v>0</v>
      </c>
      <c r="AQ109" s="263">
        <f t="shared" si="8"/>
        <v>0</v>
      </c>
      <c r="AR109" s="263">
        <f t="shared" si="8"/>
        <v>0</v>
      </c>
      <c r="AS109" s="146"/>
      <c r="AT109" s="203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63" t="s">
        <v>1037</v>
      </c>
      <c r="AN110" s="589" t="s">
        <v>1146</v>
      </c>
      <c r="AO110" s="446" t="s">
        <v>30</v>
      </c>
      <c r="AP110" s="260">
        <f>IF(AP109=0,0,AP108/AP109*1000/AP$6)</f>
        <v>0</v>
      </c>
      <c r="AQ110" s="260">
        <f>IF(AQ109=0,0,AQ108/AQ109*1000/AQ$6)</f>
        <v>0</v>
      </c>
      <c r="AR110" s="260">
        <f>IF(AR109=0,0,AR108/AR109*1000/AR$6)</f>
        <v>0</v>
      </c>
      <c r="AS110" s="146"/>
      <c r="AT110" s="203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63" t="s">
        <v>1038</v>
      </c>
      <c r="AN111" s="590" t="s">
        <v>1148</v>
      </c>
      <c r="AO111" s="446" t="s">
        <v>294</v>
      </c>
      <c r="AP111" s="263">
        <f t="shared" ref="AP111:AR112" si="9">SUMIF($AS$9:$AT$9,AP$9,$AS111:$AT111)</f>
        <v>0</v>
      </c>
      <c r="AQ111" s="263">
        <f t="shared" si="9"/>
        <v>0</v>
      </c>
      <c r="AR111" s="263">
        <f t="shared" si="9"/>
        <v>0</v>
      </c>
      <c r="AS111" s="146"/>
      <c r="AT111" s="203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63" t="s">
        <v>1039</v>
      </c>
      <c r="AN112" s="591" t="s">
        <v>1147</v>
      </c>
      <c r="AO112" s="446" t="s">
        <v>294</v>
      </c>
      <c r="AP112" s="263">
        <f t="shared" si="9"/>
        <v>0</v>
      </c>
      <c r="AQ112" s="263">
        <f t="shared" si="9"/>
        <v>0</v>
      </c>
      <c r="AR112" s="263">
        <f t="shared" si="9"/>
        <v>0</v>
      </c>
      <c r="AS112" s="146"/>
      <c r="AT112" s="203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63" t="s">
        <v>1040</v>
      </c>
      <c r="AN113" s="581" t="s">
        <v>34</v>
      </c>
      <c r="AO113" s="446" t="s">
        <v>30</v>
      </c>
      <c r="AP113" s="146"/>
      <c r="AQ113" s="146"/>
      <c r="AR113" s="146"/>
      <c r="AS113" s="146"/>
      <c r="AT113" s="203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63" t="s">
        <v>1041</v>
      </c>
      <c r="AN114" s="592" t="s">
        <v>1042</v>
      </c>
      <c r="AO114" s="446"/>
      <c r="AP114" s="146"/>
      <c r="AQ114" s="146"/>
      <c r="AR114" s="146"/>
      <c r="AS114" s="146"/>
      <c r="AT114" s="203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63" t="s">
        <v>1043</v>
      </c>
      <c r="AN115" s="581" t="s">
        <v>1044</v>
      </c>
      <c r="AO115" s="446" t="s">
        <v>30</v>
      </c>
      <c r="AP115" s="146"/>
      <c r="AQ115" s="146"/>
      <c r="AR115" s="146"/>
      <c r="AS115" s="146"/>
      <c r="AT115" s="203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63" t="s">
        <v>1045</v>
      </c>
      <c r="AN116" s="593" t="s">
        <v>1046</v>
      </c>
      <c r="AO116" s="446"/>
      <c r="AP116" s="146"/>
      <c r="AQ116" s="146"/>
      <c r="AR116" s="146"/>
      <c r="AS116" s="146"/>
      <c r="AT116" s="203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63" t="s">
        <v>1047</v>
      </c>
      <c r="AN117" s="594" t="s">
        <v>1048</v>
      </c>
      <c r="AO117" s="446" t="s">
        <v>30</v>
      </c>
      <c r="AP117" s="146"/>
      <c r="AQ117" s="146"/>
      <c r="AR117" s="146"/>
      <c r="AS117" s="146"/>
      <c r="AT117" s="203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63" t="s">
        <v>1049</v>
      </c>
      <c r="AN118" s="595" t="s">
        <v>1050</v>
      </c>
      <c r="AO118" s="446" t="s">
        <v>30</v>
      </c>
      <c r="AP118" s="146"/>
      <c r="AQ118" s="146"/>
      <c r="AR118" s="146"/>
      <c r="AS118" s="146"/>
      <c r="AT118" s="203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62" t="s">
        <v>564</v>
      </c>
      <c r="AN119" s="596" t="s">
        <v>1051</v>
      </c>
      <c r="AO119" s="446" t="s">
        <v>196</v>
      </c>
      <c r="AP119" s="263">
        <f t="shared" ref="AP119:AR125" si="10">SUMIF($AS$9:$AT$9,AP$9,$AS119:$AT119)</f>
        <v>0</v>
      </c>
      <c r="AQ119" s="263">
        <f t="shared" si="10"/>
        <v>0</v>
      </c>
      <c r="AR119" s="263">
        <f t="shared" si="10"/>
        <v>0</v>
      </c>
      <c r="AS119" s="203"/>
      <c r="AT119" s="203"/>
      <c r="AU119" s="347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62" t="s">
        <v>1052</v>
      </c>
      <c r="AN120" s="597" t="s">
        <v>2195</v>
      </c>
      <c r="AO120" s="446" t="s">
        <v>196</v>
      </c>
      <c r="AP120" s="263">
        <f t="shared" si="10"/>
        <v>0</v>
      </c>
      <c r="AQ120" s="263">
        <f t="shared" si="10"/>
        <v>0</v>
      </c>
      <c r="AR120" s="263">
        <f t="shared" si="10"/>
        <v>0</v>
      </c>
      <c r="AS120" s="203"/>
      <c r="AT120" s="203"/>
      <c r="AU120" s="347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62" t="s">
        <v>1053</v>
      </c>
      <c r="AN121" s="576" t="s">
        <v>1054</v>
      </c>
      <c r="AO121" s="446" t="s">
        <v>196</v>
      </c>
      <c r="AP121" s="263">
        <f t="shared" si="10"/>
        <v>0</v>
      </c>
      <c r="AQ121" s="263">
        <f t="shared" si="10"/>
        <v>0</v>
      </c>
      <c r="AR121" s="263">
        <f t="shared" si="10"/>
        <v>0</v>
      </c>
      <c r="AS121" s="203"/>
      <c r="AT121" s="203"/>
      <c r="AU121" s="347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62" t="s">
        <v>1055</v>
      </c>
      <c r="AN122" s="576" t="s">
        <v>1056</v>
      </c>
      <c r="AO122" s="446" t="s">
        <v>196</v>
      </c>
      <c r="AP122" s="263">
        <f t="shared" si="10"/>
        <v>0</v>
      </c>
      <c r="AQ122" s="263">
        <f t="shared" si="10"/>
        <v>0</v>
      </c>
      <c r="AR122" s="263">
        <f t="shared" si="10"/>
        <v>0</v>
      </c>
      <c r="AS122" s="203"/>
      <c r="AT122" s="203"/>
      <c r="AU122" s="347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62" t="s">
        <v>1057</v>
      </c>
      <c r="AN123" s="598" t="s">
        <v>1058</v>
      </c>
      <c r="AO123" s="446" t="s">
        <v>196</v>
      </c>
      <c r="AP123" s="263">
        <f t="shared" si="10"/>
        <v>0</v>
      </c>
      <c r="AQ123" s="263">
        <f t="shared" si="10"/>
        <v>0</v>
      </c>
      <c r="AR123" s="263">
        <f t="shared" si="10"/>
        <v>0</v>
      </c>
      <c r="AS123" s="203"/>
      <c r="AT123" s="203"/>
      <c r="AU123" s="347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63" t="str">
        <f>IF(TEMPLATE_SPHERE_CODE="VSNA","1.7.2",IF(TEMPLATE_SPHERE_CODE="VOTV","1.7.2",""))</f>
        <v/>
      </c>
      <c r="AN124" s="599" t="str">
        <f>IF(TEMPLATE_SPHERE_CODE="VSNA","Контроль качества воды",IF(TEMPLATE_SPHERE_CODE="VOTV","Контроль сточных вод",""))</f>
        <v/>
      </c>
      <c r="AO124" s="446" t="s">
        <v>196</v>
      </c>
      <c r="AP124" s="263">
        <f t="shared" si="10"/>
        <v>0</v>
      </c>
      <c r="AQ124" s="263">
        <f t="shared" si="10"/>
        <v>0</v>
      </c>
      <c r="AR124" s="263">
        <f t="shared" si="10"/>
        <v>0</v>
      </c>
      <c r="AS124" s="203"/>
      <c r="AT124" s="203"/>
      <c r="AU124" s="347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62" t="s">
        <v>1059</v>
      </c>
      <c r="AN125" s="598" t="s">
        <v>1060</v>
      </c>
      <c r="AO125" s="446" t="s">
        <v>196</v>
      </c>
      <c r="AP125" s="263">
        <f t="shared" si="10"/>
        <v>0</v>
      </c>
      <c r="AQ125" s="263">
        <f t="shared" si="10"/>
        <v>0</v>
      </c>
      <c r="AR125" s="263">
        <f t="shared" si="10"/>
        <v>0</v>
      </c>
      <c r="AS125" s="203"/>
      <c r="AT125" s="203"/>
      <c r="AU125" s="347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63" t="str">
        <f>IF(TEMPLATE_SPHERE_CODE="VSNA","",IF(TEMPLATE_SPHERE_CODE="VOTV","1.7.4",""))</f>
        <v/>
      </c>
      <c r="AN126" s="599" t="str">
        <f>IF(TEMPLATE_SPHERE_CODE="VSNA","",IF(TEMPLATE_SPHERE_CODE="VOTV","Услуги по обращению с осадком сточных вод",""))</f>
        <v/>
      </c>
      <c r="AO126" s="169" t="str">
        <f>IF(TEMPLATE_SPHERE_CODE="VSNA","",IF(TEMPLATE_SPHERE_CODE="VOTV","тыс.руб.",""))</f>
        <v/>
      </c>
      <c r="AP126" s="263">
        <f>IF(TEMPLATE_SPHERE_CODE="VSNA","",SUMIF($AS$9:$AT$9,AP$9,$AS126:$AT126))</f>
        <v>0</v>
      </c>
      <c r="AQ126" s="263">
        <f>IF(TEMPLATE_SPHERE_CODE="VSNA","",SUMIF($AS$9:$AT$9,AQ$9,$AS126:$AT126))</f>
        <v>0</v>
      </c>
      <c r="AR126" s="263">
        <f>IF(TEMPLATE_SPHERE_CODE="VSNA","",SUMIF($AS$9:$AT$9,AR$9,$AS126:$AT126))</f>
        <v>0</v>
      </c>
      <c r="AS126" s="203"/>
      <c r="AT126" s="203"/>
      <c r="AU126" s="347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62" t="s">
        <v>1061</v>
      </c>
      <c r="AN127" s="600" t="s">
        <v>1062</v>
      </c>
      <c r="AO127" s="446" t="s">
        <v>196</v>
      </c>
      <c r="AP127" s="263">
        <f t="shared" ref="AP127:AR139" si="11">SUMIF($AS$9:$AT$9,AP$9,$AS127:$AT127)</f>
        <v>0</v>
      </c>
      <c r="AQ127" s="263">
        <f t="shared" si="11"/>
        <v>0</v>
      </c>
      <c r="AR127" s="263">
        <f t="shared" si="11"/>
        <v>0</v>
      </c>
      <c r="AS127" s="203"/>
      <c r="AT127" s="203"/>
      <c r="AU127" s="347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62" t="s">
        <v>1063</v>
      </c>
      <c r="AN128" s="580" t="s">
        <v>1064</v>
      </c>
      <c r="AO128" s="446" t="s">
        <v>196</v>
      </c>
      <c r="AP128" s="263">
        <f t="shared" si="11"/>
        <v>0</v>
      </c>
      <c r="AQ128" s="263">
        <f t="shared" si="11"/>
        <v>0</v>
      </c>
      <c r="AR128" s="263">
        <f t="shared" si="11"/>
        <v>0</v>
      </c>
      <c r="AS128" s="203"/>
      <c r="AT128" s="203"/>
      <c r="AU128" s="347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62" t="s">
        <v>1065</v>
      </c>
      <c r="AN129" s="596" t="s">
        <v>1066</v>
      </c>
      <c r="AO129" s="446" t="s">
        <v>196</v>
      </c>
      <c r="AP129" s="263">
        <f t="shared" si="11"/>
        <v>0</v>
      </c>
      <c r="AQ129" s="263">
        <f t="shared" si="11"/>
        <v>0</v>
      </c>
      <c r="AR129" s="263">
        <f t="shared" si="11"/>
        <v>0</v>
      </c>
      <c r="AS129" s="203"/>
      <c r="AT129" s="203"/>
      <c r="AU129" s="347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62" t="s">
        <v>1067</v>
      </c>
      <c r="AN130" s="598" t="s">
        <v>1068</v>
      </c>
      <c r="AO130" s="446" t="s">
        <v>196</v>
      </c>
      <c r="AP130" s="263">
        <f t="shared" si="11"/>
        <v>0</v>
      </c>
      <c r="AQ130" s="263">
        <f t="shared" si="11"/>
        <v>0</v>
      </c>
      <c r="AR130" s="263">
        <f t="shared" si="11"/>
        <v>0</v>
      </c>
      <c r="AS130" s="203"/>
      <c r="AT130" s="203"/>
      <c r="AU130" s="347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62" t="s">
        <v>1069</v>
      </c>
      <c r="AN131" s="598" t="s">
        <v>170</v>
      </c>
      <c r="AO131" s="446" t="s">
        <v>196</v>
      </c>
      <c r="AP131" s="263">
        <f t="shared" si="11"/>
        <v>0</v>
      </c>
      <c r="AQ131" s="263">
        <f t="shared" si="11"/>
        <v>0</v>
      </c>
      <c r="AR131" s="263">
        <f t="shared" si="11"/>
        <v>0</v>
      </c>
      <c r="AS131" s="203"/>
      <c r="AT131" s="203"/>
      <c r="AU131" s="347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38" t="s">
        <v>165</v>
      </c>
      <c r="AN132" s="538" t="s">
        <v>1070</v>
      </c>
      <c r="AO132" s="446" t="s">
        <v>196</v>
      </c>
      <c r="AP132" s="263">
        <f t="shared" si="11"/>
        <v>0</v>
      </c>
      <c r="AQ132" s="263">
        <f t="shared" si="11"/>
        <v>0</v>
      </c>
      <c r="AR132" s="263">
        <f t="shared" si="11"/>
        <v>0</v>
      </c>
      <c r="AS132" s="203"/>
      <c r="AT132" s="203"/>
      <c r="AU132" s="347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62" t="s">
        <v>811</v>
      </c>
      <c r="AN133" s="600" t="s">
        <v>1071</v>
      </c>
      <c r="AO133" s="446" t="s">
        <v>196</v>
      </c>
      <c r="AP133" s="263">
        <f t="shared" si="11"/>
        <v>0</v>
      </c>
      <c r="AQ133" s="263">
        <f t="shared" si="11"/>
        <v>0</v>
      </c>
      <c r="AR133" s="263">
        <f t="shared" si="11"/>
        <v>0</v>
      </c>
      <c r="AS133" s="203"/>
      <c r="AT133" s="203"/>
      <c r="AU133" s="347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62" t="s">
        <v>103</v>
      </c>
      <c r="AN134" s="601" t="s">
        <v>2198</v>
      </c>
      <c r="AO134" s="446" t="s">
        <v>196</v>
      </c>
      <c r="AP134" s="263">
        <f t="shared" si="11"/>
        <v>0</v>
      </c>
      <c r="AQ134" s="263">
        <f t="shared" si="11"/>
        <v>0</v>
      </c>
      <c r="AR134" s="263">
        <f t="shared" si="11"/>
        <v>0</v>
      </c>
      <c r="AS134" s="203"/>
      <c r="AT134" s="203"/>
      <c r="AU134" s="347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62" t="s">
        <v>813</v>
      </c>
      <c r="AN135" s="600" t="s">
        <v>1072</v>
      </c>
      <c r="AO135" s="446" t="s">
        <v>196</v>
      </c>
      <c r="AP135" s="263">
        <f t="shared" si="11"/>
        <v>0</v>
      </c>
      <c r="AQ135" s="263">
        <f t="shared" si="11"/>
        <v>0</v>
      </c>
      <c r="AR135" s="263">
        <f t="shared" si="11"/>
        <v>0</v>
      </c>
      <c r="AS135" s="203"/>
      <c r="AT135" s="203"/>
      <c r="AU135" s="347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62" t="s">
        <v>104</v>
      </c>
      <c r="AN136" s="601" t="s">
        <v>2199</v>
      </c>
      <c r="AO136" s="446" t="s">
        <v>196</v>
      </c>
      <c r="AP136" s="263">
        <f t="shared" si="11"/>
        <v>0</v>
      </c>
      <c r="AQ136" s="263">
        <f t="shared" si="11"/>
        <v>0</v>
      </c>
      <c r="AR136" s="263">
        <f t="shared" si="11"/>
        <v>0</v>
      </c>
      <c r="AS136" s="203"/>
      <c r="AT136" s="203"/>
      <c r="AU136" s="347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62" t="s">
        <v>815</v>
      </c>
      <c r="AN137" s="600" t="s">
        <v>1073</v>
      </c>
      <c r="AO137" s="446" t="s">
        <v>196</v>
      </c>
      <c r="AP137" s="263">
        <f t="shared" si="11"/>
        <v>0</v>
      </c>
      <c r="AQ137" s="263">
        <f t="shared" si="11"/>
        <v>0</v>
      </c>
      <c r="AR137" s="263">
        <f t="shared" si="11"/>
        <v>0</v>
      </c>
      <c r="AS137" s="203"/>
      <c r="AT137" s="203"/>
      <c r="AU137" s="347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62" t="s">
        <v>598</v>
      </c>
      <c r="AN138" s="598" t="s">
        <v>1074</v>
      </c>
      <c r="AO138" s="446" t="s">
        <v>196</v>
      </c>
      <c r="AP138" s="263">
        <f t="shared" si="11"/>
        <v>0</v>
      </c>
      <c r="AQ138" s="263">
        <f t="shared" si="11"/>
        <v>0</v>
      </c>
      <c r="AR138" s="263">
        <f t="shared" si="11"/>
        <v>0</v>
      </c>
      <c r="AS138" s="203"/>
      <c r="AT138" s="203"/>
      <c r="AU138" s="347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63" t="s">
        <v>1075</v>
      </c>
      <c r="AN139" s="588" t="s">
        <v>1036</v>
      </c>
      <c r="AO139" s="446" t="s">
        <v>294</v>
      </c>
      <c r="AP139" s="263">
        <f t="shared" si="11"/>
        <v>0</v>
      </c>
      <c r="AQ139" s="263">
        <f t="shared" si="11"/>
        <v>0</v>
      </c>
      <c r="AR139" s="263">
        <f t="shared" si="11"/>
        <v>0</v>
      </c>
      <c r="AS139" s="146"/>
      <c r="AT139" s="203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63" t="s">
        <v>1076</v>
      </c>
      <c r="AN140" s="602" t="s">
        <v>1150</v>
      </c>
      <c r="AO140" s="446" t="s">
        <v>30</v>
      </c>
      <c r="AP140" s="260">
        <f>IF(AP139=0,0,AP138/AP139*1000/AP$6)</f>
        <v>0</v>
      </c>
      <c r="AQ140" s="260">
        <f>IF(AQ139=0,0,AQ138/AQ139*1000/AQ$6)</f>
        <v>0</v>
      </c>
      <c r="AR140" s="260">
        <f>IF(AR139=0,0,AR138/AR139*1000/AR$6)</f>
        <v>0</v>
      </c>
      <c r="AS140" s="146"/>
      <c r="AT140" s="203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63" t="s">
        <v>1077</v>
      </c>
      <c r="AN141" s="603" t="s">
        <v>1149</v>
      </c>
      <c r="AO141" s="446" t="s">
        <v>294</v>
      </c>
      <c r="AP141" s="263">
        <f t="shared" ref="AP141:AR142" si="12">SUMIF($AS$9:$AT$9,AP$9,$AS141:$AT141)</f>
        <v>0</v>
      </c>
      <c r="AQ141" s="263">
        <f t="shared" si="12"/>
        <v>0</v>
      </c>
      <c r="AR141" s="263">
        <f t="shared" si="12"/>
        <v>0</v>
      </c>
      <c r="AS141" s="146"/>
      <c r="AT141" s="203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63" t="s">
        <v>1078</v>
      </c>
      <c r="AN142" s="591" t="s">
        <v>1151</v>
      </c>
      <c r="AO142" s="446" t="s">
        <v>294</v>
      </c>
      <c r="AP142" s="263">
        <f t="shared" si="12"/>
        <v>0</v>
      </c>
      <c r="AQ142" s="263">
        <f t="shared" si="12"/>
        <v>0</v>
      </c>
      <c r="AR142" s="263">
        <f t="shared" si="12"/>
        <v>0</v>
      </c>
      <c r="AS142" s="146"/>
      <c r="AT142" s="203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63" t="s">
        <v>1079</v>
      </c>
      <c r="AN143" s="581" t="s">
        <v>34</v>
      </c>
      <c r="AO143" s="446" t="s">
        <v>30</v>
      </c>
      <c r="AP143" s="146"/>
      <c r="AQ143" s="146"/>
      <c r="AR143" s="146"/>
      <c r="AS143" s="146"/>
      <c r="AT143" s="203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63" t="s">
        <v>1080</v>
      </c>
      <c r="AN144" s="604" t="s">
        <v>1042</v>
      </c>
      <c r="AO144" s="446"/>
      <c r="AP144" s="146"/>
      <c r="AQ144" s="146"/>
      <c r="AR144" s="146"/>
      <c r="AS144" s="146"/>
      <c r="AT144" s="203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63" t="s">
        <v>1081</v>
      </c>
      <c r="AN145" s="581" t="s">
        <v>1044</v>
      </c>
      <c r="AO145" s="446" t="s">
        <v>30</v>
      </c>
      <c r="AP145" s="146"/>
      <c r="AQ145" s="146"/>
      <c r="AR145" s="146"/>
      <c r="AS145" s="146"/>
      <c r="AT145" s="203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63" t="s">
        <v>1082</v>
      </c>
      <c r="AN146" s="605" t="s">
        <v>1046</v>
      </c>
      <c r="AO146" s="446"/>
      <c r="AP146" s="146"/>
      <c r="AQ146" s="146"/>
      <c r="AR146" s="146"/>
      <c r="AS146" s="146"/>
      <c r="AT146" s="203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63" t="s">
        <v>1083</v>
      </c>
      <c r="AN147" s="606" t="s">
        <v>1048</v>
      </c>
      <c r="AO147" s="446" t="s">
        <v>30</v>
      </c>
      <c r="AP147" s="146"/>
      <c r="AQ147" s="146"/>
      <c r="AR147" s="146"/>
      <c r="AS147" s="146"/>
      <c r="AT147" s="203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63" t="s">
        <v>1084</v>
      </c>
      <c r="AN148" s="607" t="s">
        <v>1050</v>
      </c>
      <c r="AO148" s="446" t="s">
        <v>30</v>
      </c>
      <c r="AP148" s="146"/>
      <c r="AQ148" s="146"/>
      <c r="AR148" s="146"/>
      <c r="AS148" s="146"/>
      <c r="AT148" s="203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62" t="s">
        <v>599</v>
      </c>
      <c r="AN149" s="596" t="s">
        <v>1085</v>
      </c>
      <c r="AO149" s="446" t="s">
        <v>196</v>
      </c>
      <c r="AP149" s="263">
        <f t="shared" ref="AP149:AR160" si="13">SUMIF($AS$9:$AT$9,AP$9,$AS149:$AT149)</f>
        <v>0</v>
      </c>
      <c r="AQ149" s="263">
        <f t="shared" si="13"/>
        <v>0</v>
      </c>
      <c r="AR149" s="263">
        <f t="shared" si="13"/>
        <v>0</v>
      </c>
      <c r="AS149" s="203"/>
      <c r="AT149" s="203"/>
      <c r="AU149" s="347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38">
        <v>3</v>
      </c>
      <c r="AN150" s="538" t="s">
        <v>1086</v>
      </c>
      <c r="AO150" s="446" t="s">
        <v>196</v>
      </c>
      <c r="AP150" s="263">
        <f t="shared" si="13"/>
        <v>0</v>
      </c>
      <c r="AQ150" s="263">
        <f t="shared" si="13"/>
        <v>0</v>
      </c>
      <c r="AR150" s="263">
        <f t="shared" si="13"/>
        <v>0</v>
      </c>
      <c r="AS150" s="203"/>
      <c r="AT150" s="203"/>
      <c r="AU150" s="347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62" t="s">
        <v>172</v>
      </c>
      <c r="AN151" s="600" t="s">
        <v>1087</v>
      </c>
      <c r="AO151" s="446" t="s">
        <v>196</v>
      </c>
      <c r="AP151" s="263">
        <f t="shared" si="13"/>
        <v>0</v>
      </c>
      <c r="AQ151" s="263">
        <f t="shared" si="13"/>
        <v>0</v>
      </c>
      <c r="AR151" s="263">
        <f t="shared" si="13"/>
        <v>0</v>
      </c>
      <c r="AS151" s="203"/>
      <c r="AT151" s="203"/>
      <c r="AU151" s="347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62" t="s">
        <v>600</v>
      </c>
      <c r="AN152" s="598" t="s">
        <v>1088</v>
      </c>
      <c r="AO152" s="446" t="s">
        <v>196</v>
      </c>
      <c r="AP152" s="263">
        <f t="shared" si="13"/>
        <v>0</v>
      </c>
      <c r="AQ152" s="263">
        <f t="shared" si="13"/>
        <v>0</v>
      </c>
      <c r="AR152" s="263">
        <f t="shared" si="13"/>
        <v>0</v>
      </c>
      <c r="AS152" s="203"/>
      <c r="AT152" s="203"/>
      <c r="AU152" s="347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62" t="s">
        <v>610</v>
      </c>
      <c r="AN153" s="598" t="s">
        <v>1089</v>
      </c>
      <c r="AO153" s="446" t="s">
        <v>196</v>
      </c>
      <c r="AP153" s="263">
        <f t="shared" si="13"/>
        <v>0</v>
      </c>
      <c r="AQ153" s="263">
        <f t="shared" si="13"/>
        <v>0</v>
      </c>
      <c r="AR153" s="263">
        <f t="shared" si="13"/>
        <v>0</v>
      </c>
      <c r="AS153" s="203"/>
      <c r="AT153" s="203"/>
      <c r="AU153" s="347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62" t="s">
        <v>1090</v>
      </c>
      <c r="AN154" s="598" t="s">
        <v>1091</v>
      </c>
      <c r="AO154" s="446" t="s">
        <v>196</v>
      </c>
      <c r="AP154" s="263">
        <f t="shared" si="13"/>
        <v>0</v>
      </c>
      <c r="AQ154" s="263">
        <f t="shared" si="13"/>
        <v>0</v>
      </c>
      <c r="AR154" s="263">
        <f t="shared" si="13"/>
        <v>0</v>
      </c>
      <c r="AS154" s="203"/>
      <c r="AT154" s="203"/>
      <c r="AU154" s="347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62" t="s">
        <v>1092</v>
      </c>
      <c r="AN155" s="598" t="s">
        <v>1093</v>
      </c>
      <c r="AO155" s="446" t="s">
        <v>196</v>
      </c>
      <c r="AP155" s="263">
        <f t="shared" si="13"/>
        <v>0</v>
      </c>
      <c r="AQ155" s="263">
        <f t="shared" si="13"/>
        <v>0</v>
      </c>
      <c r="AR155" s="263">
        <f t="shared" si="13"/>
        <v>0</v>
      </c>
      <c r="AS155" s="203"/>
      <c r="AT155" s="203"/>
      <c r="AU155" s="347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62" t="s">
        <v>1094</v>
      </c>
      <c r="AN156" s="598" t="s">
        <v>1095</v>
      </c>
      <c r="AO156" s="446" t="s">
        <v>196</v>
      </c>
      <c r="AP156" s="263">
        <f t="shared" si="13"/>
        <v>0</v>
      </c>
      <c r="AQ156" s="263">
        <f t="shared" si="13"/>
        <v>0</v>
      </c>
      <c r="AR156" s="263">
        <f t="shared" si="13"/>
        <v>0</v>
      </c>
      <c r="AS156" s="203"/>
      <c r="AT156" s="203"/>
      <c r="AU156" s="347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62" t="s">
        <v>1096</v>
      </c>
      <c r="AN157" s="598" t="s">
        <v>1097</v>
      </c>
      <c r="AO157" s="446" t="s">
        <v>196</v>
      </c>
      <c r="AP157" s="263">
        <f t="shared" si="13"/>
        <v>0</v>
      </c>
      <c r="AQ157" s="263">
        <f t="shared" si="13"/>
        <v>0</v>
      </c>
      <c r="AR157" s="263">
        <f t="shared" si="13"/>
        <v>0</v>
      </c>
      <c r="AS157" s="203"/>
      <c r="AT157" s="203"/>
      <c r="AU157" s="347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62" t="s">
        <v>173</v>
      </c>
      <c r="AN158" s="600" t="s">
        <v>1098</v>
      </c>
      <c r="AO158" s="446" t="s">
        <v>196</v>
      </c>
      <c r="AP158" s="263">
        <f t="shared" si="13"/>
        <v>0</v>
      </c>
      <c r="AQ158" s="263">
        <f t="shared" si="13"/>
        <v>0</v>
      </c>
      <c r="AR158" s="263">
        <f t="shared" si="13"/>
        <v>0</v>
      </c>
      <c r="AS158" s="203"/>
      <c r="AT158" s="203"/>
      <c r="AU158" s="347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62" t="s">
        <v>554</v>
      </c>
      <c r="AN159" s="598" t="s">
        <v>1099</v>
      </c>
      <c r="AO159" s="446" t="s">
        <v>196</v>
      </c>
      <c r="AP159" s="263">
        <f t="shared" si="13"/>
        <v>0</v>
      </c>
      <c r="AQ159" s="263">
        <f t="shared" si="13"/>
        <v>0</v>
      </c>
      <c r="AR159" s="263">
        <f t="shared" si="13"/>
        <v>0</v>
      </c>
      <c r="AS159" s="203"/>
      <c r="AT159" s="203"/>
      <c r="AU159" s="347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63" t="s">
        <v>1100</v>
      </c>
      <c r="AN160" s="588" t="s">
        <v>1036</v>
      </c>
      <c r="AO160" s="446" t="s">
        <v>294</v>
      </c>
      <c r="AP160" s="263">
        <f t="shared" si="13"/>
        <v>0</v>
      </c>
      <c r="AQ160" s="263">
        <f t="shared" si="13"/>
        <v>0</v>
      </c>
      <c r="AR160" s="263">
        <f t="shared" si="13"/>
        <v>0</v>
      </c>
      <c r="AS160" s="203"/>
      <c r="AT160" s="203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63" t="s">
        <v>1101</v>
      </c>
      <c r="AN161" s="602" t="s">
        <v>1152</v>
      </c>
      <c r="AO161" s="446" t="s">
        <v>30</v>
      </c>
      <c r="AP161" s="260">
        <f>IF(AP160=0,0,AP159/AP160*1000/AP$6)</f>
        <v>0</v>
      </c>
      <c r="AQ161" s="260">
        <f>IF(AQ160=0,0,AQ159/AQ160*1000/AQ$6)</f>
        <v>0</v>
      </c>
      <c r="AR161" s="260">
        <f>IF(AR160=0,0,AR159/AR160*1000/AR$6)</f>
        <v>0</v>
      </c>
      <c r="AS161" s="146"/>
      <c r="AT161" s="203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63" t="s">
        <v>1102</v>
      </c>
      <c r="AN162" s="603" t="s">
        <v>1314</v>
      </c>
      <c r="AO162" s="446" t="s">
        <v>294</v>
      </c>
      <c r="AP162" s="263">
        <f t="shared" ref="AP162:AR163" si="14">SUMIF($AS$9:$AT$9,AP$9,$AS162:$AT162)</f>
        <v>0</v>
      </c>
      <c r="AQ162" s="263">
        <f t="shared" si="14"/>
        <v>0</v>
      </c>
      <c r="AR162" s="263">
        <f t="shared" si="14"/>
        <v>0</v>
      </c>
      <c r="AS162" s="203"/>
      <c r="AT162" s="203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63" t="s">
        <v>1103</v>
      </c>
      <c r="AN163" s="591" t="s">
        <v>1315</v>
      </c>
      <c r="AO163" s="446" t="s">
        <v>294</v>
      </c>
      <c r="AP163" s="263">
        <f t="shared" si="14"/>
        <v>0</v>
      </c>
      <c r="AQ163" s="263">
        <f t="shared" si="14"/>
        <v>0</v>
      </c>
      <c r="AR163" s="263">
        <f t="shared" si="14"/>
        <v>0</v>
      </c>
      <c r="AS163" s="203"/>
      <c r="AT163" s="203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63" t="s">
        <v>1104</v>
      </c>
      <c r="AN164" s="581" t="s">
        <v>34</v>
      </c>
      <c r="AO164" s="446" t="s">
        <v>30</v>
      </c>
      <c r="AP164" s="146"/>
      <c r="AQ164" s="146"/>
      <c r="AR164" s="146"/>
      <c r="AS164" s="146"/>
      <c r="AT164" s="203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63" t="s">
        <v>1105</v>
      </c>
      <c r="AN165" s="604" t="s">
        <v>1042</v>
      </c>
      <c r="AO165" s="446"/>
      <c r="AP165" s="146"/>
      <c r="AQ165" s="146"/>
      <c r="AR165" s="146"/>
      <c r="AS165" s="146"/>
      <c r="AT165" s="203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63" t="s">
        <v>1106</v>
      </c>
      <c r="AN166" s="581" t="s">
        <v>1044</v>
      </c>
      <c r="AO166" s="446" t="s">
        <v>30</v>
      </c>
      <c r="AP166" s="146"/>
      <c r="AQ166" s="146"/>
      <c r="AR166" s="146"/>
      <c r="AS166" s="146"/>
      <c r="AT166" s="203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63" t="s">
        <v>1107</v>
      </c>
      <c r="AN167" s="605" t="s">
        <v>1046</v>
      </c>
      <c r="AO167" s="446"/>
      <c r="AP167" s="146"/>
      <c r="AQ167" s="146"/>
      <c r="AR167" s="146"/>
      <c r="AS167" s="146"/>
      <c r="AT167" s="203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63" t="s">
        <v>1108</v>
      </c>
      <c r="AN168" s="606" t="s">
        <v>1048</v>
      </c>
      <c r="AO168" s="446" t="s">
        <v>30</v>
      </c>
      <c r="AP168" s="146"/>
      <c r="AQ168" s="146"/>
      <c r="AR168" s="146"/>
      <c r="AS168" s="146"/>
      <c r="AT168" s="203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63" t="s">
        <v>1109</v>
      </c>
      <c r="AN169" s="607" t="s">
        <v>1050</v>
      </c>
      <c r="AO169" s="446" t="s">
        <v>30</v>
      </c>
      <c r="AP169" s="146"/>
      <c r="AQ169" s="146"/>
      <c r="AR169" s="146"/>
      <c r="AS169" s="146"/>
      <c r="AT169" s="203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62" t="s">
        <v>1110</v>
      </c>
      <c r="AN170" s="596" t="s">
        <v>1111</v>
      </c>
      <c r="AO170" s="446" t="s">
        <v>196</v>
      </c>
      <c r="AP170" s="263">
        <f t="shared" ref="AP170:AR201" si="15">SUMIF($AS$9:$AT$9,AP$9,$AS170:$AT170)</f>
        <v>0</v>
      </c>
      <c r="AQ170" s="263">
        <f t="shared" si="15"/>
        <v>0</v>
      </c>
      <c r="AR170" s="263">
        <f t="shared" si="15"/>
        <v>0</v>
      </c>
      <c r="AS170" s="203"/>
      <c r="AT170" s="203"/>
      <c r="AU170" s="347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62" t="s">
        <v>174</v>
      </c>
      <c r="AN171" s="600" t="s">
        <v>1112</v>
      </c>
      <c r="AO171" s="446" t="s">
        <v>196</v>
      </c>
      <c r="AP171" s="263">
        <f t="shared" si="15"/>
        <v>0</v>
      </c>
      <c r="AQ171" s="263">
        <f t="shared" si="15"/>
        <v>0</v>
      </c>
      <c r="AR171" s="263">
        <f t="shared" si="15"/>
        <v>0</v>
      </c>
      <c r="AS171" s="203"/>
      <c r="AT171" s="203"/>
      <c r="AU171" s="347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62" t="s">
        <v>175</v>
      </c>
      <c r="AN172" s="600" t="s">
        <v>1113</v>
      </c>
      <c r="AO172" s="446" t="s">
        <v>196</v>
      </c>
      <c r="AP172" s="263">
        <f t="shared" si="15"/>
        <v>0</v>
      </c>
      <c r="AQ172" s="263">
        <f t="shared" si="15"/>
        <v>0</v>
      </c>
      <c r="AR172" s="263">
        <f t="shared" si="15"/>
        <v>0</v>
      </c>
      <c r="AS172" s="203"/>
      <c r="AT172" s="203"/>
      <c r="AU172" s="347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62" t="s">
        <v>176</v>
      </c>
      <c r="AN173" s="600" t="s">
        <v>1114</v>
      </c>
      <c r="AO173" s="446" t="s">
        <v>196</v>
      </c>
      <c r="AP173" s="263">
        <f t="shared" si="15"/>
        <v>0</v>
      </c>
      <c r="AQ173" s="263">
        <f t="shared" si="15"/>
        <v>0</v>
      </c>
      <c r="AR173" s="263">
        <f t="shared" si="15"/>
        <v>0</v>
      </c>
      <c r="AS173" s="203"/>
      <c r="AT173" s="203"/>
      <c r="AU173" s="347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62" t="s">
        <v>177</v>
      </c>
      <c r="AN174" s="600" t="s">
        <v>1115</v>
      </c>
      <c r="AO174" s="446" t="s">
        <v>196</v>
      </c>
      <c r="AP174" s="263">
        <f t="shared" si="15"/>
        <v>0</v>
      </c>
      <c r="AQ174" s="263">
        <f t="shared" si="15"/>
        <v>0</v>
      </c>
      <c r="AR174" s="263">
        <f t="shared" si="15"/>
        <v>0</v>
      </c>
      <c r="AS174" s="203"/>
      <c r="AT174" s="203"/>
      <c r="AU174" s="347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62" t="s">
        <v>1116</v>
      </c>
      <c r="AN175" s="600" t="s">
        <v>1117</v>
      </c>
      <c r="AO175" s="446" t="s">
        <v>196</v>
      </c>
      <c r="AP175" s="263">
        <f t="shared" si="15"/>
        <v>0</v>
      </c>
      <c r="AQ175" s="263">
        <f t="shared" si="15"/>
        <v>0</v>
      </c>
      <c r="AR175" s="263">
        <f t="shared" si="15"/>
        <v>0</v>
      </c>
      <c r="AS175" s="203"/>
      <c r="AT175" s="203"/>
      <c r="AU175" s="347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62" t="s">
        <v>1118</v>
      </c>
      <c r="AN176" s="598" t="s">
        <v>1119</v>
      </c>
      <c r="AO176" s="446" t="s">
        <v>196</v>
      </c>
      <c r="AP176" s="263">
        <f t="shared" si="15"/>
        <v>0</v>
      </c>
      <c r="AQ176" s="263">
        <f t="shared" si="15"/>
        <v>0</v>
      </c>
      <c r="AR176" s="263">
        <f t="shared" si="15"/>
        <v>0</v>
      </c>
      <c r="AS176" s="203"/>
      <c r="AT176" s="203"/>
      <c r="AU176" s="347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62" t="s">
        <v>1120</v>
      </c>
      <c r="AN177" s="598" t="s">
        <v>1121</v>
      </c>
      <c r="AO177" s="446" t="s">
        <v>196</v>
      </c>
      <c r="AP177" s="263">
        <f t="shared" si="15"/>
        <v>0</v>
      </c>
      <c r="AQ177" s="263">
        <f t="shared" si="15"/>
        <v>0</v>
      </c>
      <c r="AR177" s="263">
        <f t="shared" si="15"/>
        <v>0</v>
      </c>
      <c r="AS177" s="203"/>
      <c r="AT177" s="203"/>
      <c r="AU177" s="347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38">
        <v>4</v>
      </c>
      <c r="AN178" s="538" t="s">
        <v>1122</v>
      </c>
      <c r="AO178" s="446" t="s">
        <v>196</v>
      </c>
      <c r="AP178" s="263">
        <f t="shared" si="15"/>
        <v>0</v>
      </c>
      <c r="AQ178" s="263">
        <f t="shared" si="15"/>
        <v>0</v>
      </c>
      <c r="AR178" s="263">
        <f t="shared" si="15"/>
        <v>0</v>
      </c>
      <c r="AS178" s="203"/>
      <c r="AT178" s="203"/>
      <c r="AU178" s="347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62" t="s">
        <v>178</v>
      </c>
      <c r="AN179" s="600" t="s">
        <v>1123</v>
      </c>
      <c r="AO179" s="446" t="s">
        <v>196</v>
      </c>
      <c r="AP179" s="263">
        <f t="shared" si="15"/>
        <v>0</v>
      </c>
      <c r="AQ179" s="263">
        <f t="shared" si="15"/>
        <v>0</v>
      </c>
      <c r="AR179" s="263">
        <f t="shared" si="15"/>
        <v>0</v>
      </c>
      <c r="AS179" s="203"/>
      <c r="AT179" s="203"/>
      <c r="AU179" s="347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38">
        <v>5</v>
      </c>
      <c r="AN180" s="538" t="s">
        <v>669</v>
      </c>
      <c r="AO180" s="446" t="s">
        <v>196</v>
      </c>
      <c r="AP180" s="263">
        <f t="shared" si="15"/>
        <v>0</v>
      </c>
      <c r="AQ180" s="263">
        <f t="shared" si="15"/>
        <v>0</v>
      </c>
      <c r="AR180" s="263">
        <f t="shared" si="15"/>
        <v>0</v>
      </c>
      <c r="AS180" s="203"/>
      <c r="AT180" s="203"/>
      <c r="AU180" s="347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62" t="s">
        <v>182</v>
      </c>
      <c r="AN181" s="600" t="s">
        <v>1124</v>
      </c>
      <c r="AO181" s="446" t="s">
        <v>196</v>
      </c>
      <c r="AP181" s="263">
        <f t="shared" si="15"/>
        <v>0</v>
      </c>
      <c r="AQ181" s="263">
        <f t="shared" si="15"/>
        <v>0</v>
      </c>
      <c r="AR181" s="263">
        <f t="shared" si="15"/>
        <v>0</v>
      </c>
      <c r="AS181" s="203"/>
      <c r="AT181" s="203"/>
      <c r="AU181" s="347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38">
        <v>6</v>
      </c>
      <c r="AN182" s="538" t="s">
        <v>2196</v>
      </c>
      <c r="AO182" s="446" t="s">
        <v>196</v>
      </c>
      <c r="AP182" s="263">
        <f t="shared" si="15"/>
        <v>0</v>
      </c>
      <c r="AQ182" s="263">
        <f t="shared" si="15"/>
        <v>0</v>
      </c>
      <c r="AR182" s="263">
        <f t="shared" si="15"/>
        <v>0</v>
      </c>
      <c r="AS182" s="203"/>
      <c r="AT182" s="203"/>
      <c r="AU182" s="347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62" t="s">
        <v>816</v>
      </c>
      <c r="AN183" s="600" t="s">
        <v>1125</v>
      </c>
      <c r="AO183" s="446" t="s">
        <v>196</v>
      </c>
      <c r="AP183" s="263">
        <f t="shared" si="15"/>
        <v>0</v>
      </c>
      <c r="AQ183" s="263">
        <f t="shared" si="15"/>
        <v>0</v>
      </c>
      <c r="AR183" s="263">
        <f t="shared" si="15"/>
        <v>0</v>
      </c>
      <c r="AS183" s="203"/>
      <c r="AT183" s="203"/>
      <c r="AU183" s="347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62" t="s">
        <v>618</v>
      </c>
      <c r="AN184" s="598" t="s">
        <v>2405</v>
      </c>
      <c r="AO184" s="446" t="s">
        <v>196</v>
      </c>
      <c r="AP184" s="263">
        <f t="shared" si="15"/>
        <v>0</v>
      </c>
      <c r="AQ184" s="263">
        <f t="shared" si="15"/>
        <v>0</v>
      </c>
      <c r="AR184" s="263">
        <f t="shared" si="15"/>
        <v>0</v>
      </c>
      <c r="AS184" s="203"/>
      <c r="AT184" s="203"/>
      <c r="AU184" s="347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62" t="s">
        <v>619</v>
      </c>
      <c r="AN185" s="598" t="s">
        <v>2406</v>
      </c>
      <c r="AO185" s="446" t="s">
        <v>196</v>
      </c>
      <c r="AP185" s="263">
        <f t="shared" si="15"/>
        <v>0</v>
      </c>
      <c r="AQ185" s="263">
        <f t="shared" si="15"/>
        <v>0</v>
      </c>
      <c r="AR185" s="263">
        <f t="shared" si="15"/>
        <v>0</v>
      </c>
      <c r="AS185" s="203"/>
      <c r="AT185" s="203"/>
      <c r="AU185" s="347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62" t="s">
        <v>850</v>
      </c>
      <c r="AN186" s="598" t="s">
        <v>1140</v>
      </c>
      <c r="AO186" s="446" t="s">
        <v>196</v>
      </c>
      <c r="AP186" s="263">
        <f t="shared" si="15"/>
        <v>0</v>
      </c>
      <c r="AQ186" s="263">
        <f t="shared" si="15"/>
        <v>0</v>
      </c>
      <c r="AR186" s="263">
        <f t="shared" si="15"/>
        <v>0</v>
      </c>
      <c r="AS186" s="203"/>
      <c r="AT186" s="203"/>
      <c r="AU186" s="347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62" t="s">
        <v>809</v>
      </c>
      <c r="AN187" s="600" t="s">
        <v>1126</v>
      </c>
      <c r="AO187" s="446" t="s">
        <v>196</v>
      </c>
      <c r="AP187" s="263">
        <f t="shared" si="15"/>
        <v>0</v>
      </c>
      <c r="AQ187" s="263">
        <f t="shared" si="15"/>
        <v>0</v>
      </c>
      <c r="AR187" s="263">
        <f t="shared" si="15"/>
        <v>0</v>
      </c>
      <c r="AS187" s="203"/>
      <c r="AT187" s="203"/>
      <c r="AU187" s="347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62" t="s">
        <v>812</v>
      </c>
      <c r="AN188" s="600" t="s">
        <v>1127</v>
      </c>
      <c r="AO188" s="446" t="s">
        <v>196</v>
      </c>
      <c r="AP188" s="263">
        <f t="shared" si="15"/>
        <v>0</v>
      </c>
      <c r="AQ188" s="263">
        <f t="shared" si="15"/>
        <v>0</v>
      </c>
      <c r="AR188" s="263">
        <f t="shared" si="15"/>
        <v>0</v>
      </c>
      <c r="AS188" s="203"/>
      <c r="AT188" s="203"/>
      <c r="AU188" s="347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62" t="s">
        <v>626</v>
      </c>
      <c r="AN189" s="600" t="s">
        <v>1128</v>
      </c>
      <c r="AO189" s="446" t="s">
        <v>196</v>
      </c>
      <c r="AP189" s="263">
        <f t="shared" si="15"/>
        <v>0</v>
      </c>
      <c r="AQ189" s="263">
        <f t="shared" si="15"/>
        <v>0</v>
      </c>
      <c r="AR189" s="263">
        <f t="shared" si="15"/>
        <v>0</v>
      </c>
      <c r="AS189" s="203"/>
      <c r="AT189" s="203"/>
      <c r="AU189" s="347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62" t="s">
        <v>630</v>
      </c>
      <c r="AN190" s="600" t="s">
        <v>1129</v>
      </c>
      <c r="AO190" s="446" t="s">
        <v>196</v>
      </c>
      <c r="AP190" s="263">
        <f t="shared" si="15"/>
        <v>0</v>
      </c>
      <c r="AQ190" s="263">
        <f t="shared" si="15"/>
        <v>0</v>
      </c>
      <c r="AR190" s="263">
        <f t="shared" si="15"/>
        <v>0</v>
      </c>
      <c r="AS190" s="203"/>
      <c r="AT190" s="203"/>
      <c r="AU190" s="347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38">
        <v>7</v>
      </c>
      <c r="AN191" s="538" t="s">
        <v>2197</v>
      </c>
      <c r="AO191" s="446" t="s">
        <v>196</v>
      </c>
      <c r="AP191" s="263">
        <f t="shared" si="15"/>
        <v>0</v>
      </c>
      <c r="AQ191" s="263">
        <f t="shared" si="15"/>
        <v>0</v>
      </c>
      <c r="AR191" s="263">
        <f t="shared" si="15"/>
        <v>0</v>
      </c>
      <c r="AS191" s="203"/>
      <c r="AT191" s="203"/>
      <c r="AU191" s="347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62" t="s">
        <v>567</v>
      </c>
      <c r="AN192" s="600" t="s">
        <v>1130</v>
      </c>
      <c r="AO192" s="446" t="s">
        <v>196</v>
      </c>
      <c r="AP192" s="263">
        <f t="shared" si="15"/>
        <v>0</v>
      </c>
      <c r="AQ192" s="263">
        <f t="shared" si="15"/>
        <v>0</v>
      </c>
      <c r="AR192" s="263">
        <f t="shared" si="15"/>
        <v>0</v>
      </c>
      <c r="AS192" s="203"/>
      <c r="AT192" s="203"/>
      <c r="AU192" s="347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62" t="s">
        <v>569</v>
      </c>
      <c r="AN193" s="600" t="s">
        <v>1131</v>
      </c>
      <c r="AO193" s="446" t="s">
        <v>196</v>
      </c>
      <c r="AP193" s="263">
        <f t="shared" si="15"/>
        <v>0</v>
      </c>
      <c r="AQ193" s="263">
        <f t="shared" si="15"/>
        <v>0</v>
      </c>
      <c r="AR193" s="263">
        <f t="shared" si="15"/>
        <v>0</v>
      </c>
      <c r="AS193" s="203"/>
      <c r="AT193" s="203"/>
      <c r="AU193" s="347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62" t="s">
        <v>572</v>
      </c>
      <c r="AN194" s="600" t="s">
        <v>1132</v>
      </c>
      <c r="AO194" s="446" t="s">
        <v>196</v>
      </c>
      <c r="AP194" s="263">
        <f t="shared" si="15"/>
        <v>0</v>
      </c>
      <c r="AQ194" s="263">
        <f t="shared" si="15"/>
        <v>0</v>
      </c>
      <c r="AR194" s="263">
        <f t="shared" si="15"/>
        <v>0</v>
      </c>
      <c r="AS194" s="203"/>
      <c r="AT194" s="203"/>
      <c r="AU194" s="347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62" t="s">
        <v>574</v>
      </c>
      <c r="AN195" s="600" t="s">
        <v>1133</v>
      </c>
      <c r="AO195" s="446" t="s">
        <v>196</v>
      </c>
      <c r="AP195" s="263">
        <f t="shared" si="15"/>
        <v>0</v>
      </c>
      <c r="AQ195" s="263">
        <f t="shared" si="15"/>
        <v>0</v>
      </c>
      <c r="AR195" s="263">
        <f t="shared" si="15"/>
        <v>0</v>
      </c>
      <c r="AS195" s="203"/>
      <c r="AT195" s="203"/>
      <c r="AU195" s="347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62" t="s">
        <v>576</v>
      </c>
      <c r="AN196" s="600" t="s">
        <v>1134</v>
      </c>
      <c r="AO196" s="446" t="s">
        <v>196</v>
      </c>
      <c r="AP196" s="263">
        <f t="shared" si="15"/>
        <v>0</v>
      </c>
      <c r="AQ196" s="263">
        <f t="shared" si="15"/>
        <v>0</v>
      </c>
      <c r="AR196" s="263">
        <f t="shared" si="15"/>
        <v>0</v>
      </c>
      <c r="AS196" s="203"/>
      <c r="AT196" s="203"/>
      <c r="AU196" s="347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62" t="s">
        <v>1135</v>
      </c>
      <c r="AN197" s="600" t="s">
        <v>1136</v>
      </c>
      <c r="AO197" s="446" t="s">
        <v>196</v>
      </c>
      <c r="AP197" s="263">
        <f t="shared" si="15"/>
        <v>0</v>
      </c>
      <c r="AQ197" s="263">
        <f t="shared" si="15"/>
        <v>0</v>
      </c>
      <c r="AR197" s="263">
        <f t="shared" si="15"/>
        <v>0</v>
      </c>
      <c r="AS197" s="203"/>
      <c r="AT197" s="203"/>
      <c r="AU197" s="347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62" t="s">
        <v>1137</v>
      </c>
      <c r="AN198" s="600" t="s">
        <v>1138</v>
      </c>
      <c r="AO198" s="446" t="s">
        <v>196</v>
      </c>
      <c r="AP198" s="263">
        <f t="shared" si="15"/>
        <v>0</v>
      </c>
      <c r="AQ198" s="263">
        <f t="shared" si="15"/>
        <v>0</v>
      </c>
      <c r="AR198" s="263">
        <f t="shared" si="15"/>
        <v>0</v>
      </c>
      <c r="AS198" s="203"/>
      <c r="AT198" s="203"/>
      <c r="AU198" s="347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38" t="s">
        <v>578</v>
      </c>
      <c r="AN199" s="538" t="s">
        <v>1139</v>
      </c>
      <c r="AO199" s="446" t="s">
        <v>196</v>
      </c>
      <c r="AP199" s="263">
        <f t="shared" si="15"/>
        <v>0</v>
      </c>
      <c r="AQ199" s="263">
        <f t="shared" si="15"/>
        <v>0</v>
      </c>
      <c r="AR199" s="263">
        <f t="shared" si="15"/>
        <v>0</v>
      </c>
      <c r="AS199" s="203"/>
      <c r="AT199" s="203"/>
      <c r="AU199" s="347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38" t="s">
        <v>581</v>
      </c>
      <c r="AN200" s="538" t="s">
        <v>1249</v>
      </c>
      <c r="AO200" s="446" t="s">
        <v>196</v>
      </c>
      <c r="AP200" s="263">
        <f t="shared" si="15"/>
        <v>0</v>
      </c>
      <c r="AQ200" s="263">
        <f t="shared" si="15"/>
        <v>0</v>
      </c>
      <c r="AR200" s="263">
        <f t="shared" si="15"/>
        <v>0</v>
      </c>
      <c r="AS200" s="203"/>
      <c r="AT200" s="203"/>
      <c r="AU200" s="347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38" t="s">
        <v>586</v>
      </c>
      <c r="AN201" s="538" t="s">
        <v>1250</v>
      </c>
      <c r="AO201" s="446" t="s">
        <v>196</v>
      </c>
      <c r="AP201" s="263">
        <f t="shared" si="15"/>
        <v>0</v>
      </c>
      <c r="AQ201" s="263">
        <f t="shared" si="15"/>
        <v>0</v>
      </c>
      <c r="AR201" s="263">
        <f t="shared" si="15"/>
        <v>0</v>
      </c>
      <c r="AS201" s="203"/>
      <c r="AT201" s="203"/>
      <c r="AU201" s="347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86"/>
      <c r="AN202" s="587"/>
      <c r="AO202" s="448"/>
      <c r="AP202" s="146"/>
      <c r="AQ202" s="146"/>
      <c r="AR202" s="146"/>
      <c r="AS202" s="203"/>
      <c r="AT202" s="203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639" t="s">
        <v>2431</v>
      </c>
      <c r="AN203" s="538" t="s">
        <v>589</v>
      </c>
      <c r="AO203" s="446" t="s">
        <v>196</v>
      </c>
      <c r="AP203" s="263">
        <f>SUMIF($AS$9:$AT$9,AP$9,$AS203:$AT203)</f>
        <v>0</v>
      </c>
      <c r="AQ203" s="263">
        <f>SUMIF($AS$9:$AT$9,AQ$9,$AS203:$AT203)</f>
        <v>0</v>
      </c>
      <c r="AR203" s="263">
        <f>SUMIF($AS$9:$AT$9,AR$9,$AS203:$AT203)</f>
        <v>0</v>
      </c>
      <c r="AS203" s="203"/>
      <c r="AT203" s="203"/>
      <c r="AU203" s="347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86"/>
      <c r="AN204" s="587"/>
      <c r="AO204" s="448"/>
      <c r="AP204" s="146"/>
      <c r="AQ204" s="146"/>
      <c r="AR204" s="146"/>
      <c r="AS204" s="203"/>
      <c r="AT204" s="203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6"/>
      <c r="AM205" s="639" t="s">
        <v>2430</v>
      </c>
      <c r="AN205" s="547" t="s">
        <v>2429</v>
      </c>
      <c r="AO205" s="171" t="s">
        <v>196</v>
      </c>
      <c r="AP205" s="263">
        <f>SUMIF($AS$9:$AT$9,AP$9,$AS205:$AT205)</f>
        <v>0</v>
      </c>
      <c r="AQ205" s="263">
        <f>SUMIF($AS$9:$AT$9,AQ$9,$AS205:$AT205)</f>
        <v>0</v>
      </c>
      <c r="AR205" s="263">
        <f>SUMIF($AS$9:$AT$9,AR$9,$AS205:$AT205)</f>
        <v>0</v>
      </c>
      <c r="AS205" s="203"/>
      <c r="AT205" s="203"/>
      <c r="AU205" s="347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6"/>
      <c r="AM206" s="561"/>
      <c r="AN206" s="520"/>
      <c r="AO206" s="174"/>
      <c r="AP206" s="278"/>
      <c r="AQ206" s="278"/>
      <c r="AR206" s="278"/>
      <c r="AS206" s="203"/>
      <c r="AT206" s="203"/>
      <c r="AU206" s="118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6"/>
      <c r="AM207" s="566" t="s">
        <v>2426</v>
      </c>
      <c r="AN207" s="566" t="s">
        <v>2438</v>
      </c>
      <c r="AO207" s="470" t="s">
        <v>196</v>
      </c>
      <c r="AP207" s="263">
        <f t="shared" ref="AP207:AR208" si="16">SUMIF($AS$9:$AT$9,AP$9,$AS207:$AT207)</f>
        <v>0</v>
      </c>
      <c r="AQ207" s="263">
        <f t="shared" si="16"/>
        <v>0</v>
      </c>
      <c r="AR207" s="263">
        <f t="shared" si="16"/>
        <v>0</v>
      </c>
      <c r="AS207" s="203"/>
      <c r="AT207" s="203"/>
      <c r="AU207" s="347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6"/>
      <c r="AM208" s="567" t="s">
        <v>740</v>
      </c>
      <c r="AN208" s="568" t="s">
        <v>661</v>
      </c>
      <c r="AO208" s="470" t="s">
        <v>196</v>
      </c>
      <c r="AP208" s="263">
        <f t="shared" si="16"/>
        <v>0</v>
      </c>
      <c r="AQ208" s="263">
        <f t="shared" si="16"/>
        <v>0</v>
      </c>
      <c r="AR208" s="263">
        <f t="shared" si="16"/>
        <v>0</v>
      </c>
      <c r="AS208" s="203"/>
      <c r="AT208" s="203"/>
      <c r="AU208" s="347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6"/>
      <c r="AM209" s="561"/>
      <c r="AN209" s="520"/>
      <c r="AO209" s="174"/>
      <c r="AP209" s="278"/>
      <c r="AQ209" s="278"/>
      <c r="AR209" s="278"/>
      <c r="AS209" s="203"/>
      <c r="AT209" s="203"/>
      <c r="AU209" s="118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6"/>
      <c r="AM210" s="624" t="s">
        <v>2434</v>
      </c>
      <c r="AN210" s="515" t="s">
        <v>591</v>
      </c>
      <c r="AO210" s="472" t="s">
        <v>196</v>
      </c>
      <c r="AP210" s="263">
        <f t="shared" ref="AP210:AR213" si="17">SUMIF($AS$9:$AT$9,AP$9,$AS210:$AT210)</f>
        <v>0</v>
      </c>
      <c r="AQ210" s="263">
        <f t="shared" si="17"/>
        <v>0</v>
      </c>
      <c r="AR210" s="263">
        <f t="shared" si="17"/>
        <v>0</v>
      </c>
      <c r="AS210" s="203"/>
      <c r="AT210" s="203"/>
      <c r="AU210" s="347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6"/>
      <c r="AM211" s="624" t="s">
        <v>2435</v>
      </c>
      <c r="AN211" s="515" t="s">
        <v>592</v>
      </c>
      <c r="AO211" s="472" t="s">
        <v>196</v>
      </c>
      <c r="AP211" s="263">
        <f t="shared" si="17"/>
        <v>0</v>
      </c>
      <c r="AQ211" s="263">
        <f t="shared" si="17"/>
        <v>0</v>
      </c>
      <c r="AR211" s="263">
        <f t="shared" si="17"/>
        <v>0</v>
      </c>
      <c r="AS211" s="203"/>
      <c r="AT211" s="203"/>
      <c r="AU211" s="347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6"/>
      <c r="AM212" s="624" t="s">
        <v>2436</v>
      </c>
      <c r="AN212" s="515" t="s">
        <v>593</v>
      </c>
      <c r="AO212" s="472" t="s">
        <v>196</v>
      </c>
      <c r="AP212" s="263">
        <f t="shared" si="17"/>
        <v>0</v>
      </c>
      <c r="AQ212" s="263">
        <f t="shared" si="17"/>
        <v>0</v>
      </c>
      <c r="AR212" s="263">
        <f t="shared" si="17"/>
        <v>0</v>
      </c>
      <c r="AS212" s="203"/>
      <c r="AT212" s="203"/>
      <c r="AU212" s="347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6"/>
      <c r="AM213" s="624" t="s">
        <v>2437</v>
      </c>
      <c r="AN213" s="515" t="s">
        <v>594</v>
      </c>
      <c r="AO213" s="472" t="s">
        <v>196</v>
      </c>
      <c r="AP213" s="263">
        <f t="shared" si="17"/>
        <v>0</v>
      </c>
      <c r="AQ213" s="263">
        <f t="shared" si="17"/>
        <v>0</v>
      </c>
      <c r="AR213" s="263">
        <f t="shared" si="17"/>
        <v>0</v>
      </c>
      <c r="AS213" s="203"/>
      <c r="AT213" s="203"/>
      <c r="AU213" s="347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6"/>
      <c r="AM214" s="564"/>
      <c r="AN214" s="565"/>
      <c r="AO214" s="473"/>
      <c r="AP214" s="278"/>
      <c r="AQ214" s="278"/>
      <c r="AR214" s="278"/>
      <c r="AS214" s="203"/>
      <c r="AT214" s="203"/>
      <c r="AU214" s="118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6"/>
      <c r="AM215" s="564"/>
      <c r="AN215" s="565"/>
      <c r="AO215" s="473"/>
      <c r="AP215" s="278"/>
      <c r="AQ215" s="278"/>
      <c r="AR215" s="278"/>
      <c r="AS215" s="203"/>
      <c r="AT215" s="203"/>
      <c r="AU215" s="118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6"/>
      <c r="AM216" s="564"/>
      <c r="AN216" s="565"/>
      <c r="AO216" s="473"/>
      <c r="AP216" s="278"/>
      <c r="AQ216" s="278"/>
      <c r="AR216" s="278"/>
      <c r="AS216" s="203"/>
      <c r="AT216" s="203"/>
      <c r="AU216" s="118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6"/>
      <c r="AM217" s="564"/>
      <c r="AN217" s="565"/>
      <c r="AO217" s="473"/>
      <c r="AP217" s="278"/>
      <c r="AQ217" s="278"/>
      <c r="AR217" s="278"/>
      <c r="AS217" s="203"/>
      <c r="AT217" s="203"/>
      <c r="AU217" s="118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6"/>
      <c r="AM218" s="564"/>
      <c r="AN218" s="565"/>
      <c r="AO218" s="473"/>
      <c r="AP218" s="278"/>
      <c r="AQ218" s="278"/>
      <c r="AR218" s="278"/>
      <c r="AS218" s="203"/>
      <c r="AT218" s="203"/>
      <c r="AU218" s="118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6"/>
      <c r="AM219" s="564"/>
      <c r="AN219" s="565"/>
      <c r="AO219" s="473"/>
      <c r="AP219" s="278"/>
      <c r="AQ219" s="278"/>
      <c r="AR219" s="278"/>
      <c r="AS219" s="203"/>
      <c r="AT219" s="203"/>
      <c r="AU219" s="118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6"/>
      <c r="AM220" s="564"/>
      <c r="AN220" s="565"/>
      <c r="AO220" s="473"/>
      <c r="AP220" s="278"/>
      <c r="AQ220" s="278"/>
      <c r="AR220" s="278"/>
      <c r="AS220" s="203"/>
      <c r="AT220" s="203"/>
      <c r="AU220" s="118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6"/>
      <c r="AM221" s="564"/>
      <c r="AN221" s="565"/>
      <c r="AO221" s="473"/>
      <c r="AP221" s="278"/>
      <c r="AQ221" s="278"/>
      <c r="AR221" s="278"/>
      <c r="AS221" s="203"/>
      <c r="AT221" s="203"/>
      <c r="AU221" s="118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6"/>
      <c r="AM222" s="639" t="s">
        <v>2439</v>
      </c>
      <c r="AN222" s="547" t="s">
        <v>2440</v>
      </c>
      <c r="AO222" s="171" t="s">
        <v>196</v>
      </c>
      <c r="AP222" s="263">
        <f>SUMIF($AS$9:$AT$9,AP$9,$AS222:$AT222)</f>
        <v>0</v>
      </c>
      <c r="AQ222" s="263">
        <f>SUMIF($AS$9:$AT$9,AQ$9,$AS222:$AT222)</f>
        <v>0</v>
      </c>
      <c r="AR222" s="263">
        <f>SUMIF($AS$9:$AT$9,AR$9,$AS222:$AT222)</f>
        <v>0</v>
      </c>
      <c r="AS222" s="203"/>
      <c r="AT222" s="203"/>
      <c r="AU222" s="347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86"/>
      <c r="AN223" s="587"/>
      <c r="AO223" s="448"/>
      <c r="AP223" s="146"/>
      <c r="AQ223" s="146"/>
      <c r="AR223" s="146"/>
      <c r="AS223" s="203"/>
      <c r="AT223" s="203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86"/>
      <c r="AN224" s="587"/>
      <c r="AO224" s="448"/>
      <c r="AP224" s="146"/>
      <c r="AQ224" s="146"/>
      <c r="AR224" s="146"/>
      <c r="AS224" s="203"/>
      <c r="AT224" s="203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86"/>
      <c r="AN225" s="587"/>
      <c r="AO225" s="448"/>
      <c r="AP225" s="146"/>
      <c r="AQ225" s="146"/>
      <c r="AR225" s="146"/>
      <c r="AS225" s="203"/>
      <c r="AT225" s="203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86"/>
      <c r="AN226" s="587"/>
      <c r="AO226" s="448"/>
      <c r="AP226" s="146"/>
      <c r="AQ226" s="146"/>
      <c r="AR226" s="146"/>
      <c r="AS226" s="203"/>
      <c r="AT226" s="203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86"/>
      <c r="AN227" s="587"/>
      <c r="AO227" s="448"/>
      <c r="AP227" s="146"/>
      <c r="AQ227" s="146"/>
      <c r="AR227" s="146"/>
      <c r="AS227" s="203"/>
      <c r="AT227" s="203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86"/>
      <c r="AN228" s="587"/>
      <c r="AO228" s="448"/>
      <c r="AP228" s="146"/>
      <c r="AQ228" s="146"/>
      <c r="AR228" s="146"/>
      <c r="AS228" s="203"/>
      <c r="AT228" s="203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86"/>
      <c r="AN229" s="587"/>
      <c r="AO229" s="448"/>
      <c r="AP229" s="146"/>
      <c r="AQ229" s="146"/>
      <c r="AR229" s="146"/>
      <c r="AS229" s="203"/>
      <c r="AT229" s="203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86"/>
      <c r="AN230" s="587"/>
      <c r="AO230" s="448"/>
      <c r="AP230" s="146"/>
      <c r="AQ230" s="146"/>
      <c r="AR230" s="146"/>
      <c r="AS230" s="203"/>
      <c r="AT230" s="203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86"/>
      <c r="AN231" s="587"/>
      <c r="AO231" s="448"/>
      <c r="AP231" s="146"/>
      <c r="AQ231" s="146"/>
      <c r="AR231" s="146"/>
      <c r="AS231" s="203"/>
      <c r="AT231" s="203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86"/>
      <c r="AN232" s="587"/>
      <c r="AO232" s="448"/>
      <c r="AP232" s="146"/>
      <c r="AQ232" s="146"/>
      <c r="AR232" s="146"/>
      <c r="AS232" s="203"/>
      <c r="AT232" s="203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86"/>
      <c r="AN233" s="587"/>
      <c r="AO233" s="448"/>
      <c r="AP233" s="146"/>
      <c r="AQ233" s="146"/>
      <c r="AR233" s="146"/>
      <c r="AS233" s="203"/>
      <c r="AT233" s="203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86"/>
      <c r="AN234" s="587"/>
      <c r="AO234" s="448"/>
      <c r="AP234" s="146"/>
      <c r="AQ234" s="146"/>
      <c r="AR234" s="146"/>
      <c r="AS234" s="203"/>
      <c r="AT234" s="203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86"/>
      <c r="AN235" s="587"/>
      <c r="AO235" s="448"/>
      <c r="AP235" s="146"/>
      <c r="AQ235" s="146"/>
      <c r="AR235" s="146"/>
      <c r="AS235" s="203"/>
      <c r="AT235" s="203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86"/>
      <c r="AN236" s="587"/>
      <c r="AO236" s="448"/>
      <c r="AP236" s="146"/>
      <c r="AQ236" s="146"/>
      <c r="AR236" s="146"/>
      <c r="AS236" s="203"/>
      <c r="AT236" s="203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86"/>
      <c r="AN237" s="587"/>
      <c r="AO237" s="448"/>
      <c r="AP237" s="146"/>
      <c r="AQ237" s="146"/>
      <c r="AR237" s="146"/>
      <c r="AS237" s="203"/>
      <c r="AT237" s="203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86"/>
      <c r="AN238" s="587"/>
      <c r="AO238" s="448"/>
      <c r="AP238" s="146"/>
      <c r="AQ238" s="146"/>
      <c r="AR238" s="146"/>
      <c r="AS238" s="203"/>
      <c r="AT238" s="203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86"/>
      <c r="AN239" s="587"/>
      <c r="AO239" s="448"/>
      <c r="AP239" s="146"/>
      <c r="AQ239" s="146"/>
      <c r="AR239" s="146"/>
      <c r="AS239" s="203"/>
      <c r="AT239" s="203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69" t="s">
        <v>1171</v>
      </c>
      <c r="AN240" s="537" t="s">
        <v>2447</v>
      </c>
      <c r="AO240" s="171" t="s">
        <v>1141</v>
      </c>
      <c r="AP240" s="263">
        <f t="shared" ref="AP240:AR241" si="18">SUMIF($AS$9:$AT$9,AP$9,$AS240:$AT240)</f>
        <v>0</v>
      </c>
      <c r="AQ240" s="263">
        <f t="shared" si="18"/>
        <v>0</v>
      </c>
      <c r="AR240" s="263">
        <f t="shared" si="18"/>
        <v>0</v>
      </c>
      <c r="AS240" s="203"/>
      <c r="AT240" s="203"/>
    </row>
    <row r="241" spans="1:47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69" t="s">
        <v>1172</v>
      </c>
      <c r="AN241" s="608" t="s">
        <v>2448</v>
      </c>
      <c r="AO241" s="171" t="s">
        <v>1141</v>
      </c>
      <c r="AP241" s="263">
        <f t="shared" si="18"/>
        <v>0</v>
      </c>
      <c r="AQ241" s="263">
        <f t="shared" si="18"/>
        <v>0</v>
      </c>
      <c r="AR241" s="263">
        <f t="shared" si="18"/>
        <v>0</v>
      </c>
      <c r="AS241" s="203"/>
      <c r="AT241" s="203"/>
    </row>
    <row r="242" spans="1:47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69" t="s">
        <v>1173</v>
      </c>
      <c r="AN242" s="608" t="s">
        <v>330</v>
      </c>
      <c r="AO242" s="171"/>
      <c r="AP242" s="260">
        <f>IF(AP240=0,0,AP243/AP240)</f>
        <v>0</v>
      </c>
      <c r="AQ242" s="260">
        <f>IF(AQ240=0,0,AQ243/AQ240)</f>
        <v>0</v>
      </c>
      <c r="AR242" s="260">
        <f>IF(AR240=0,0,AR243/AR240)</f>
        <v>0</v>
      </c>
      <c r="AS242" s="203"/>
      <c r="AT242" s="203"/>
    </row>
    <row r="243" spans="1:47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69" t="s">
        <v>1174</v>
      </c>
      <c r="AN243" s="608" t="s">
        <v>2449</v>
      </c>
      <c r="AO243" s="171" t="s">
        <v>1141</v>
      </c>
      <c r="AP243" s="263">
        <f>SUMIF($AS$9:$AT$9,AP$9,$AS243:$AT243)</f>
        <v>0</v>
      </c>
      <c r="AQ243" s="263">
        <f>SUMIF($AS$9:$AT$9,AQ$9,$AS243:$AT243)</f>
        <v>0</v>
      </c>
      <c r="AR243" s="263">
        <f>SUMIF($AS$9:$AT$9,AR$9,$AS243:$AT243)</f>
        <v>0</v>
      </c>
      <c r="AS243" s="203"/>
      <c r="AT243" s="203"/>
    </row>
    <row r="244" spans="1:47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86"/>
      <c r="AN244" s="587"/>
      <c r="AO244" s="448"/>
      <c r="AP244" s="146"/>
      <c r="AQ244" s="146"/>
      <c r="AR244" s="146"/>
      <c r="AS244" s="203"/>
      <c r="AT244" s="203"/>
    </row>
    <row r="245" spans="1:47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69" t="s">
        <v>1258</v>
      </c>
      <c r="AN245" s="556" t="str">
        <f>IF(TEMPLATE_SPHERE_CODE="VSNA","Объём отпуска воды",IF(TEMPLATE_SPHERE_CODE="VOTV","Объём сточных вод",""))</f>
        <v/>
      </c>
      <c r="AO245" s="171" t="s">
        <v>1141</v>
      </c>
      <c r="AP245" s="263">
        <f>SUMIF($AS$9:$AT$9,AP$9,$AS245:$AT245)</f>
        <v>0</v>
      </c>
      <c r="AQ245" s="263">
        <f>SUMIF($AS$9:$AT$9,AQ$9,$AS245:$AT245)</f>
        <v>0</v>
      </c>
      <c r="AR245" s="263">
        <f>SUMIF($AS$9:$AT$9,AR$9,$AS245:$AT245)</f>
        <v>0</v>
      </c>
      <c r="AS245" s="203"/>
      <c r="AT245" s="203"/>
    </row>
    <row r="246" spans="1:47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86"/>
      <c r="AN246" s="587"/>
      <c r="AO246" s="448"/>
      <c r="AP246" s="146"/>
      <c r="AQ246" s="146"/>
      <c r="AR246" s="146"/>
      <c r="AS246" s="203"/>
      <c r="AT246" s="203"/>
    </row>
    <row r="247" spans="1:47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69" t="s">
        <v>1259</v>
      </c>
      <c r="AN247" s="538" t="s">
        <v>694</v>
      </c>
      <c r="AO247" s="171" t="s">
        <v>861</v>
      </c>
      <c r="AP247" s="440">
        <f>IF(AP203=0,0,(AP208-AP207)/AP203*100)</f>
        <v>0</v>
      </c>
      <c r="AQ247" s="440">
        <f>IF(AQ203=0,0,(AQ208-AQ207)/AQ203*100)</f>
        <v>0</v>
      </c>
      <c r="AR247" s="440">
        <f>IF(AR203=0,0,(AR208-AR207)/AR203*100)</f>
        <v>0</v>
      </c>
      <c r="AS247" s="203"/>
      <c r="AT247" s="203"/>
    </row>
    <row r="248" spans="1:47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0"/>
      <c r="AM248" s="586"/>
      <c r="AN248" s="668"/>
      <c r="AO248" s="448"/>
      <c r="AP248" s="146"/>
      <c r="AQ248" s="146"/>
      <c r="AR248" s="146"/>
      <c r="AS248" s="203"/>
      <c r="AT248" s="203"/>
    </row>
    <row r="249" spans="1:47" ht="2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0"/>
      <c r="AM249" s="514" t="s">
        <v>1260</v>
      </c>
      <c r="AN249" s="538" t="s">
        <v>2432</v>
      </c>
      <c r="AO249" s="663" t="s">
        <v>196</v>
      </c>
      <c r="AP249" s="263">
        <f t="shared" ref="AP249:AR252" si="19">SUMIF($AS$9:$AT$9,AP$9,$AS249:$AT249)</f>
        <v>0</v>
      </c>
      <c r="AQ249" s="263">
        <f t="shared" si="19"/>
        <v>0</v>
      </c>
      <c r="AR249" s="263">
        <f t="shared" si="19"/>
        <v>0</v>
      </c>
      <c r="AS249" s="203"/>
      <c r="AT249" s="203"/>
      <c r="AU249" s="347"/>
    </row>
    <row r="250" spans="1:47" ht="2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0"/>
      <c r="AM250" s="609" t="str">
        <f>AM249 &amp; ".0.1"</f>
        <v>D.0.1</v>
      </c>
      <c r="AN250" s="538" t="s">
        <v>2427</v>
      </c>
      <c r="AO250" s="663" t="s">
        <v>196</v>
      </c>
      <c r="AP250" s="263">
        <f t="shared" si="19"/>
        <v>0</v>
      </c>
      <c r="AQ250" s="263">
        <f t="shared" si="19"/>
        <v>0</v>
      </c>
      <c r="AR250" s="263">
        <f t="shared" si="19"/>
        <v>0</v>
      </c>
      <c r="AS250" s="203"/>
      <c r="AT250" s="203"/>
      <c r="AU250" s="347"/>
    </row>
    <row r="251" spans="1:47" ht="11.25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0"/>
      <c r="AM251" s="609" t="str">
        <f>AM249 &amp; ".0.2"</f>
        <v>D.0.2</v>
      </c>
      <c r="AN251" s="664" t="s">
        <v>45</v>
      </c>
      <c r="AO251" s="169" t="s">
        <v>1141</v>
      </c>
      <c r="AP251" s="263">
        <f t="shared" si="19"/>
        <v>0</v>
      </c>
      <c r="AQ251" s="263">
        <f t="shared" si="19"/>
        <v>0</v>
      </c>
      <c r="AR251" s="263">
        <f t="shared" si="19"/>
        <v>0</v>
      </c>
      <c r="AS251" s="203"/>
      <c r="AT251" s="203"/>
    </row>
    <row r="252" spans="1:47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0"/>
      <c r="AM252" s="609" t="str">
        <f>AM249 &amp; ".1"</f>
        <v>D.1</v>
      </c>
      <c r="AN252" s="610" t="s">
        <v>667</v>
      </c>
      <c r="AO252" s="171" t="s">
        <v>196</v>
      </c>
      <c r="AP252" s="263">
        <f t="shared" si="19"/>
        <v>0</v>
      </c>
      <c r="AQ252" s="263">
        <f t="shared" si="19"/>
        <v>0</v>
      </c>
      <c r="AR252" s="263">
        <f t="shared" si="19"/>
        <v>0</v>
      </c>
      <c r="AS252" s="203"/>
      <c r="AT252" s="203"/>
    </row>
    <row r="253" spans="1:47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0"/>
      <c r="AM253" s="514" t="str">
        <f>AM252 &amp; ".1"</f>
        <v>D.1.1</v>
      </c>
      <c r="AN253" s="611" t="s">
        <v>420</v>
      </c>
      <c r="AO253" s="169" t="s">
        <v>418</v>
      </c>
      <c r="AP253" s="260">
        <f>IF(AP254=0,0,AP252/AP254)</f>
        <v>0</v>
      </c>
      <c r="AQ253" s="260">
        <f>IF(AQ254=0,0,AQ252/AQ254)</f>
        <v>0</v>
      </c>
      <c r="AR253" s="260">
        <f>IF(AR254=0,0,AR252/AR254)</f>
        <v>0</v>
      </c>
      <c r="AS253" s="203"/>
      <c r="AT253" s="203"/>
    </row>
    <row r="254" spans="1:47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0"/>
      <c r="AM254" s="514" t="str">
        <f>AM252 &amp; ".2"</f>
        <v>D.1.2</v>
      </c>
      <c r="AN254" s="611" t="s">
        <v>288</v>
      </c>
      <c r="AO254" s="169" t="s">
        <v>1141</v>
      </c>
      <c r="AP254" s="263">
        <f t="shared" ref="AP254:AR255" si="20">SUMIF($AS$9:$AT$9,AP$9,$AS254:$AT254)</f>
        <v>0</v>
      </c>
      <c r="AQ254" s="263">
        <f t="shared" si="20"/>
        <v>0</v>
      </c>
      <c r="AR254" s="263">
        <f t="shared" si="20"/>
        <v>0</v>
      </c>
      <c r="AS254" s="203"/>
      <c r="AT254" s="203"/>
    </row>
    <row r="255" spans="1:47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0"/>
      <c r="AM255" s="609" t="str">
        <f>AM249 &amp; ".2"</f>
        <v>D.2</v>
      </c>
      <c r="AN255" s="610" t="s">
        <v>162</v>
      </c>
      <c r="AO255" s="171" t="s">
        <v>196</v>
      </c>
      <c r="AP255" s="263">
        <f t="shared" si="20"/>
        <v>0</v>
      </c>
      <c r="AQ255" s="263">
        <f t="shared" si="20"/>
        <v>0</v>
      </c>
      <c r="AR255" s="263">
        <f t="shared" si="20"/>
        <v>0</v>
      </c>
      <c r="AS255" s="203"/>
      <c r="AT255" s="203"/>
    </row>
    <row r="256" spans="1:47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0"/>
      <c r="AM256" s="514" t="str">
        <f>AM255 &amp; ".1"</f>
        <v>D.2.1</v>
      </c>
      <c r="AN256" s="611" t="s">
        <v>420</v>
      </c>
      <c r="AO256" s="169" t="s">
        <v>418</v>
      </c>
      <c r="AP256" s="260">
        <f>IF(AP257=0,0,AP255/AP257)</f>
        <v>0</v>
      </c>
      <c r="AQ256" s="260">
        <f>IF(AQ257=0,0,AQ255/AQ257)</f>
        <v>0</v>
      </c>
      <c r="AR256" s="260">
        <f>IF(AR257=0,0,AR255/AR257)</f>
        <v>0</v>
      </c>
      <c r="AS256" s="203"/>
      <c r="AT256" s="203"/>
    </row>
    <row r="257" spans="1:48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0"/>
      <c r="AM257" s="514" t="str">
        <f>AM255 &amp; ".2"</f>
        <v>D.2.2</v>
      </c>
      <c r="AN257" s="611" t="s">
        <v>288</v>
      </c>
      <c r="AO257" s="169" t="s">
        <v>1141</v>
      </c>
      <c r="AP257" s="263">
        <f t="shared" ref="AP257:AR258" si="21">SUMIF($AS$9:$AT$9,AP$9,$AS257:$AT257)</f>
        <v>0</v>
      </c>
      <c r="AQ257" s="263">
        <f t="shared" si="21"/>
        <v>0</v>
      </c>
      <c r="AR257" s="263">
        <f t="shared" si="21"/>
        <v>0</v>
      </c>
      <c r="AS257" s="203"/>
      <c r="AT257" s="203"/>
    </row>
    <row r="258" spans="1:48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0"/>
      <c r="AM258" s="609" t="str">
        <f>AM249 &amp; ".3"</f>
        <v>D.3</v>
      </c>
      <c r="AN258" s="610" t="s">
        <v>163</v>
      </c>
      <c r="AO258" s="171" t="s">
        <v>196</v>
      </c>
      <c r="AP258" s="263">
        <f t="shared" si="21"/>
        <v>0</v>
      </c>
      <c r="AQ258" s="263">
        <f t="shared" si="21"/>
        <v>0</v>
      </c>
      <c r="AR258" s="263">
        <f t="shared" si="21"/>
        <v>0</v>
      </c>
      <c r="AS258" s="203"/>
      <c r="AT258" s="203"/>
    </row>
    <row r="259" spans="1:48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0"/>
      <c r="AM259" s="514" t="str">
        <f>AM258 &amp; ".1"</f>
        <v>D.3.1</v>
      </c>
      <c r="AN259" s="611" t="s">
        <v>420</v>
      </c>
      <c r="AO259" s="169" t="s">
        <v>418</v>
      </c>
      <c r="AP259" s="260">
        <f>IF(AP260=0,0,AP258/AP260)</f>
        <v>0</v>
      </c>
      <c r="AQ259" s="260">
        <f>IF(AQ260=0,0,AQ258/AQ260)</f>
        <v>0</v>
      </c>
      <c r="AR259" s="260">
        <f>IF(AR260=0,0,AR258/AR260)</f>
        <v>0</v>
      </c>
      <c r="AS259" s="203"/>
      <c r="AT259" s="203"/>
    </row>
    <row r="260" spans="1:48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0"/>
      <c r="AM260" s="514" t="str">
        <f>AM258 &amp; ".2"</f>
        <v>D.3.2</v>
      </c>
      <c r="AN260" s="611" t="s">
        <v>288</v>
      </c>
      <c r="AO260" s="169" t="s">
        <v>1141</v>
      </c>
      <c r="AP260" s="263">
        <f t="shared" ref="AP260:AR261" si="22">SUMIF($AS$9:$AT$9,AP$9,$AS260:$AT260)</f>
        <v>0</v>
      </c>
      <c r="AQ260" s="263">
        <f t="shared" si="22"/>
        <v>0</v>
      </c>
      <c r="AR260" s="263">
        <f t="shared" si="22"/>
        <v>0</v>
      </c>
      <c r="AS260" s="203"/>
      <c r="AT260" s="203"/>
    </row>
    <row r="261" spans="1:48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0"/>
      <c r="AM261" s="609" t="str">
        <f>AM249 &amp; ".4"</f>
        <v>D.4</v>
      </c>
      <c r="AN261" s="610" t="s">
        <v>170</v>
      </c>
      <c r="AO261" s="171" t="s">
        <v>196</v>
      </c>
      <c r="AP261" s="263">
        <f t="shared" si="22"/>
        <v>0</v>
      </c>
      <c r="AQ261" s="263">
        <f t="shared" si="22"/>
        <v>0</v>
      </c>
      <c r="AR261" s="263">
        <f t="shared" si="22"/>
        <v>0</v>
      </c>
      <c r="AS261" s="203"/>
      <c r="AT261" s="203"/>
    </row>
    <row r="262" spans="1:48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514" t="str">
        <f>AM261 &amp; ".1"</f>
        <v>D.4.1</v>
      </c>
      <c r="AN262" s="611" t="s">
        <v>420</v>
      </c>
      <c r="AO262" s="169" t="s">
        <v>418</v>
      </c>
      <c r="AP262" s="260">
        <f>IF(AP263=0,0,AP261/AP263)</f>
        <v>0</v>
      </c>
      <c r="AQ262" s="260">
        <f>IF(AQ263=0,0,AQ261/AQ263)</f>
        <v>0</v>
      </c>
      <c r="AR262" s="260">
        <f>IF(AR263=0,0,AR261/AR263)</f>
        <v>0</v>
      </c>
      <c r="AS262" s="203"/>
      <c r="AT262" s="203"/>
    </row>
    <row r="263" spans="1:48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514" t="str">
        <f>AM261 &amp; ".2"</f>
        <v>D.4.2</v>
      </c>
      <c r="AN263" s="611" t="s">
        <v>288</v>
      </c>
      <c r="AO263" s="169" t="s">
        <v>1141</v>
      </c>
      <c r="AP263" s="263">
        <f t="shared" ref="AP263:AR264" si="23">SUMIF($AS$9:$AT$9,AP$9,$AS263:$AT263)</f>
        <v>0</v>
      </c>
      <c r="AQ263" s="263">
        <f t="shared" si="23"/>
        <v>0</v>
      </c>
      <c r="AR263" s="263">
        <f t="shared" si="23"/>
        <v>0</v>
      </c>
      <c r="AS263" s="203"/>
      <c r="AT263" s="203"/>
    </row>
    <row r="264" spans="1:48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6"/>
      <c r="AM264" s="556" t="str">
        <f>AM249 &amp; ".5"</f>
        <v>D.5</v>
      </c>
      <c r="AN264" s="550" t="s">
        <v>2428</v>
      </c>
      <c r="AO264" s="171" t="s">
        <v>196</v>
      </c>
      <c r="AP264" s="263">
        <f t="shared" si="23"/>
        <v>0</v>
      </c>
      <c r="AQ264" s="263">
        <f t="shared" si="23"/>
        <v>0</v>
      </c>
      <c r="AR264" s="263">
        <f t="shared" si="23"/>
        <v>0</v>
      </c>
      <c r="AS264" s="203"/>
      <c r="AT264" s="203"/>
    </row>
    <row r="265" spans="1:48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0"/>
      <c r="AM265" s="586"/>
      <c r="AN265" s="587"/>
      <c r="AO265" s="448"/>
      <c r="AP265" s="146"/>
      <c r="AQ265" s="146"/>
      <c r="AR265" s="146"/>
      <c r="AS265" s="203"/>
      <c r="AT265" s="203"/>
    </row>
    <row r="266" spans="1:48" s="24" customFormat="1" ht="12.7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2"/>
      <c r="AT266" s="2"/>
      <c r="AU266" s="46"/>
      <c r="AV266" s="46"/>
    </row>
    <row r="267" spans="1:48">
      <c r="AL267" s="46"/>
    </row>
  </sheetData>
  <sheetProtection password="F421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odInstruction">
    <tabColor indexed="47"/>
  </sheetPr>
  <dimension ref="A1"/>
  <sheetViews>
    <sheetView zoomScale="80" zoomScaleNormal="80" workbookViewId="0"/>
  </sheetViews>
  <sheetFormatPr defaultRowHeight="11.25"/>
  <cols>
    <col min="1" max="16384" width="9.140625" style="117"/>
  </cols>
  <sheetData/>
  <sheetProtection formatColumns="0" formatRows="0"/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417217" r:id="rId4">
          <objectPr defaultSize="0" r:id="rId5">
            <anchor moveWithCells="1">
              <from>
                <xdr:col>0</xdr:col>
                <xdr:colOff>247650</xdr:colOff>
                <xdr:row>0</xdr:row>
                <xdr:rowOff>133350</xdr:rowOff>
              </from>
              <to>
                <xdr:col>10</xdr:col>
                <xdr:colOff>171450</xdr:colOff>
                <xdr:row>20</xdr:row>
                <xdr:rowOff>114300</xdr:rowOff>
              </to>
            </anchor>
          </objectPr>
        </oleObject>
      </mc:Choice>
      <mc:Fallback>
        <oleObject progId="Word.Document.8" shapeId="1417217" r:id="rId4"/>
      </mc:Fallback>
    </mc:AlternateContent>
    <mc:AlternateContent xmlns:mc="http://schemas.openxmlformats.org/markup-compatibility/2006">
      <mc:Choice Requires="x14">
        <oleObject progId="Word.Document.8" shapeId="1417233" r:id="rId6">
          <objectPr defaultSize="0" r:id="rId7">
            <anchor moveWithCells="1">
              <from>
                <xdr:col>11</xdr:col>
                <xdr:colOff>0</xdr:colOff>
                <xdr:row>21</xdr:row>
                <xdr:rowOff>133350</xdr:rowOff>
              </from>
              <to>
                <xdr:col>20</xdr:col>
                <xdr:colOff>514350</xdr:colOff>
                <xdr:row>42</xdr:row>
                <xdr:rowOff>57150</xdr:rowOff>
              </to>
            </anchor>
          </objectPr>
        </oleObject>
      </mc:Choice>
      <mc:Fallback>
        <oleObject progId="Word.Document.8" shapeId="1417233" r:id="rId6"/>
      </mc:Fallback>
    </mc:AlternateContent>
    <mc:AlternateContent xmlns:mc="http://schemas.openxmlformats.org/markup-compatibility/2006">
      <mc:Choice Requires="x14">
        <oleObject progId="Word.Document.8" shapeId="1417241" r:id="rId8">
          <objectPr defaultSize="0" r:id="rId9">
            <anchor moveWithCells="1">
              <from>
                <xdr:col>11</xdr:col>
                <xdr:colOff>0</xdr:colOff>
                <xdr:row>0</xdr:row>
                <xdr:rowOff>133350</xdr:rowOff>
              </from>
              <to>
                <xdr:col>20</xdr:col>
                <xdr:colOff>495300</xdr:colOff>
                <xdr:row>19</xdr:row>
                <xdr:rowOff>133350</xdr:rowOff>
              </to>
            </anchor>
          </objectPr>
        </oleObject>
      </mc:Choice>
      <mc:Fallback>
        <oleObject progId="Word.Document.8" shapeId="1417241" r:id="rId8"/>
      </mc:Fallback>
    </mc:AlternateContent>
    <mc:AlternateContent xmlns:mc="http://schemas.openxmlformats.org/markup-compatibility/2006">
      <mc:Choice Requires="x14">
        <oleObject progId="Word.Document.8" shapeId="1417242" r:id="rId10">
          <objectPr defaultSize="0" r:id="rId11">
            <anchor moveWithCells="1">
              <from>
                <xdr:col>0</xdr:col>
                <xdr:colOff>285750</xdr:colOff>
                <xdr:row>21</xdr:row>
                <xdr:rowOff>123825</xdr:rowOff>
              </from>
              <to>
                <xdr:col>10</xdr:col>
                <xdr:colOff>209550</xdr:colOff>
                <xdr:row>42</xdr:row>
                <xdr:rowOff>76200</xdr:rowOff>
              </to>
            </anchor>
          </objectPr>
        </oleObject>
      </mc:Choice>
      <mc:Fallback>
        <oleObject progId="Word.Document.8" shapeId="1417242" r:id="rId1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SNA_REAGENT">
    <tabColor rgb="FFFFFF00"/>
    <outlinePr summaryBelow="0"/>
  </sheetPr>
  <dimension ref="A1:AV306"/>
  <sheetViews>
    <sheetView showGridLines="0" zoomScale="90" zoomScaleNormal="90" workbookViewId="0">
      <pane xSplit="45" ySplit="22" topLeftCell="AT23" activePane="bottomRight" state="frozen"/>
      <selection activeCell="AK1" sqref="AK1"/>
      <selection pane="topRight" activeCell="AT1" sqref="AT1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63">
        <v>12</v>
      </c>
      <c r="AQ6" s="163">
        <v>6</v>
      </c>
      <c r="AR6" s="163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/>
      <c r="AQ11" s="147"/>
      <c r="AR11" s="147"/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ht="27" customHeight="1">
      <c r="A13" s="2" t="s">
        <v>636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856" t="s">
        <v>2200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:47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50"/>
      <c r="AN18" s="71"/>
      <c r="AO18" s="71"/>
      <c r="AT18" s="2" t="s">
        <v>136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9"/>
      <c r="AM19" s="772" t="s">
        <v>105</v>
      </c>
      <c r="AN19" s="784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9"/>
      <c r="AM20" s="772"/>
      <c r="AN20" s="784"/>
      <c r="AO20" s="784"/>
      <c r="AP20" s="854"/>
      <c r="AQ20" s="855"/>
      <c r="AR20" s="855"/>
      <c r="AS20" s="182"/>
      <c r="AT20" s="168"/>
      <c r="AU20" s="64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7"/>
      <c r="AN21" s="228" t="s">
        <v>198</v>
      </c>
      <c r="AO21" s="228"/>
      <c r="AP21" s="189"/>
      <c r="AQ21" s="190"/>
      <c r="AR21" s="190"/>
      <c r="AS21" s="203"/>
      <c r="AT21" s="168"/>
      <c r="AU21" s="64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9"/>
      <c r="AN22" s="184" t="s">
        <v>2384</v>
      </c>
      <c r="AO22" s="201"/>
      <c r="AP22" s="189"/>
      <c r="AQ22" s="190"/>
      <c r="AR22" s="190"/>
      <c r="AS22" s="203"/>
      <c r="AT22" s="168"/>
      <c r="AU22" s="64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39"/>
      <c r="AG23" s="2"/>
      <c r="AH23" s="2"/>
      <c r="AI23" s="2"/>
      <c r="AJ23" s="2"/>
      <c r="AK23" s="2"/>
      <c r="AL23" s="128"/>
      <c r="AM23" s="626"/>
      <c r="AN23" s="587"/>
      <c r="AO23" s="448"/>
      <c r="AP23" s="146"/>
      <c r="AQ23" s="146"/>
      <c r="AR23" s="146"/>
      <c r="AS23" s="203"/>
      <c r="AT23" s="203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39"/>
      <c r="AG24" s="2"/>
      <c r="AH24" s="2"/>
      <c r="AI24" s="2"/>
      <c r="AJ24" s="2"/>
      <c r="AK24" s="2"/>
      <c r="AL24" s="128"/>
      <c r="AM24" s="626"/>
      <c r="AN24" s="587"/>
      <c r="AO24" s="448"/>
      <c r="AP24" s="146"/>
      <c r="AQ24" s="146"/>
      <c r="AR24" s="146"/>
      <c r="AS24" s="203"/>
      <c r="AT24" s="203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39"/>
      <c r="AG25" s="2"/>
      <c r="AH25" s="2"/>
      <c r="AI25" s="2"/>
      <c r="AJ25" s="2"/>
      <c r="AK25" s="2"/>
      <c r="AL25" s="128"/>
      <c r="AM25" s="569" t="s">
        <v>675</v>
      </c>
      <c r="AN25" s="511" t="s">
        <v>2210</v>
      </c>
      <c r="AO25" s="446" t="s">
        <v>196</v>
      </c>
      <c r="AP25" s="263">
        <f>SUMIF($AS$9:$AT$9,AP$9,$AS25:$AT25)</f>
        <v>0</v>
      </c>
      <c r="AQ25" s="263">
        <f>SUMIF($AS$9:$AT$9,AQ$9,$AS25:$AT25)</f>
        <v>0</v>
      </c>
      <c r="AR25" s="263">
        <f>SUMIF($AS$9:$AT$9,AR$9,$AS25:$AT25)</f>
        <v>0</v>
      </c>
      <c r="AS25" s="203"/>
      <c r="AT25" s="203"/>
      <c r="AU25" s="347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39"/>
      <c r="AG26" s="2"/>
      <c r="AH26" s="2"/>
      <c r="AI26" s="2"/>
      <c r="AJ26" s="2"/>
      <c r="AK26" s="2"/>
      <c r="AL26" s="128"/>
      <c r="AM26" s="626"/>
      <c r="AN26" s="587"/>
      <c r="AO26" s="448"/>
      <c r="AP26" s="146"/>
      <c r="AQ26" s="146"/>
      <c r="AR26" s="146"/>
      <c r="AS26" s="203"/>
      <c r="AT26" s="203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39"/>
      <c r="AG27" s="2"/>
      <c r="AH27" s="2"/>
      <c r="AI27" s="2"/>
      <c r="AJ27" s="2"/>
      <c r="AK27" s="2"/>
      <c r="AL27" s="128"/>
      <c r="AM27" s="627" t="s">
        <v>1475</v>
      </c>
      <c r="AN27" s="633" t="s">
        <v>2201</v>
      </c>
      <c r="AO27" s="446" t="s">
        <v>196</v>
      </c>
      <c r="AP27" s="263">
        <f>SUMIF($AS$9:$AT$9,AP$9,$AS27:$AT27)</f>
        <v>0</v>
      </c>
      <c r="AQ27" s="263">
        <f>SUMIF($AS$9:$AT$9,AQ$9,$AS27:$AT27)</f>
        <v>0</v>
      </c>
      <c r="AR27" s="263">
        <f>SUMIF($AS$9:$AT$9,AR$9,$AS27:$AT27)</f>
        <v>0</v>
      </c>
      <c r="AS27" s="203"/>
      <c r="AT27" s="203"/>
      <c r="AU27" s="347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39"/>
      <c r="AG28" s="2"/>
      <c r="AH28" s="2"/>
      <c r="AI28" s="2"/>
      <c r="AJ28" s="2"/>
      <c r="AK28" s="2"/>
      <c r="AL28" s="128"/>
      <c r="AM28" s="626"/>
      <c r="AN28" s="587"/>
      <c r="AO28" s="448"/>
      <c r="AP28" s="146"/>
      <c r="AQ28" s="146"/>
      <c r="AR28" s="146"/>
      <c r="AS28" s="203"/>
      <c r="AT28" s="203"/>
    </row>
    <row r="29" spans="1:47" ht="2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39" t="s">
        <v>2393</v>
      </c>
      <c r="AG29" s="2"/>
      <c r="AH29" s="2"/>
      <c r="AI29" s="2"/>
      <c r="AJ29" s="2"/>
      <c r="AK29" s="2"/>
      <c r="AL29" s="128"/>
      <c r="AM29" s="627" t="s">
        <v>2375</v>
      </c>
      <c r="AN29" s="625" t="s">
        <v>2202</v>
      </c>
      <c r="AO29" s="446" t="s">
        <v>196</v>
      </c>
      <c r="AP29" s="263">
        <f>SUMIF($AS$9:$AT$9,AP$9,$AS29:$AT29)</f>
        <v>0</v>
      </c>
      <c r="AQ29" s="263">
        <f>SUMIF($AS$9:$AT$9,AQ$9,$AS29:$AT29)</f>
        <v>0</v>
      </c>
      <c r="AR29" s="263">
        <f>SUMIF($AS$9:$AT$9,AR$9,$AS29:$AT29)</f>
        <v>0</v>
      </c>
      <c r="AS29" s="203"/>
      <c r="AT29" s="203"/>
      <c r="AU29" s="347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39" t="s">
        <v>2394</v>
      </c>
      <c r="AG30" s="2"/>
      <c r="AH30" s="2"/>
      <c r="AI30" s="2"/>
      <c r="AJ30" s="2"/>
      <c r="AK30" s="2"/>
      <c r="AL30" s="128"/>
      <c r="AM30" s="628" t="str">
        <f>AM29 &amp; ".P"</f>
        <v>HDSFAL.P</v>
      </c>
      <c r="AN30" s="585" t="s">
        <v>957</v>
      </c>
      <c r="AO30" s="446" t="s">
        <v>24</v>
      </c>
      <c r="AP30" s="263">
        <f>IF(AP31=0,0,AP29*1000/AP31)</f>
        <v>0</v>
      </c>
      <c r="AQ30" s="263">
        <f>IF(AQ31=0,0,AQ29*1000/AQ31)</f>
        <v>0</v>
      </c>
      <c r="AR30" s="263">
        <f>IF(AR31=0,0,AR29*1000/AR31)</f>
        <v>0</v>
      </c>
      <c r="AS30" s="203"/>
      <c r="AT30" s="203"/>
      <c r="AU30" s="347"/>
    </row>
    <row r="31" spans="1:47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39" t="s">
        <v>2395</v>
      </c>
      <c r="AG31" s="2"/>
      <c r="AH31" s="2"/>
      <c r="AI31" s="2"/>
      <c r="AJ31" s="2"/>
      <c r="AK31" s="2"/>
      <c r="AL31" s="128"/>
      <c r="AM31" s="628" t="str">
        <f>AM29 &amp; ".V"</f>
        <v>HDSFAL.V</v>
      </c>
      <c r="AN31" s="585" t="s">
        <v>246</v>
      </c>
      <c r="AO31" s="446" t="s">
        <v>294</v>
      </c>
      <c r="AP31" s="263">
        <f t="shared" ref="AP31:AR32" si="0">SUMIF($AS$9:$AT$9,AP$9,$AS31:$AT31)</f>
        <v>0</v>
      </c>
      <c r="AQ31" s="263">
        <f t="shared" si="0"/>
        <v>0</v>
      </c>
      <c r="AR31" s="263">
        <f t="shared" si="0"/>
        <v>0</v>
      </c>
      <c r="AS31" s="203"/>
      <c r="AT31" s="203"/>
      <c r="AU31" s="347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39" t="s">
        <v>2393</v>
      </c>
      <c r="AG32" s="2"/>
      <c r="AH32" s="2"/>
      <c r="AI32" s="2"/>
      <c r="AJ32" s="2"/>
      <c r="AK32" s="2"/>
      <c r="AL32" s="128"/>
      <c r="AM32" s="627" t="s">
        <v>2292</v>
      </c>
      <c r="AN32" s="625" t="s">
        <v>2203</v>
      </c>
      <c r="AO32" s="446" t="s">
        <v>196</v>
      </c>
      <c r="AP32" s="263">
        <f t="shared" si="0"/>
        <v>0</v>
      </c>
      <c r="AQ32" s="263">
        <f t="shared" si="0"/>
        <v>0</v>
      </c>
      <c r="AR32" s="263">
        <f t="shared" si="0"/>
        <v>0</v>
      </c>
      <c r="AS32" s="203"/>
      <c r="AT32" s="203"/>
      <c r="AU32" s="347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39" t="s">
        <v>2394</v>
      </c>
      <c r="AG33" s="2"/>
      <c r="AH33" s="2"/>
      <c r="AI33" s="2"/>
      <c r="AJ33" s="2"/>
      <c r="AK33" s="2"/>
      <c r="AL33" s="128"/>
      <c r="AM33" s="628" t="str">
        <f>AM32 &amp; ".P"</f>
        <v>FES.P</v>
      </c>
      <c r="AN33" s="585" t="s">
        <v>957</v>
      </c>
      <c r="AO33" s="446" t="s">
        <v>24</v>
      </c>
      <c r="AP33" s="263">
        <f>IF(AP34=0,0,AP32*1000/AP34)</f>
        <v>0</v>
      </c>
      <c r="AQ33" s="263">
        <f>IF(AQ34=0,0,AQ32*1000/AQ34)</f>
        <v>0</v>
      </c>
      <c r="AR33" s="263">
        <f>IF(AR34=0,0,AR32*1000/AR34)</f>
        <v>0</v>
      </c>
      <c r="AS33" s="203"/>
      <c r="AT33" s="203"/>
      <c r="AU33" s="347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39" t="s">
        <v>2395</v>
      </c>
      <c r="AG34" s="2"/>
      <c r="AH34" s="2"/>
      <c r="AI34" s="2"/>
      <c r="AJ34" s="2"/>
      <c r="AK34" s="2"/>
      <c r="AL34" s="128"/>
      <c r="AM34" s="628" t="str">
        <f>AM32 &amp; ".V"</f>
        <v>FES.V</v>
      </c>
      <c r="AN34" s="585" t="s">
        <v>246</v>
      </c>
      <c r="AO34" s="446" t="s">
        <v>294</v>
      </c>
      <c r="AP34" s="263">
        <f t="shared" ref="AP34:AR35" si="1">SUMIF($AS$9:$AT$9,AP$9,$AS34:$AT34)</f>
        <v>0</v>
      </c>
      <c r="AQ34" s="263">
        <f t="shared" si="1"/>
        <v>0</v>
      </c>
      <c r="AR34" s="263">
        <f t="shared" si="1"/>
        <v>0</v>
      </c>
      <c r="AS34" s="203"/>
      <c r="AT34" s="203"/>
      <c r="AU34" s="347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39" t="s">
        <v>2393</v>
      </c>
      <c r="AG35" s="2"/>
      <c r="AH35" s="2"/>
      <c r="AI35" s="2"/>
      <c r="AJ35" s="2"/>
      <c r="AK35" s="2"/>
      <c r="AL35" s="128"/>
      <c r="AM35" s="627" t="s">
        <v>2376</v>
      </c>
      <c r="AN35" s="625" t="s">
        <v>2204</v>
      </c>
      <c r="AO35" s="446" t="s">
        <v>196</v>
      </c>
      <c r="AP35" s="263">
        <f t="shared" si="1"/>
        <v>0</v>
      </c>
      <c r="AQ35" s="263">
        <f t="shared" si="1"/>
        <v>0</v>
      </c>
      <c r="AR35" s="263">
        <f t="shared" si="1"/>
        <v>0</v>
      </c>
      <c r="AS35" s="203"/>
      <c r="AT35" s="203"/>
      <c r="AU35" s="347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39" t="s">
        <v>2394</v>
      </c>
      <c r="AG36" s="2"/>
      <c r="AH36" s="2"/>
      <c r="AI36" s="2"/>
      <c r="AJ36" s="2"/>
      <c r="AK36" s="2"/>
      <c r="AL36" s="128"/>
      <c r="AM36" s="628" t="str">
        <f>AM35 &amp; ".P"</f>
        <v>OXCLAL.P</v>
      </c>
      <c r="AN36" s="585" t="s">
        <v>957</v>
      </c>
      <c r="AO36" s="446" t="s">
        <v>24</v>
      </c>
      <c r="AP36" s="263">
        <f>IF(AP37=0,0,AP35*1000/AP37)</f>
        <v>0</v>
      </c>
      <c r="AQ36" s="263">
        <f>IF(AQ37=0,0,AQ35*1000/AQ37)</f>
        <v>0</v>
      </c>
      <c r="AR36" s="263">
        <f>IF(AR37=0,0,AR35*1000/AR37)</f>
        <v>0</v>
      </c>
      <c r="AS36" s="203"/>
      <c r="AT36" s="203"/>
      <c r="AU36" s="347"/>
    </row>
    <row r="37" spans="1:47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39" t="s">
        <v>2395</v>
      </c>
      <c r="AG37" s="2"/>
      <c r="AH37" s="2"/>
      <c r="AI37" s="2"/>
      <c r="AJ37" s="2"/>
      <c r="AK37" s="2"/>
      <c r="AL37" s="128"/>
      <c r="AM37" s="628" t="str">
        <f>AM35 &amp; ".V"</f>
        <v>OXCLAL.V</v>
      </c>
      <c r="AN37" s="585" t="s">
        <v>246</v>
      </c>
      <c r="AO37" s="446" t="s">
        <v>294</v>
      </c>
      <c r="AP37" s="263">
        <f t="shared" ref="AP37:AR38" si="2">SUMIF($AS$9:$AT$9,AP$9,$AS37:$AT37)</f>
        <v>0</v>
      </c>
      <c r="AQ37" s="263">
        <f t="shared" si="2"/>
        <v>0</v>
      </c>
      <c r="AR37" s="263">
        <f t="shared" si="2"/>
        <v>0</v>
      </c>
      <c r="AS37" s="203"/>
      <c r="AT37" s="203"/>
      <c r="AU37" s="347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39" t="s">
        <v>2393</v>
      </c>
      <c r="AG38" s="2"/>
      <c r="AH38" s="2"/>
      <c r="AI38" s="2"/>
      <c r="AJ38" s="2"/>
      <c r="AK38" s="2"/>
      <c r="AL38" s="128"/>
      <c r="AM38" s="627" t="s">
        <v>2377</v>
      </c>
      <c r="AN38" s="625" t="s">
        <v>2205</v>
      </c>
      <c r="AO38" s="446" t="s">
        <v>196</v>
      </c>
      <c r="AP38" s="263">
        <f t="shared" si="2"/>
        <v>0</v>
      </c>
      <c r="AQ38" s="263">
        <f t="shared" si="2"/>
        <v>0</v>
      </c>
      <c r="AR38" s="263">
        <f t="shared" si="2"/>
        <v>0</v>
      </c>
      <c r="AS38" s="203"/>
      <c r="AT38" s="203"/>
      <c r="AU38" s="347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39" t="s">
        <v>2394</v>
      </c>
      <c r="AG39" s="2"/>
      <c r="AH39" s="2"/>
      <c r="AI39" s="2"/>
      <c r="AJ39" s="2"/>
      <c r="AK39" s="2"/>
      <c r="AL39" s="128"/>
      <c r="AM39" s="628" t="str">
        <f>AM38 &amp; ".P"</f>
        <v>PLOXCLAL.P</v>
      </c>
      <c r="AN39" s="585" t="s">
        <v>957</v>
      </c>
      <c r="AO39" s="446" t="s">
        <v>24</v>
      </c>
      <c r="AP39" s="263">
        <f>IF(AP40=0,0,AP38*1000/AP40)</f>
        <v>0</v>
      </c>
      <c r="AQ39" s="263">
        <f>IF(AQ40=0,0,AQ38*1000/AQ40)</f>
        <v>0</v>
      </c>
      <c r="AR39" s="263">
        <f>IF(AR40=0,0,AR38*1000/AR40)</f>
        <v>0</v>
      </c>
      <c r="AS39" s="203"/>
      <c r="AT39" s="203"/>
      <c r="AU39" s="347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39" t="s">
        <v>2395</v>
      </c>
      <c r="AG40" s="2"/>
      <c r="AH40" s="2"/>
      <c r="AI40" s="2"/>
      <c r="AJ40" s="2"/>
      <c r="AK40" s="2"/>
      <c r="AL40" s="128"/>
      <c r="AM40" s="628" t="str">
        <f>AM38 &amp; ".V"</f>
        <v>PLOXCLAL.V</v>
      </c>
      <c r="AN40" s="585" t="s">
        <v>246</v>
      </c>
      <c r="AO40" s="446" t="s">
        <v>294</v>
      </c>
      <c r="AP40" s="263">
        <f t="shared" ref="AP40:AR41" si="3">SUMIF($AS$9:$AT$9,AP$9,$AS40:$AT40)</f>
        <v>0</v>
      </c>
      <c r="AQ40" s="263">
        <f t="shared" si="3"/>
        <v>0</v>
      </c>
      <c r="AR40" s="263">
        <f t="shared" si="3"/>
        <v>0</v>
      </c>
      <c r="AS40" s="203"/>
      <c r="AT40" s="203"/>
      <c r="AU40" s="347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39" t="s">
        <v>2393</v>
      </c>
      <c r="AG41" s="2"/>
      <c r="AH41" s="2"/>
      <c r="AI41" s="2"/>
      <c r="AJ41" s="2"/>
      <c r="AK41" s="2"/>
      <c r="AL41" s="128"/>
      <c r="AM41" s="627" t="s">
        <v>2330</v>
      </c>
      <c r="AN41" s="625" t="s">
        <v>2206</v>
      </c>
      <c r="AO41" s="446" t="s">
        <v>196</v>
      </c>
      <c r="AP41" s="263">
        <f t="shared" si="3"/>
        <v>0</v>
      </c>
      <c r="AQ41" s="263">
        <f t="shared" si="3"/>
        <v>0</v>
      </c>
      <c r="AR41" s="263">
        <f t="shared" si="3"/>
        <v>0</v>
      </c>
      <c r="AS41" s="203"/>
      <c r="AT41" s="203"/>
      <c r="AU41" s="347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39" t="s">
        <v>2394</v>
      </c>
      <c r="AG42" s="2"/>
      <c r="AH42" s="2"/>
      <c r="AI42" s="2"/>
      <c r="AJ42" s="2"/>
      <c r="AK42" s="2"/>
      <c r="AL42" s="128"/>
      <c r="AM42" s="628" t="str">
        <f>AM41 &amp; ".P"</f>
        <v>SFAL.P</v>
      </c>
      <c r="AN42" s="585" t="s">
        <v>957</v>
      </c>
      <c r="AO42" s="446" t="s">
        <v>24</v>
      </c>
      <c r="AP42" s="263">
        <f>IF(AP43=0,0,AP41*1000/AP43)</f>
        <v>0</v>
      </c>
      <c r="AQ42" s="263">
        <f>IF(AQ43=0,0,AQ41*1000/AQ43)</f>
        <v>0</v>
      </c>
      <c r="AR42" s="263">
        <f>IF(AR43=0,0,AR41*1000/AR43)</f>
        <v>0</v>
      </c>
      <c r="AS42" s="203"/>
      <c r="AT42" s="203"/>
      <c r="AU42" s="347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39" t="s">
        <v>2395</v>
      </c>
      <c r="AG43" s="2"/>
      <c r="AH43" s="2"/>
      <c r="AI43" s="2"/>
      <c r="AJ43" s="2"/>
      <c r="AK43" s="2"/>
      <c r="AL43" s="128"/>
      <c r="AM43" s="628" t="str">
        <f>AM41 &amp; ".V"</f>
        <v>SFAL.V</v>
      </c>
      <c r="AN43" s="585" t="s">
        <v>246</v>
      </c>
      <c r="AO43" s="446" t="s">
        <v>294</v>
      </c>
      <c r="AP43" s="263">
        <f t="shared" ref="AP43:AR44" si="4">SUMIF($AS$9:$AT$9,AP$9,$AS43:$AT43)</f>
        <v>0</v>
      </c>
      <c r="AQ43" s="263">
        <f t="shared" si="4"/>
        <v>0</v>
      </c>
      <c r="AR43" s="263">
        <f t="shared" si="4"/>
        <v>0</v>
      </c>
      <c r="AS43" s="203"/>
      <c r="AT43" s="203"/>
      <c r="AU43" s="347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39" t="s">
        <v>2392</v>
      </c>
      <c r="AG44" s="2"/>
      <c r="AH44" s="2"/>
      <c r="AI44" s="2"/>
      <c r="AJ44" s="2"/>
      <c r="AK44" s="2"/>
      <c r="AL44" s="128"/>
      <c r="AM44" s="627" t="s">
        <v>1482</v>
      </c>
      <c r="AN44" s="625" t="s">
        <v>312</v>
      </c>
      <c r="AO44" s="446" t="s">
        <v>196</v>
      </c>
      <c r="AP44" s="263">
        <f t="shared" si="4"/>
        <v>0</v>
      </c>
      <c r="AQ44" s="263">
        <f t="shared" si="4"/>
        <v>0</v>
      </c>
      <c r="AR44" s="263">
        <f t="shared" si="4"/>
        <v>0</v>
      </c>
      <c r="AS44" s="203"/>
      <c r="AT44" s="203"/>
      <c r="AU44" s="347"/>
    </row>
    <row r="45" spans="1:47" ht="0.75" hidden="1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39"/>
      <c r="AG45" s="2"/>
      <c r="AH45" s="2"/>
      <c r="AI45" s="2"/>
      <c r="AJ45" s="2"/>
      <c r="AK45" s="2"/>
      <c r="AL45" s="128"/>
      <c r="AM45" s="626"/>
      <c r="AN45" s="587"/>
      <c r="AO45" s="448"/>
      <c r="AP45" s="146"/>
      <c r="AQ45" s="146"/>
      <c r="AR45" s="146"/>
      <c r="AS45" s="203"/>
      <c r="AT45" s="203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39"/>
      <c r="AG46" s="2"/>
      <c r="AH46" s="2"/>
      <c r="AI46" s="2"/>
      <c r="AJ46" s="2"/>
      <c r="AK46" s="2"/>
      <c r="AL46" s="128"/>
      <c r="AM46" s="627" t="s">
        <v>2290</v>
      </c>
      <c r="AN46" s="633" t="s">
        <v>2207</v>
      </c>
      <c r="AO46" s="446" t="s">
        <v>196</v>
      </c>
      <c r="AP46" s="263">
        <f>SUMIF($AS$9:$AT$9,AP$9,$AS46:$AT46)</f>
        <v>0</v>
      </c>
      <c r="AQ46" s="263">
        <f>SUMIF($AS$9:$AT$9,AQ$9,$AS46:$AT46)</f>
        <v>0</v>
      </c>
      <c r="AR46" s="263">
        <f>SUMIF($AS$9:$AT$9,AR$9,$AS46:$AT46)</f>
        <v>0</v>
      </c>
      <c r="AS46" s="203"/>
      <c r="AT46" s="203"/>
      <c r="AU46" s="347"/>
    </row>
    <row r="47" spans="1:47" ht="0.75" hidden="1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39"/>
      <c r="AG47" s="2"/>
      <c r="AH47" s="2"/>
      <c r="AI47" s="2"/>
      <c r="AJ47" s="2"/>
      <c r="AK47" s="2"/>
      <c r="AL47" s="128"/>
      <c r="AM47" s="626"/>
      <c r="AN47" s="587"/>
      <c r="AO47" s="448"/>
      <c r="AP47" s="146"/>
      <c r="AQ47" s="146"/>
      <c r="AR47" s="146"/>
      <c r="AS47" s="203"/>
      <c r="AT47" s="203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39" t="s">
        <v>2393</v>
      </c>
      <c r="AG48" s="2"/>
      <c r="AH48" s="2"/>
      <c r="AI48" s="2"/>
      <c r="AJ48" s="2"/>
      <c r="AK48" s="2"/>
      <c r="AL48" s="128"/>
      <c r="AM48" s="627" t="s">
        <v>2293</v>
      </c>
      <c r="AN48" s="625" t="s">
        <v>2208</v>
      </c>
      <c r="AO48" s="446" t="s">
        <v>196</v>
      </c>
      <c r="AP48" s="263">
        <f>SUMIF($AS$9:$AT$9,AP$9,$AS48:$AT48)</f>
        <v>0</v>
      </c>
      <c r="AQ48" s="263">
        <f>SUMIF($AS$9:$AT$9,AQ$9,$AS48:$AT48)</f>
        <v>0</v>
      </c>
      <c r="AR48" s="263">
        <f>SUMIF($AS$9:$AT$9,AR$9,$AS48:$AT48)</f>
        <v>0</v>
      </c>
      <c r="AS48" s="203"/>
      <c r="AT48" s="203"/>
      <c r="AU48" s="347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39" t="s">
        <v>2394</v>
      </c>
      <c r="AG49" s="2"/>
      <c r="AH49" s="2"/>
      <c r="AI49" s="2"/>
      <c r="AJ49" s="2"/>
      <c r="AK49" s="2"/>
      <c r="AL49" s="128"/>
      <c r="AM49" s="628" t="str">
        <f>AM48 &amp; ".P"</f>
        <v>MGFLK.P</v>
      </c>
      <c r="AN49" s="585" t="s">
        <v>957</v>
      </c>
      <c r="AO49" s="446" t="s">
        <v>24</v>
      </c>
      <c r="AP49" s="263">
        <f>IF(AP50=0,0,AP48*1000/AP50)</f>
        <v>0</v>
      </c>
      <c r="AQ49" s="263">
        <f>IF(AQ50=0,0,AQ48*1000/AQ50)</f>
        <v>0</v>
      </c>
      <c r="AR49" s="263">
        <f>IF(AR50=0,0,AR48*1000/AR50)</f>
        <v>0</v>
      </c>
      <c r="AS49" s="203"/>
      <c r="AT49" s="203"/>
      <c r="AU49" s="347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39" t="s">
        <v>2395</v>
      </c>
      <c r="AG50" s="2"/>
      <c r="AH50" s="2"/>
      <c r="AI50" s="2"/>
      <c r="AJ50" s="2"/>
      <c r="AK50" s="2"/>
      <c r="AL50" s="128"/>
      <c r="AM50" s="628" t="str">
        <f>AM48 &amp; ".V"</f>
        <v>MGFLK.V</v>
      </c>
      <c r="AN50" s="585" t="s">
        <v>246</v>
      </c>
      <c r="AO50" s="446" t="s">
        <v>294</v>
      </c>
      <c r="AP50" s="263">
        <f t="shared" ref="AP50:AR51" si="5">SUMIF($AS$9:$AT$9,AP$9,$AS50:$AT50)</f>
        <v>0</v>
      </c>
      <c r="AQ50" s="263">
        <f t="shared" si="5"/>
        <v>0</v>
      </c>
      <c r="AR50" s="263">
        <f t="shared" si="5"/>
        <v>0</v>
      </c>
      <c r="AS50" s="203"/>
      <c r="AT50" s="203"/>
      <c r="AU50" s="347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39" t="s">
        <v>2393</v>
      </c>
      <c r="AG51" s="2"/>
      <c r="AH51" s="2"/>
      <c r="AI51" s="2"/>
      <c r="AJ51" s="2"/>
      <c r="AK51" s="2"/>
      <c r="AL51" s="128"/>
      <c r="AM51" s="627" t="s">
        <v>2294</v>
      </c>
      <c r="AN51" s="625" t="s">
        <v>2209</v>
      </c>
      <c r="AO51" s="446" t="s">
        <v>196</v>
      </c>
      <c r="AP51" s="263">
        <f t="shared" si="5"/>
        <v>0</v>
      </c>
      <c r="AQ51" s="263">
        <f t="shared" si="5"/>
        <v>0</v>
      </c>
      <c r="AR51" s="263">
        <f t="shared" si="5"/>
        <v>0</v>
      </c>
      <c r="AS51" s="203"/>
      <c r="AT51" s="203"/>
      <c r="AU51" s="347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39" t="s">
        <v>2394</v>
      </c>
      <c r="AG52" s="2"/>
      <c r="AH52" s="2"/>
      <c r="AI52" s="2"/>
      <c r="AJ52" s="2"/>
      <c r="AK52" s="2"/>
      <c r="AL52" s="128"/>
      <c r="AM52" s="628" t="str">
        <f>AM51 &amp; ".P"</f>
        <v>PRSTL.P</v>
      </c>
      <c r="AN52" s="585" t="s">
        <v>957</v>
      </c>
      <c r="AO52" s="446" t="s">
        <v>24</v>
      </c>
      <c r="AP52" s="263">
        <f>IF(AP53=0,0,AP51*1000/AP53)</f>
        <v>0</v>
      </c>
      <c r="AQ52" s="263">
        <f>IF(AQ53=0,0,AQ51*1000/AQ53)</f>
        <v>0</v>
      </c>
      <c r="AR52" s="263">
        <f>IF(AR53=0,0,AR51*1000/AR53)</f>
        <v>0</v>
      </c>
      <c r="AS52" s="203"/>
      <c r="AT52" s="203"/>
      <c r="AU52" s="347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39" t="s">
        <v>2395</v>
      </c>
      <c r="AG53" s="2"/>
      <c r="AH53" s="2"/>
      <c r="AI53" s="2"/>
      <c r="AJ53" s="2"/>
      <c r="AK53" s="2"/>
      <c r="AL53" s="128"/>
      <c r="AM53" s="628" t="str">
        <f>AM51 &amp; ".V"</f>
        <v>PRSTL.V</v>
      </c>
      <c r="AN53" s="585" t="s">
        <v>246</v>
      </c>
      <c r="AO53" s="446" t="s">
        <v>294</v>
      </c>
      <c r="AP53" s="263">
        <f t="shared" ref="AP53:AR54" si="6">SUMIF($AS$9:$AT$9,AP$9,$AS53:$AT53)</f>
        <v>0</v>
      </c>
      <c r="AQ53" s="263">
        <f t="shared" si="6"/>
        <v>0</v>
      </c>
      <c r="AR53" s="263">
        <f t="shared" si="6"/>
        <v>0</v>
      </c>
      <c r="AS53" s="203"/>
      <c r="AT53" s="203"/>
      <c r="AU53" s="347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39" t="s">
        <v>2392</v>
      </c>
      <c r="AG54" s="2"/>
      <c r="AH54" s="2"/>
      <c r="AI54" s="2"/>
      <c r="AJ54" s="2"/>
      <c r="AK54" s="2"/>
      <c r="AL54" s="128"/>
      <c r="AM54" s="627" t="s">
        <v>1482</v>
      </c>
      <c r="AN54" s="625" t="s">
        <v>312</v>
      </c>
      <c r="AO54" s="446" t="s">
        <v>196</v>
      </c>
      <c r="AP54" s="263">
        <f t="shared" si="6"/>
        <v>0</v>
      </c>
      <c r="AQ54" s="263">
        <f t="shared" si="6"/>
        <v>0</v>
      </c>
      <c r="AR54" s="263">
        <f t="shared" si="6"/>
        <v>0</v>
      </c>
      <c r="AS54" s="203"/>
      <c r="AT54" s="203"/>
      <c r="AU54" s="347"/>
    </row>
    <row r="55" spans="1:47" ht="0.75" hidden="1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39"/>
      <c r="AG55" s="2"/>
      <c r="AH55" s="2"/>
      <c r="AI55" s="2"/>
      <c r="AJ55" s="2"/>
      <c r="AK55" s="2"/>
      <c r="AL55" s="128"/>
      <c r="AM55" s="626"/>
      <c r="AN55" s="587"/>
      <c r="AO55" s="448"/>
      <c r="AP55" s="146"/>
      <c r="AQ55" s="146"/>
      <c r="AR55" s="146"/>
      <c r="AS55" s="203"/>
      <c r="AT55" s="203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39"/>
      <c r="AG56" s="2"/>
      <c r="AH56" s="2"/>
      <c r="AI56" s="2"/>
      <c r="AJ56" s="2"/>
      <c r="AK56" s="2"/>
      <c r="AL56" s="128"/>
      <c r="AM56" s="627" t="s">
        <v>2291</v>
      </c>
      <c r="AN56" s="633" t="s">
        <v>2200</v>
      </c>
      <c r="AO56" s="446" t="s">
        <v>196</v>
      </c>
      <c r="AP56" s="263">
        <f>SUMIF($AS$9:$AT$9,AP$9,$AS56:$AT56)</f>
        <v>0</v>
      </c>
      <c r="AQ56" s="263">
        <f>SUMIF($AS$9:$AT$9,AQ$9,$AS56:$AT56)</f>
        <v>0</v>
      </c>
      <c r="AR56" s="263">
        <f>SUMIF($AS$9:$AT$9,AR$9,$AS56:$AT56)</f>
        <v>0</v>
      </c>
      <c r="AS56" s="203"/>
      <c r="AT56" s="203"/>
      <c r="AU56" s="347"/>
    </row>
    <row r="57" spans="1:47" ht="0.75" hidden="1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39"/>
      <c r="AG57" s="2"/>
      <c r="AH57" s="2"/>
      <c r="AI57" s="2"/>
      <c r="AJ57" s="2"/>
      <c r="AK57" s="2"/>
      <c r="AL57" s="128"/>
      <c r="AM57" s="626"/>
      <c r="AN57" s="587"/>
      <c r="AO57" s="448"/>
      <c r="AP57" s="146"/>
      <c r="AQ57" s="146"/>
      <c r="AR57" s="146"/>
      <c r="AS57" s="203"/>
      <c r="AT57" s="203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39" t="s">
        <v>2393</v>
      </c>
      <c r="AG58" s="2"/>
      <c r="AH58" s="2"/>
      <c r="AI58" s="2"/>
      <c r="AJ58" s="2"/>
      <c r="AK58" s="2"/>
      <c r="AL58" s="128"/>
      <c r="AM58" s="627" t="s">
        <v>2295</v>
      </c>
      <c r="AN58" s="625" t="s">
        <v>2211</v>
      </c>
      <c r="AO58" s="446" t="s">
        <v>196</v>
      </c>
      <c r="AP58" s="263">
        <f>SUMIF($AS$9:$AT$9,AP$9,$AS58:$AT58)</f>
        <v>0</v>
      </c>
      <c r="AQ58" s="263">
        <f>SUMIF($AS$9:$AT$9,AQ$9,$AS58:$AT58)</f>
        <v>0</v>
      </c>
      <c r="AR58" s="263">
        <f>SUMIF($AS$9:$AT$9,AR$9,$AS58:$AT58)</f>
        <v>0</v>
      </c>
      <c r="AS58" s="203"/>
      <c r="AT58" s="203"/>
      <c r="AU58" s="347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39" t="s">
        <v>2394</v>
      </c>
      <c r="AG59" s="2"/>
      <c r="AH59" s="2"/>
      <c r="AI59" s="2"/>
      <c r="AJ59" s="2"/>
      <c r="AK59" s="2"/>
      <c r="AL59" s="128"/>
      <c r="AM59" s="628" t="str">
        <f>AM58 &amp; ".P"</f>
        <v>AGRP.P</v>
      </c>
      <c r="AN59" s="585" t="s">
        <v>957</v>
      </c>
      <c r="AO59" s="446" t="s">
        <v>24</v>
      </c>
      <c r="AP59" s="263">
        <f>IF(AP60=0,0,AP58*1000/AP60)</f>
        <v>0</v>
      </c>
      <c r="AQ59" s="263">
        <f>IF(AQ60=0,0,AQ58*1000/AQ60)</f>
        <v>0</v>
      </c>
      <c r="AR59" s="263">
        <f>IF(AR60=0,0,AR58*1000/AR60)</f>
        <v>0</v>
      </c>
      <c r="AS59" s="203"/>
      <c r="AT59" s="203"/>
      <c r="AU59" s="347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39" t="s">
        <v>2395</v>
      </c>
      <c r="AG60" s="2"/>
      <c r="AH60" s="2"/>
      <c r="AI60" s="2"/>
      <c r="AJ60" s="2"/>
      <c r="AK60" s="2"/>
      <c r="AL60" s="128"/>
      <c r="AM60" s="628" t="str">
        <f>AM58 &amp; ".V"</f>
        <v>AGRP.V</v>
      </c>
      <c r="AN60" s="585" t="s">
        <v>246</v>
      </c>
      <c r="AO60" s="446" t="s">
        <v>294</v>
      </c>
      <c r="AP60" s="263">
        <f t="shared" ref="AP60:AR61" si="7">SUMIF($AS$9:$AT$9,AP$9,$AS60:$AT60)</f>
        <v>0</v>
      </c>
      <c r="AQ60" s="263">
        <f t="shared" si="7"/>
        <v>0</v>
      </c>
      <c r="AR60" s="263">
        <f t="shared" si="7"/>
        <v>0</v>
      </c>
      <c r="AS60" s="203"/>
      <c r="AT60" s="203"/>
      <c r="AU60" s="347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39" t="s">
        <v>2393</v>
      </c>
      <c r="AG61" s="2"/>
      <c r="AH61" s="2"/>
      <c r="AI61" s="2"/>
      <c r="AJ61" s="2"/>
      <c r="AK61" s="2"/>
      <c r="AL61" s="128"/>
      <c r="AM61" s="627" t="s">
        <v>2296</v>
      </c>
      <c r="AN61" s="625" t="s">
        <v>2212</v>
      </c>
      <c r="AO61" s="446" t="s">
        <v>196</v>
      </c>
      <c r="AP61" s="263">
        <f t="shared" si="7"/>
        <v>0</v>
      </c>
      <c r="AQ61" s="263">
        <f t="shared" si="7"/>
        <v>0</v>
      </c>
      <c r="AR61" s="263">
        <f t="shared" si="7"/>
        <v>0</v>
      </c>
      <c r="AS61" s="203"/>
      <c r="AT61" s="203"/>
      <c r="AU61" s="347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39" t="s">
        <v>2394</v>
      </c>
      <c r="AG62" s="2"/>
      <c r="AH62" s="2"/>
      <c r="AI62" s="2"/>
      <c r="AJ62" s="2"/>
      <c r="AK62" s="2"/>
      <c r="AL62" s="128"/>
      <c r="AM62" s="628" t="str">
        <f>AM61 &amp; ".P"</f>
        <v>AGRE.P</v>
      </c>
      <c r="AN62" s="585" t="s">
        <v>957</v>
      </c>
      <c r="AO62" s="446" t="s">
        <v>24</v>
      </c>
      <c r="AP62" s="263">
        <f>IF(AP63=0,0,AP61*1000/AP63)</f>
        <v>0</v>
      </c>
      <c r="AQ62" s="263">
        <f>IF(AQ63=0,0,AQ61*1000/AQ63)</f>
        <v>0</v>
      </c>
      <c r="AR62" s="263">
        <f>IF(AR63=0,0,AR61*1000/AR63)</f>
        <v>0</v>
      </c>
      <c r="AS62" s="203"/>
      <c r="AT62" s="203"/>
      <c r="AU62" s="347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39" t="s">
        <v>2395</v>
      </c>
      <c r="AG63" s="2"/>
      <c r="AH63" s="2"/>
      <c r="AI63" s="2"/>
      <c r="AJ63" s="2"/>
      <c r="AK63" s="2"/>
      <c r="AL63" s="128"/>
      <c r="AM63" s="628" t="str">
        <f>AM61 &amp; ".V"</f>
        <v>AGRE.V</v>
      </c>
      <c r="AN63" s="585" t="s">
        <v>246</v>
      </c>
      <c r="AO63" s="446" t="s">
        <v>294</v>
      </c>
      <c r="AP63" s="263">
        <f t="shared" ref="AP63:AR64" si="8">SUMIF($AS$9:$AT$9,AP$9,$AS63:$AT63)</f>
        <v>0</v>
      </c>
      <c r="AQ63" s="263">
        <f t="shared" si="8"/>
        <v>0</v>
      </c>
      <c r="AR63" s="263">
        <f t="shared" si="8"/>
        <v>0</v>
      </c>
      <c r="AS63" s="203"/>
      <c r="AT63" s="203"/>
      <c r="AU63" s="347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39" t="s">
        <v>2393</v>
      </c>
      <c r="AG64" s="2"/>
      <c r="AH64" s="2"/>
      <c r="AI64" s="2"/>
      <c r="AJ64" s="2"/>
      <c r="AK64" s="2"/>
      <c r="AL64" s="128"/>
      <c r="AM64" s="627" t="s">
        <v>2331</v>
      </c>
      <c r="AN64" s="625" t="s">
        <v>2213</v>
      </c>
      <c r="AO64" s="446" t="s">
        <v>196</v>
      </c>
      <c r="AP64" s="263">
        <f t="shared" si="8"/>
        <v>0</v>
      </c>
      <c r="AQ64" s="263">
        <f t="shared" si="8"/>
        <v>0</v>
      </c>
      <c r="AR64" s="263">
        <f t="shared" si="8"/>
        <v>0</v>
      </c>
      <c r="AS64" s="203"/>
      <c r="AT64" s="203"/>
      <c r="AU64" s="347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39" t="s">
        <v>2394</v>
      </c>
      <c r="AG65" s="2"/>
      <c r="AH65" s="2"/>
      <c r="AI65" s="2"/>
      <c r="AJ65" s="2"/>
      <c r="AK65" s="2"/>
      <c r="AL65" s="128"/>
      <c r="AM65" s="628" t="str">
        <f>AM64 &amp; ".P"</f>
        <v>ALOX.P</v>
      </c>
      <c r="AN65" s="585" t="s">
        <v>957</v>
      </c>
      <c r="AO65" s="446" t="s">
        <v>24</v>
      </c>
      <c r="AP65" s="263">
        <f>IF(AP66=0,0,AP64*1000/AP66)</f>
        <v>0</v>
      </c>
      <c r="AQ65" s="263">
        <f>IF(AQ66=0,0,AQ64*1000/AQ66)</f>
        <v>0</v>
      </c>
      <c r="AR65" s="263">
        <f>IF(AR66=0,0,AR64*1000/AR66)</f>
        <v>0</v>
      </c>
      <c r="AS65" s="203"/>
      <c r="AT65" s="203"/>
      <c r="AU65" s="347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39" t="s">
        <v>2395</v>
      </c>
      <c r="AG66" s="2"/>
      <c r="AH66" s="2"/>
      <c r="AI66" s="2"/>
      <c r="AJ66" s="2"/>
      <c r="AK66" s="2"/>
      <c r="AL66" s="128"/>
      <c r="AM66" s="628" t="str">
        <f>AM64 &amp; ".V"</f>
        <v>ALOX.V</v>
      </c>
      <c r="AN66" s="585" t="s">
        <v>246</v>
      </c>
      <c r="AO66" s="446" t="s">
        <v>294</v>
      </c>
      <c r="AP66" s="263">
        <f t="shared" ref="AP66:AR67" si="9">SUMIF($AS$9:$AT$9,AP$9,$AS66:$AT66)</f>
        <v>0</v>
      </c>
      <c r="AQ66" s="263">
        <f t="shared" si="9"/>
        <v>0</v>
      </c>
      <c r="AR66" s="263">
        <f t="shared" si="9"/>
        <v>0</v>
      </c>
      <c r="AS66" s="203"/>
      <c r="AT66" s="203"/>
      <c r="AU66" s="347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39" t="s">
        <v>2393</v>
      </c>
      <c r="AG67" s="2"/>
      <c r="AH67" s="2"/>
      <c r="AI67" s="2"/>
      <c r="AJ67" s="2"/>
      <c r="AK67" s="2"/>
      <c r="AL67" s="128"/>
      <c r="AM67" s="627" t="s">
        <v>2332</v>
      </c>
      <c r="AN67" s="625" t="s">
        <v>2214</v>
      </c>
      <c r="AO67" s="446" t="s">
        <v>196</v>
      </c>
      <c r="AP67" s="263">
        <f t="shared" si="9"/>
        <v>0</v>
      </c>
      <c r="AQ67" s="263">
        <f t="shared" si="9"/>
        <v>0</v>
      </c>
      <c r="AR67" s="263">
        <f t="shared" si="9"/>
        <v>0</v>
      </c>
      <c r="AS67" s="203"/>
      <c r="AT67" s="203"/>
      <c r="AU67" s="347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39" t="s">
        <v>2394</v>
      </c>
      <c r="AG68" s="2"/>
      <c r="AH68" s="2"/>
      <c r="AI68" s="2"/>
      <c r="AJ68" s="2"/>
      <c r="AK68" s="2"/>
      <c r="AL68" s="128"/>
      <c r="AM68" s="628" t="str">
        <f>AM67 &amp; ".P"</f>
        <v>ALS.P</v>
      </c>
      <c r="AN68" s="585" t="s">
        <v>957</v>
      </c>
      <c r="AO68" s="446" t="s">
        <v>24</v>
      </c>
      <c r="AP68" s="263">
        <f>IF(AP69=0,0,AP67*1000/AP69)</f>
        <v>0</v>
      </c>
      <c r="AQ68" s="263">
        <f>IF(AQ69=0,0,AQ67*1000/AQ69)</f>
        <v>0</v>
      </c>
      <c r="AR68" s="263">
        <f>IF(AR69=0,0,AR67*1000/AR69)</f>
        <v>0</v>
      </c>
      <c r="AS68" s="203"/>
      <c r="AT68" s="203"/>
      <c r="AU68" s="347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39" t="s">
        <v>2395</v>
      </c>
      <c r="AG69" s="2"/>
      <c r="AH69" s="2"/>
      <c r="AI69" s="2"/>
      <c r="AJ69" s="2"/>
      <c r="AK69" s="2"/>
      <c r="AL69" s="128"/>
      <c r="AM69" s="628" t="str">
        <f>AM67 &amp; ".V"</f>
        <v>ALS.V</v>
      </c>
      <c r="AN69" s="585" t="s">
        <v>246</v>
      </c>
      <c r="AO69" s="446" t="s">
        <v>294</v>
      </c>
      <c r="AP69" s="263">
        <f t="shared" ref="AP69:AR70" si="10">SUMIF($AS$9:$AT$9,AP$9,$AS69:$AT69)</f>
        <v>0</v>
      </c>
      <c r="AQ69" s="263">
        <f t="shared" si="10"/>
        <v>0</v>
      </c>
      <c r="AR69" s="263">
        <f t="shared" si="10"/>
        <v>0</v>
      </c>
      <c r="AS69" s="203"/>
      <c r="AT69" s="203"/>
      <c r="AU69" s="347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39" t="s">
        <v>2393</v>
      </c>
      <c r="AG70" s="2"/>
      <c r="AH70" s="2"/>
      <c r="AI70" s="2"/>
      <c r="AJ70" s="2"/>
      <c r="AK70" s="2"/>
      <c r="AL70" s="128"/>
      <c r="AM70" s="627" t="s">
        <v>2297</v>
      </c>
      <c r="AN70" s="625" t="s">
        <v>2215</v>
      </c>
      <c r="AO70" s="446" t="s">
        <v>196</v>
      </c>
      <c r="AP70" s="263">
        <f t="shared" si="10"/>
        <v>0</v>
      </c>
      <c r="AQ70" s="263">
        <f t="shared" si="10"/>
        <v>0</v>
      </c>
      <c r="AR70" s="263">
        <f t="shared" si="10"/>
        <v>0</v>
      </c>
      <c r="AS70" s="203"/>
      <c r="AT70" s="203"/>
      <c r="AU70" s="347"/>
    </row>
    <row r="71" spans="1:47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39" t="s">
        <v>2394</v>
      </c>
      <c r="AG71" s="2"/>
      <c r="AH71" s="2"/>
      <c r="AI71" s="2"/>
      <c r="AJ71" s="2"/>
      <c r="AK71" s="2"/>
      <c r="AL71" s="128"/>
      <c r="AM71" s="628" t="str">
        <f>AM70 &amp; ".P"</f>
        <v>AM.P</v>
      </c>
      <c r="AN71" s="585" t="s">
        <v>957</v>
      </c>
      <c r="AO71" s="446" t="s">
        <v>24</v>
      </c>
      <c r="AP71" s="263">
        <f>IF(AP72=0,0,AP70*1000/AP72)</f>
        <v>0</v>
      </c>
      <c r="AQ71" s="263">
        <f>IF(AQ72=0,0,AQ70*1000/AQ72)</f>
        <v>0</v>
      </c>
      <c r="AR71" s="263">
        <f>IF(AR72=0,0,AR70*1000/AR72)</f>
        <v>0</v>
      </c>
      <c r="AS71" s="203"/>
      <c r="AT71" s="203"/>
      <c r="AU71" s="347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39" t="s">
        <v>2395</v>
      </c>
      <c r="AG72" s="2"/>
      <c r="AH72" s="2"/>
      <c r="AI72" s="2"/>
      <c r="AJ72" s="2"/>
      <c r="AK72" s="2"/>
      <c r="AL72" s="128"/>
      <c r="AM72" s="628" t="str">
        <f>AM70 &amp; ".V"</f>
        <v>AM.V</v>
      </c>
      <c r="AN72" s="585" t="s">
        <v>246</v>
      </c>
      <c r="AO72" s="446" t="s">
        <v>294</v>
      </c>
      <c r="AP72" s="263">
        <f t="shared" ref="AP72:AR73" si="11">SUMIF($AS$9:$AT$9,AP$9,$AS72:$AT72)</f>
        <v>0</v>
      </c>
      <c r="AQ72" s="263">
        <f t="shared" si="11"/>
        <v>0</v>
      </c>
      <c r="AR72" s="263">
        <f t="shared" si="11"/>
        <v>0</v>
      </c>
      <c r="AS72" s="203"/>
      <c r="AT72" s="203"/>
      <c r="AU72" s="347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39" t="s">
        <v>2393</v>
      </c>
      <c r="AG73" s="2"/>
      <c r="AH73" s="2"/>
      <c r="AI73" s="2"/>
      <c r="AJ73" s="2"/>
      <c r="AK73" s="2"/>
      <c r="AL73" s="128"/>
      <c r="AM73" s="627" t="s">
        <v>2298</v>
      </c>
      <c r="AN73" s="625" t="s">
        <v>2216</v>
      </c>
      <c r="AO73" s="446" t="s">
        <v>196</v>
      </c>
      <c r="AP73" s="263">
        <f t="shared" si="11"/>
        <v>0</v>
      </c>
      <c r="AQ73" s="263">
        <f t="shared" si="11"/>
        <v>0</v>
      </c>
      <c r="AR73" s="263">
        <f t="shared" si="11"/>
        <v>0</v>
      </c>
      <c r="AS73" s="203"/>
      <c r="AT73" s="203"/>
      <c r="AU73" s="347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39" t="s">
        <v>2394</v>
      </c>
      <c r="AG74" s="2"/>
      <c r="AH74" s="2"/>
      <c r="AI74" s="2"/>
      <c r="AJ74" s="2"/>
      <c r="AK74" s="2"/>
      <c r="AL74" s="128"/>
      <c r="AM74" s="628" t="str">
        <f>AM73 &amp; ".P"</f>
        <v>AMW.P</v>
      </c>
      <c r="AN74" s="585" t="s">
        <v>957</v>
      </c>
      <c r="AO74" s="446" t="s">
        <v>24</v>
      </c>
      <c r="AP74" s="263">
        <f>IF(AP75=0,0,AP73*1000/AP75)</f>
        <v>0</v>
      </c>
      <c r="AQ74" s="263">
        <f>IF(AQ75=0,0,AQ73*1000/AQ75)</f>
        <v>0</v>
      </c>
      <c r="AR74" s="263">
        <f>IF(AR75=0,0,AR73*1000/AR75)</f>
        <v>0</v>
      </c>
      <c r="AS74" s="203"/>
      <c r="AT74" s="203"/>
      <c r="AU74" s="347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39" t="s">
        <v>2395</v>
      </c>
      <c r="AG75" s="2"/>
      <c r="AH75" s="2"/>
      <c r="AI75" s="2"/>
      <c r="AJ75" s="2"/>
      <c r="AK75" s="2"/>
      <c r="AL75" s="128"/>
      <c r="AM75" s="628" t="str">
        <f>AM73 &amp; ".V"</f>
        <v>AMW.V</v>
      </c>
      <c r="AN75" s="585" t="s">
        <v>246</v>
      </c>
      <c r="AO75" s="446" t="s">
        <v>294</v>
      </c>
      <c r="AP75" s="263">
        <f t="shared" ref="AP75:AR76" si="12">SUMIF($AS$9:$AT$9,AP$9,$AS75:$AT75)</f>
        <v>0</v>
      </c>
      <c r="AQ75" s="263">
        <f t="shared" si="12"/>
        <v>0</v>
      </c>
      <c r="AR75" s="263">
        <f t="shared" si="12"/>
        <v>0</v>
      </c>
      <c r="AS75" s="203"/>
      <c r="AT75" s="203"/>
      <c r="AU75" s="347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39" t="s">
        <v>2393</v>
      </c>
      <c r="AG76" s="2"/>
      <c r="AH76" s="2"/>
      <c r="AI76" s="2"/>
      <c r="AJ76" s="2"/>
      <c r="AK76" s="2"/>
      <c r="AL76" s="128"/>
      <c r="AM76" s="627" t="s">
        <v>2299</v>
      </c>
      <c r="AN76" s="625" t="s">
        <v>2217</v>
      </c>
      <c r="AO76" s="446" t="s">
        <v>196</v>
      </c>
      <c r="AP76" s="263">
        <f t="shared" si="12"/>
        <v>0</v>
      </c>
      <c r="AQ76" s="263">
        <f t="shared" si="12"/>
        <v>0</v>
      </c>
      <c r="AR76" s="263">
        <f t="shared" si="12"/>
        <v>0</v>
      </c>
      <c r="AS76" s="203"/>
      <c r="AT76" s="203"/>
      <c r="AU76" s="347"/>
    </row>
    <row r="77" spans="1:47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39" t="s">
        <v>2394</v>
      </c>
      <c r="AG77" s="2"/>
      <c r="AH77" s="2"/>
      <c r="AI77" s="2"/>
      <c r="AJ77" s="2"/>
      <c r="AK77" s="2"/>
      <c r="AL77" s="128"/>
      <c r="AM77" s="628" t="str">
        <f>AM76 &amp; ".P"</f>
        <v>AMN.P</v>
      </c>
      <c r="AN77" s="585" t="s">
        <v>957</v>
      </c>
      <c r="AO77" s="446" t="s">
        <v>24</v>
      </c>
      <c r="AP77" s="263">
        <f>IF(AP78=0,0,AP76*1000/AP78)</f>
        <v>0</v>
      </c>
      <c r="AQ77" s="263">
        <f>IF(AQ78=0,0,AQ76*1000/AQ78)</f>
        <v>0</v>
      </c>
      <c r="AR77" s="263">
        <f>IF(AR78=0,0,AR76*1000/AR78)</f>
        <v>0</v>
      </c>
      <c r="AS77" s="203"/>
      <c r="AT77" s="203"/>
      <c r="AU77" s="347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39" t="s">
        <v>2395</v>
      </c>
      <c r="AG78" s="2"/>
      <c r="AH78" s="2"/>
      <c r="AI78" s="2"/>
      <c r="AJ78" s="2"/>
      <c r="AK78" s="2"/>
      <c r="AL78" s="128"/>
      <c r="AM78" s="628" t="str">
        <f>AM76 &amp; ".V"</f>
        <v>AMN.V</v>
      </c>
      <c r="AN78" s="585" t="s">
        <v>246</v>
      </c>
      <c r="AO78" s="446" t="s">
        <v>294</v>
      </c>
      <c r="AP78" s="263">
        <f t="shared" ref="AP78:AR79" si="13">SUMIF($AS$9:$AT$9,AP$9,$AS78:$AT78)</f>
        <v>0</v>
      </c>
      <c r="AQ78" s="263">
        <f t="shared" si="13"/>
        <v>0</v>
      </c>
      <c r="AR78" s="263">
        <f t="shared" si="13"/>
        <v>0</v>
      </c>
      <c r="AS78" s="203"/>
      <c r="AT78" s="203"/>
      <c r="AU78" s="347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39" t="s">
        <v>2393</v>
      </c>
      <c r="AG79" s="2"/>
      <c r="AH79" s="2"/>
      <c r="AI79" s="2"/>
      <c r="AJ79" s="2"/>
      <c r="AK79" s="2"/>
      <c r="AL79" s="128"/>
      <c r="AM79" s="627" t="s">
        <v>2333</v>
      </c>
      <c r="AN79" s="625" t="s">
        <v>2218</v>
      </c>
      <c r="AO79" s="446" t="s">
        <v>196</v>
      </c>
      <c r="AP79" s="263">
        <f t="shared" si="13"/>
        <v>0</v>
      </c>
      <c r="AQ79" s="263">
        <f t="shared" si="13"/>
        <v>0</v>
      </c>
      <c r="AR79" s="263">
        <f t="shared" si="13"/>
        <v>0</v>
      </c>
      <c r="AS79" s="203"/>
      <c r="AT79" s="203"/>
      <c r="AU79" s="347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39" t="s">
        <v>2394</v>
      </c>
      <c r="AG80" s="2"/>
      <c r="AH80" s="2"/>
      <c r="AI80" s="2"/>
      <c r="AJ80" s="2"/>
      <c r="AK80" s="2"/>
      <c r="AL80" s="128"/>
      <c r="AM80" s="628" t="str">
        <f>AM79 &amp; ".P"</f>
        <v>AMNCL.P</v>
      </c>
      <c r="AN80" s="585" t="s">
        <v>957</v>
      </c>
      <c r="AO80" s="446" t="s">
        <v>24</v>
      </c>
      <c r="AP80" s="263">
        <f>IF(AP81=0,0,AP79*1000/AP81)</f>
        <v>0</v>
      </c>
      <c r="AQ80" s="263">
        <f>IF(AQ81=0,0,AQ79*1000/AQ81)</f>
        <v>0</v>
      </c>
      <c r="AR80" s="263">
        <f>IF(AR81=0,0,AR79*1000/AR81)</f>
        <v>0</v>
      </c>
      <c r="AS80" s="203"/>
      <c r="AT80" s="203"/>
      <c r="AU80" s="347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39" t="s">
        <v>2395</v>
      </c>
      <c r="AG81" s="2"/>
      <c r="AH81" s="2"/>
      <c r="AI81" s="2"/>
      <c r="AJ81" s="2"/>
      <c r="AK81" s="2"/>
      <c r="AL81" s="128"/>
      <c r="AM81" s="628" t="str">
        <f>AM79 &amp; ".V"</f>
        <v>AMNCL.V</v>
      </c>
      <c r="AN81" s="585" t="s">
        <v>246</v>
      </c>
      <c r="AO81" s="446" t="s">
        <v>294</v>
      </c>
      <c r="AP81" s="263">
        <f t="shared" ref="AP81:AR82" si="14">SUMIF($AS$9:$AT$9,AP$9,$AS81:$AT81)</f>
        <v>0</v>
      </c>
      <c r="AQ81" s="263">
        <f t="shared" si="14"/>
        <v>0</v>
      </c>
      <c r="AR81" s="263">
        <f t="shared" si="14"/>
        <v>0</v>
      </c>
      <c r="AS81" s="203"/>
      <c r="AT81" s="203"/>
      <c r="AU81" s="347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39" t="s">
        <v>2393</v>
      </c>
      <c r="AG82" s="2"/>
      <c r="AH82" s="2"/>
      <c r="AI82" s="2"/>
      <c r="AJ82" s="2"/>
      <c r="AK82" s="2"/>
      <c r="AL82" s="128"/>
      <c r="AM82" s="627" t="s">
        <v>2334</v>
      </c>
      <c r="AN82" s="625" t="s">
        <v>2219</v>
      </c>
      <c r="AO82" s="446" t="s">
        <v>196</v>
      </c>
      <c r="AP82" s="263">
        <f t="shared" si="14"/>
        <v>0</v>
      </c>
      <c r="AQ82" s="263">
        <f t="shared" si="14"/>
        <v>0</v>
      </c>
      <c r="AR82" s="263">
        <f t="shared" si="14"/>
        <v>0</v>
      </c>
      <c r="AS82" s="203"/>
      <c r="AT82" s="203"/>
      <c r="AU82" s="347"/>
    </row>
    <row r="83" spans="1:47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39" t="s">
        <v>2394</v>
      </c>
      <c r="AG83" s="2"/>
      <c r="AH83" s="2"/>
      <c r="AI83" s="2"/>
      <c r="AJ83" s="2"/>
      <c r="AK83" s="2"/>
      <c r="AL83" s="128"/>
      <c r="AM83" s="628" t="str">
        <f>AM82 &amp; ".P"</f>
        <v>BACL.P</v>
      </c>
      <c r="AN83" s="585" t="s">
        <v>957</v>
      </c>
      <c r="AO83" s="446" t="s">
        <v>24</v>
      </c>
      <c r="AP83" s="263">
        <f>IF(AP84=0,0,AP82*1000/AP84)</f>
        <v>0</v>
      </c>
      <c r="AQ83" s="263">
        <f>IF(AQ84=0,0,AQ82*1000/AQ84)</f>
        <v>0</v>
      </c>
      <c r="AR83" s="263">
        <f>IF(AR84=0,0,AR82*1000/AR84)</f>
        <v>0</v>
      </c>
      <c r="AS83" s="203"/>
      <c r="AT83" s="203"/>
      <c r="AU83" s="347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39" t="s">
        <v>2395</v>
      </c>
      <c r="AG84" s="2"/>
      <c r="AH84" s="2"/>
      <c r="AI84" s="2"/>
      <c r="AJ84" s="2"/>
      <c r="AK84" s="2"/>
      <c r="AL84" s="128"/>
      <c r="AM84" s="628" t="str">
        <f>AM82 &amp; ".V"</f>
        <v>BACL.V</v>
      </c>
      <c r="AN84" s="585" t="s">
        <v>246</v>
      </c>
      <c r="AO84" s="446" t="s">
        <v>294</v>
      </c>
      <c r="AP84" s="263">
        <f t="shared" ref="AP84:AR85" si="15">SUMIF($AS$9:$AT$9,AP$9,$AS84:$AT84)</f>
        <v>0</v>
      </c>
      <c r="AQ84" s="263">
        <f t="shared" si="15"/>
        <v>0</v>
      </c>
      <c r="AR84" s="263">
        <f t="shared" si="15"/>
        <v>0</v>
      </c>
      <c r="AS84" s="203"/>
      <c r="AT84" s="203"/>
      <c r="AU84" s="347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39" t="s">
        <v>2393</v>
      </c>
      <c r="AG85" s="2"/>
      <c r="AH85" s="2"/>
      <c r="AI85" s="2"/>
      <c r="AJ85" s="2"/>
      <c r="AK85" s="2"/>
      <c r="AL85" s="128"/>
      <c r="AM85" s="627" t="s">
        <v>2300</v>
      </c>
      <c r="AN85" s="625" t="s">
        <v>2220</v>
      </c>
      <c r="AO85" s="446" t="s">
        <v>196</v>
      </c>
      <c r="AP85" s="263">
        <f t="shared" si="15"/>
        <v>0</v>
      </c>
      <c r="AQ85" s="263">
        <f t="shared" si="15"/>
        <v>0</v>
      </c>
      <c r="AR85" s="263">
        <f t="shared" si="15"/>
        <v>0</v>
      </c>
      <c r="AS85" s="203"/>
      <c r="AT85" s="203"/>
      <c r="AU85" s="347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39" t="s">
        <v>2394</v>
      </c>
      <c r="AG86" s="2"/>
      <c r="AH86" s="2"/>
      <c r="AI86" s="2"/>
      <c r="AJ86" s="2"/>
      <c r="AK86" s="2"/>
      <c r="AL86" s="128"/>
      <c r="AM86" s="628" t="str">
        <f>AM85 &amp; ".P"</f>
        <v>BIOX.P</v>
      </c>
      <c r="AN86" s="585" t="s">
        <v>957</v>
      </c>
      <c r="AO86" s="446" t="s">
        <v>24</v>
      </c>
      <c r="AP86" s="263">
        <f>IF(AP87=0,0,AP85*1000/AP87)</f>
        <v>0</v>
      </c>
      <c r="AQ86" s="263">
        <f>IF(AQ87=0,0,AQ85*1000/AQ87)</f>
        <v>0</v>
      </c>
      <c r="AR86" s="263">
        <f>IF(AR87=0,0,AR85*1000/AR87)</f>
        <v>0</v>
      </c>
      <c r="AS86" s="203"/>
      <c r="AT86" s="203"/>
      <c r="AU86" s="347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39" t="s">
        <v>2395</v>
      </c>
      <c r="AG87" s="2"/>
      <c r="AH87" s="2"/>
      <c r="AI87" s="2"/>
      <c r="AJ87" s="2"/>
      <c r="AK87" s="2"/>
      <c r="AL87" s="128"/>
      <c r="AM87" s="628" t="str">
        <f>AM85 &amp; ".V"</f>
        <v>BIOX.V</v>
      </c>
      <c r="AN87" s="585" t="s">
        <v>246</v>
      </c>
      <c r="AO87" s="446" t="s">
        <v>294</v>
      </c>
      <c r="AP87" s="263">
        <f t="shared" ref="AP87:AR88" si="16">SUMIF($AS$9:$AT$9,AP$9,$AS87:$AT87)</f>
        <v>0</v>
      </c>
      <c r="AQ87" s="263">
        <f t="shared" si="16"/>
        <v>0</v>
      </c>
      <c r="AR87" s="263">
        <f t="shared" si="16"/>
        <v>0</v>
      </c>
      <c r="AS87" s="203"/>
      <c r="AT87" s="203"/>
      <c r="AU87" s="347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39" t="s">
        <v>2393</v>
      </c>
      <c r="AG88" s="2"/>
      <c r="AH88" s="2"/>
      <c r="AI88" s="2"/>
      <c r="AJ88" s="2"/>
      <c r="AK88" s="2"/>
      <c r="AL88" s="128"/>
      <c r="AM88" s="627" t="s">
        <v>2301</v>
      </c>
      <c r="AN88" s="625" t="s">
        <v>2221</v>
      </c>
      <c r="AO88" s="446" t="s">
        <v>196</v>
      </c>
      <c r="AP88" s="263">
        <f t="shared" si="16"/>
        <v>0</v>
      </c>
      <c r="AQ88" s="263">
        <f t="shared" si="16"/>
        <v>0</v>
      </c>
      <c r="AR88" s="263">
        <f t="shared" si="16"/>
        <v>0</v>
      </c>
      <c r="AS88" s="203"/>
      <c r="AT88" s="203"/>
      <c r="AU88" s="347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39" t="s">
        <v>2394</v>
      </c>
      <c r="AG89" s="2"/>
      <c r="AH89" s="2"/>
      <c r="AI89" s="2"/>
      <c r="AJ89" s="2"/>
      <c r="AK89" s="2"/>
      <c r="AL89" s="128"/>
      <c r="AM89" s="628" t="str">
        <f>AM88 &amp; ".P"</f>
        <v>BRFNL.P</v>
      </c>
      <c r="AN89" s="585" t="s">
        <v>957</v>
      </c>
      <c r="AO89" s="446" t="s">
        <v>24</v>
      </c>
      <c r="AP89" s="263">
        <f>IF(AP90=0,0,AP88*1000/AP90)</f>
        <v>0</v>
      </c>
      <c r="AQ89" s="263">
        <f>IF(AQ90=0,0,AQ88*1000/AQ90)</f>
        <v>0</v>
      </c>
      <c r="AR89" s="263">
        <f>IF(AR90=0,0,AR88*1000/AR90)</f>
        <v>0</v>
      </c>
      <c r="AS89" s="203"/>
      <c r="AT89" s="203"/>
      <c r="AU89" s="347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39" t="s">
        <v>2395</v>
      </c>
      <c r="AG90" s="2"/>
      <c r="AH90" s="2"/>
      <c r="AI90" s="2"/>
      <c r="AJ90" s="2"/>
      <c r="AK90" s="2"/>
      <c r="AL90" s="128"/>
      <c r="AM90" s="628" t="str">
        <f>AM88 &amp; ".V"</f>
        <v>BRFNL.V</v>
      </c>
      <c r="AN90" s="585" t="s">
        <v>246</v>
      </c>
      <c r="AO90" s="446" t="s">
        <v>294</v>
      </c>
      <c r="AP90" s="263">
        <f t="shared" ref="AP90:AR91" si="17">SUMIF($AS$9:$AT$9,AP$9,$AS90:$AT90)</f>
        <v>0</v>
      </c>
      <c r="AQ90" s="263">
        <f t="shared" si="17"/>
        <v>0</v>
      </c>
      <c r="AR90" s="263">
        <f t="shared" si="17"/>
        <v>0</v>
      </c>
      <c r="AS90" s="203"/>
      <c r="AT90" s="203"/>
      <c r="AU90" s="347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39" t="s">
        <v>2393</v>
      </c>
      <c r="AG91" s="2"/>
      <c r="AH91" s="2"/>
      <c r="AI91" s="2"/>
      <c r="AJ91" s="2"/>
      <c r="AK91" s="2"/>
      <c r="AL91" s="128"/>
      <c r="AM91" s="627" t="s">
        <v>2302</v>
      </c>
      <c r="AN91" s="625" t="s">
        <v>2222</v>
      </c>
      <c r="AO91" s="446" t="s">
        <v>196</v>
      </c>
      <c r="AP91" s="263">
        <f t="shared" si="17"/>
        <v>0</v>
      </c>
      <c r="AQ91" s="263">
        <f t="shared" si="17"/>
        <v>0</v>
      </c>
      <c r="AR91" s="263">
        <f t="shared" si="17"/>
        <v>0</v>
      </c>
      <c r="AS91" s="203"/>
      <c r="AT91" s="203"/>
      <c r="AU91" s="347"/>
    </row>
    <row r="92" spans="1:47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39" t="s">
        <v>2394</v>
      </c>
      <c r="AG92" s="2"/>
      <c r="AH92" s="2"/>
      <c r="AI92" s="2"/>
      <c r="AJ92" s="2"/>
      <c r="AK92" s="2"/>
      <c r="AL92" s="128"/>
      <c r="AM92" s="628" t="str">
        <f>AM91 &amp; ".P"</f>
        <v>HDOX.P</v>
      </c>
      <c r="AN92" s="585" t="s">
        <v>957</v>
      </c>
      <c r="AO92" s="446" t="s">
        <v>24</v>
      </c>
      <c r="AP92" s="263">
        <f>IF(AP93=0,0,AP91*1000/AP93)</f>
        <v>0</v>
      </c>
      <c r="AQ92" s="263">
        <f>IF(AQ93=0,0,AQ91*1000/AQ93)</f>
        <v>0</v>
      </c>
      <c r="AR92" s="263">
        <f>IF(AR93=0,0,AR91*1000/AR93)</f>
        <v>0</v>
      </c>
      <c r="AS92" s="203"/>
      <c r="AT92" s="203"/>
      <c r="AU92" s="347"/>
    </row>
    <row r="93" spans="1:47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39" t="s">
        <v>2395</v>
      </c>
      <c r="AG93" s="2"/>
      <c r="AH93" s="2"/>
      <c r="AI93" s="2"/>
      <c r="AJ93" s="2"/>
      <c r="AK93" s="2"/>
      <c r="AL93" s="128"/>
      <c r="AM93" s="628" t="str">
        <f>AM91 &amp; ".V"</f>
        <v>HDOX.V</v>
      </c>
      <c r="AN93" s="585" t="s">
        <v>246</v>
      </c>
      <c r="AO93" s="446" t="s">
        <v>294</v>
      </c>
      <c r="AP93" s="263">
        <f t="shared" ref="AP93:AR94" si="18">SUMIF($AS$9:$AT$9,AP$9,$AS93:$AT93)</f>
        <v>0</v>
      </c>
      <c r="AQ93" s="263">
        <f t="shared" si="18"/>
        <v>0</v>
      </c>
      <c r="AR93" s="263">
        <f t="shared" si="18"/>
        <v>0</v>
      </c>
      <c r="AS93" s="203"/>
      <c r="AT93" s="203"/>
      <c r="AU93" s="347"/>
    </row>
    <row r="94" spans="1:47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39" t="s">
        <v>2393</v>
      </c>
      <c r="AG94" s="2"/>
      <c r="AH94" s="2"/>
      <c r="AI94" s="2"/>
      <c r="AJ94" s="2"/>
      <c r="AK94" s="2"/>
      <c r="AL94" s="128"/>
      <c r="AM94" s="627" t="s">
        <v>2303</v>
      </c>
      <c r="AN94" s="625" t="s">
        <v>2223</v>
      </c>
      <c r="AO94" s="446" t="s">
        <v>196</v>
      </c>
      <c r="AP94" s="263">
        <f t="shared" si="18"/>
        <v>0</v>
      </c>
      <c r="AQ94" s="263">
        <f t="shared" si="18"/>
        <v>0</v>
      </c>
      <c r="AR94" s="263">
        <f t="shared" si="18"/>
        <v>0</v>
      </c>
      <c r="AS94" s="203"/>
      <c r="AT94" s="203"/>
      <c r="AU94" s="347"/>
    </row>
    <row r="95" spans="1:47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39" t="s">
        <v>2394</v>
      </c>
      <c r="AG95" s="2"/>
      <c r="AH95" s="2"/>
      <c r="AI95" s="2"/>
      <c r="AJ95" s="2"/>
      <c r="AK95" s="2"/>
      <c r="AL95" s="128"/>
      <c r="AM95" s="628" t="str">
        <f>AM94 &amp; ".P"</f>
        <v>GEXN.P</v>
      </c>
      <c r="AN95" s="585" t="s">
        <v>957</v>
      </c>
      <c r="AO95" s="446" t="s">
        <v>24</v>
      </c>
      <c r="AP95" s="263">
        <f>IF(AP96=0,0,AP94*1000/AP96)</f>
        <v>0</v>
      </c>
      <c r="AQ95" s="263">
        <f>IF(AQ96=0,0,AQ94*1000/AQ96)</f>
        <v>0</v>
      </c>
      <c r="AR95" s="263">
        <f>IF(AR96=0,0,AR94*1000/AR96)</f>
        <v>0</v>
      </c>
      <c r="AS95" s="203"/>
      <c r="AT95" s="203"/>
      <c r="AU95" s="347"/>
    </row>
    <row r="96" spans="1:47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39" t="s">
        <v>2395</v>
      </c>
      <c r="AG96" s="2"/>
      <c r="AH96" s="2"/>
      <c r="AI96" s="2"/>
      <c r="AJ96" s="2"/>
      <c r="AK96" s="2"/>
      <c r="AL96" s="128"/>
      <c r="AM96" s="628" t="str">
        <f>AM94 &amp; ".V"</f>
        <v>GEXN.V</v>
      </c>
      <c r="AN96" s="585" t="s">
        <v>246</v>
      </c>
      <c r="AO96" s="446" t="s">
        <v>294</v>
      </c>
      <c r="AP96" s="263">
        <f t="shared" ref="AP96:AR97" si="19">SUMIF($AS$9:$AT$9,AP$9,$AS96:$AT96)</f>
        <v>0</v>
      </c>
      <c r="AQ96" s="263">
        <f t="shared" si="19"/>
        <v>0</v>
      </c>
      <c r="AR96" s="263">
        <f t="shared" si="19"/>
        <v>0</v>
      </c>
      <c r="AS96" s="203"/>
      <c r="AT96" s="203"/>
      <c r="AU96" s="347"/>
    </row>
    <row r="97" spans="1:47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39" t="s">
        <v>2393</v>
      </c>
      <c r="AG97" s="2"/>
      <c r="AH97" s="2"/>
      <c r="AI97" s="2"/>
      <c r="AJ97" s="2"/>
      <c r="AK97" s="2"/>
      <c r="AL97" s="128"/>
      <c r="AM97" s="627" t="s">
        <v>2335</v>
      </c>
      <c r="AN97" s="625" t="s">
        <v>2224</v>
      </c>
      <c r="AO97" s="446" t="s">
        <v>196</v>
      </c>
      <c r="AP97" s="263">
        <f t="shared" si="19"/>
        <v>0</v>
      </c>
      <c r="AQ97" s="263">
        <f t="shared" si="19"/>
        <v>0</v>
      </c>
      <c r="AR97" s="263">
        <f t="shared" si="19"/>
        <v>0</v>
      </c>
      <c r="AS97" s="203"/>
      <c r="AT97" s="203"/>
      <c r="AU97" s="347"/>
    </row>
    <row r="98" spans="1:47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39" t="s">
        <v>2394</v>
      </c>
      <c r="AG98" s="2"/>
      <c r="AH98" s="2"/>
      <c r="AI98" s="2"/>
      <c r="AJ98" s="2"/>
      <c r="AK98" s="2"/>
      <c r="AL98" s="128"/>
      <c r="AM98" s="628" t="str">
        <f>AM97 &amp; ".P"</f>
        <v>HDOXCL.P</v>
      </c>
      <c r="AN98" s="585" t="s">
        <v>957</v>
      </c>
      <c r="AO98" s="446" t="s">
        <v>24</v>
      </c>
      <c r="AP98" s="263">
        <f>IF(AP99=0,0,AP97*1000/AP99)</f>
        <v>0</v>
      </c>
      <c r="AQ98" s="263">
        <f>IF(AQ99=0,0,AQ97*1000/AQ99)</f>
        <v>0</v>
      </c>
      <c r="AR98" s="263">
        <f>IF(AR99=0,0,AR97*1000/AR99)</f>
        <v>0</v>
      </c>
      <c r="AS98" s="203"/>
      <c r="AT98" s="203"/>
      <c r="AU98" s="347"/>
    </row>
    <row r="99" spans="1:47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39" t="s">
        <v>2395</v>
      </c>
      <c r="AG99" s="2"/>
      <c r="AH99" s="2"/>
      <c r="AI99" s="2"/>
      <c r="AJ99" s="2"/>
      <c r="AK99" s="2"/>
      <c r="AL99" s="128"/>
      <c r="AM99" s="628" t="str">
        <f>AM97 &amp; ".V"</f>
        <v>HDOXCL.V</v>
      </c>
      <c r="AN99" s="585" t="s">
        <v>246</v>
      </c>
      <c r="AO99" s="446" t="s">
        <v>294</v>
      </c>
      <c r="AP99" s="263">
        <f t="shared" ref="AP99:AR100" si="20">SUMIF($AS$9:$AT$9,AP$9,$AS99:$AT99)</f>
        <v>0</v>
      </c>
      <c r="AQ99" s="263">
        <f t="shared" si="20"/>
        <v>0</v>
      </c>
      <c r="AR99" s="263">
        <f t="shared" si="20"/>
        <v>0</v>
      </c>
      <c r="AS99" s="203"/>
      <c r="AT99" s="203"/>
      <c r="AU99" s="347"/>
    </row>
    <row r="100" spans="1:47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39" t="s">
        <v>2393</v>
      </c>
      <c r="AG100" s="2"/>
      <c r="AH100" s="2"/>
      <c r="AI100" s="2"/>
      <c r="AJ100" s="2"/>
      <c r="AK100" s="2"/>
      <c r="AL100" s="128"/>
      <c r="AM100" s="627" t="s">
        <v>2336</v>
      </c>
      <c r="AN100" s="625" t="s">
        <v>2225</v>
      </c>
      <c r="AO100" s="446" t="s">
        <v>196</v>
      </c>
      <c r="AP100" s="263">
        <f t="shared" si="20"/>
        <v>0</v>
      </c>
      <c r="AQ100" s="263">
        <f t="shared" si="20"/>
        <v>0</v>
      </c>
      <c r="AR100" s="263">
        <f t="shared" si="20"/>
        <v>0</v>
      </c>
      <c r="AS100" s="203"/>
      <c r="AT100" s="203"/>
      <c r="AU100" s="347"/>
    </row>
    <row r="101" spans="1:47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39" t="s">
        <v>2394</v>
      </c>
      <c r="AG101" s="2"/>
      <c r="AH101" s="2"/>
      <c r="AI101" s="2"/>
      <c r="AJ101" s="2"/>
      <c r="AK101" s="2"/>
      <c r="AL101" s="128"/>
      <c r="AM101" s="628" t="str">
        <f>AM100 &amp; ".P"</f>
        <v>HDCLCA.P</v>
      </c>
      <c r="AN101" s="585" t="s">
        <v>957</v>
      </c>
      <c r="AO101" s="446" t="s">
        <v>24</v>
      </c>
      <c r="AP101" s="263">
        <f>IF(AP102=0,0,AP100*1000/AP102)</f>
        <v>0</v>
      </c>
      <c r="AQ101" s="263">
        <f>IF(AQ102=0,0,AQ100*1000/AQ102)</f>
        <v>0</v>
      </c>
      <c r="AR101" s="263">
        <f>IF(AR102=0,0,AR100*1000/AR102)</f>
        <v>0</v>
      </c>
      <c r="AS101" s="203"/>
      <c r="AT101" s="203"/>
      <c r="AU101" s="347"/>
    </row>
    <row r="102" spans="1:47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39" t="s">
        <v>2395</v>
      </c>
      <c r="AG102" s="2"/>
      <c r="AH102" s="2"/>
      <c r="AI102" s="2"/>
      <c r="AJ102" s="2"/>
      <c r="AK102" s="2"/>
      <c r="AL102" s="128"/>
      <c r="AM102" s="628" t="str">
        <f>AM100 &amp; ".V"</f>
        <v>HDCLCA.V</v>
      </c>
      <c r="AN102" s="585" t="s">
        <v>246</v>
      </c>
      <c r="AO102" s="446" t="s">
        <v>294</v>
      </c>
      <c r="AP102" s="263">
        <f t="shared" ref="AP102:AR103" si="21">SUMIF($AS$9:$AT$9,AP$9,$AS102:$AT102)</f>
        <v>0</v>
      </c>
      <c r="AQ102" s="263">
        <f t="shared" si="21"/>
        <v>0</v>
      </c>
      <c r="AR102" s="263">
        <f t="shared" si="21"/>
        <v>0</v>
      </c>
      <c r="AS102" s="203"/>
      <c r="AT102" s="203"/>
      <c r="AU102" s="347"/>
    </row>
    <row r="103" spans="1:47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39" t="s">
        <v>2393</v>
      </c>
      <c r="AG103" s="2"/>
      <c r="AH103" s="2"/>
      <c r="AI103" s="2"/>
      <c r="AJ103" s="2"/>
      <c r="AK103" s="2"/>
      <c r="AL103" s="128"/>
      <c r="AM103" s="627" t="s">
        <v>2337</v>
      </c>
      <c r="AN103" s="625" t="s">
        <v>2226</v>
      </c>
      <c r="AO103" s="446" t="s">
        <v>196</v>
      </c>
      <c r="AP103" s="263">
        <f t="shared" si="21"/>
        <v>0</v>
      </c>
      <c r="AQ103" s="263">
        <f t="shared" si="21"/>
        <v>0</v>
      </c>
      <c r="AR103" s="263">
        <f t="shared" si="21"/>
        <v>0</v>
      </c>
      <c r="AS103" s="203"/>
      <c r="AT103" s="203"/>
      <c r="AU103" s="347"/>
    </row>
    <row r="104" spans="1:47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39" t="s">
        <v>2394</v>
      </c>
      <c r="AG104" s="2"/>
      <c r="AH104" s="2"/>
      <c r="AI104" s="2"/>
      <c r="AJ104" s="2"/>
      <c r="AK104" s="2"/>
      <c r="AL104" s="128"/>
      <c r="AM104" s="628" t="str">
        <f>AM103 &amp; ".P"</f>
        <v>HPCLCA.P</v>
      </c>
      <c r="AN104" s="585" t="s">
        <v>957</v>
      </c>
      <c r="AO104" s="446" t="s">
        <v>24</v>
      </c>
      <c r="AP104" s="263">
        <f>IF(AP105=0,0,AP103*1000/AP105)</f>
        <v>0</v>
      </c>
      <c r="AQ104" s="263">
        <f>IF(AQ105=0,0,AQ103*1000/AQ105)</f>
        <v>0</v>
      </c>
      <c r="AR104" s="263">
        <f>IF(AR105=0,0,AR103*1000/AR105)</f>
        <v>0</v>
      </c>
      <c r="AS104" s="203"/>
      <c r="AT104" s="203"/>
      <c r="AU104" s="347"/>
    </row>
    <row r="105" spans="1:47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39" t="s">
        <v>2395</v>
      </c>
      <c r="AG105" s="2"/>
      <c r="AH105" s="2"/>
      <c r="AI105" s="2"/>
      <c r="AJ105" s="2"/>
      <c r="AK105" s="2"/>
      <c r="AL105" s="128"/>
      <c r="AM105" s="628" t="str">
        <f>AM103 &amp; ".V"</f>
        <v>HPCLCA.V</v>
      </c>
      <c r="AN105" s="585" t="s">
        <v>246</v>
      </c>
      <c r="AO105" s="446" t="s">
        <v>294</v>
      </c>
      <c r="AP105" s="263">
        <f t="shared" ref="AP105:AR106" si="22">SUMIF($AS$9:$AT$9,AP$9,$AS105:$AT105)</f>
        <v>0</v>
      </c>
      <c r="AQ105" s="263">
        <f t="shared" si="22"/>
        <v>0</v>
      </c>
      <c r="AR105" s="263">
        <f t="shared" si="22"/>
        <v>0</v>
      </c>
      <c r="AS105" s="203"/>
      <c r="AT105" s="203"/>
      <c r="AU105" s="347"/>
    </row>
    <row r="106" spans="1:47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39" t="s">
        <v>2393</v>
      </c>
      <c r="AG106" s="2"/>
      <c r="AH106" s="2"/>
      <c r="AI106" s="2"/>
      <c r="AJ106" s="2"/>
      <c r="AK106" s="2"/>
      <c r="AL106" s="128"/>
      <c r="AM106" s="627" t="s">
        <v>2338</v>
      </c>
      <c r="AN106" s="625" t="s">
        <v>2227</v>
      </c>
      <c r="AO106" s="446" t="s">
        <v>196</v>
      </c>
      <c r="AP106" s="263">
        <f t="shared" si="22"/>
        <v>0</v>
      </c>
      <c r="AQ106" s="263">
        <f t="shared" si="22"/>
        <v>0</v>
      </c>
      <c r="AR106" s="263">
        <f t="shared" si="22"/>
        <v>0</v>
      </c>
      <c r="AS106" s="203"/>
      <c r="AT106" s="203"/>
      <c r="AU106" s="347"/>
    </row>
    <row r="107" spans="1:47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39" t="s">
        <v>2394</v>
      </c>
      <c r="AG107" s="2"/>
      <c r="AH107" s="2"/>
      <c r="AI107" s="2"/>
      <c r="AJ107" s="2"/>
      <c r="AK107" s="2"/>
      <c r="AL107" s="128"/>
      <c r="AM107" s="628" t="str">
        <f>AM106 &amp; ".P"</f>
        <v>HPCLNA.P</v>
      </c>
      <c r="AN107" s="585" t="s">
        <v>957</v>
      </c>
      <c r="AO107" s="446" t="s">
        <v>24</v>
      </c>
      <c r="AP107" s="263">
        <f>IF(AP108=0,0,AP106*1000/AP108)</f>
        <v>0</v>
      </c>
      <c r="AQ107" s="263">
        <f>IF(AQ108=0,0,AQ106*1000/AQ108)</f>
        <v>0</v>
      </c>
      <c r="AR107" s="263">
        <f>IF(AR108=0,0,AR106*1000/AR108)</f>
        <v>0</v>
      </c>
      <c r="AS107" s="203"/>
      <c r="AT107" s="203"/>
      <c r="AU107" s="347"/>
    </row>
    <row r="108" spans="1:47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39" t="s">
        <v>2395</v>
      </c>
      <c r="AG108" s="2"/>
      <c r="AH108" s="2"/>
      <c r="AI108" s="2"/>
      <c r="AJ108" s="2"/>
      <c r="AK108" s="2"/>
      <c r="AL108" s="128"/>
      <c r="AM108" s="628" t="str">
        <f>AM106 &amp; ".V"</f>
        <v>HPCLNA.V</v>
      </c>
      <c r="AN108" s="585" t="s">
        <v>246</v>
      </c>
      <c r="AO108" s="446" t="s">
        <v>294</v>
      </c>
      <c r="AP108" s="263">
        <f t="shared" ref="AP108:AR109" si="23">SUMIF($AS$9:$AT$9,AP$9,$AS108:$AT108)</f>
        <v>0</v>
      </c>
      <c r="AQ108" s="263">
        <f t="shared" si="23"/>
        <v>0</v>
      </c>
      <c r="AR108" s="263">
        <f t="shared" si="23"/>
        <v>0</v>
      </c>
      <c r="AS108" s="203"/>
      <c r="AT108" s="203"/>
      <c r="AU108" s="347"/>
    </row>
    <row r="109" spans="1:47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39" t="s">
        <v>2393</v>
      </c>
      <c r="AG109" s="2"/>
      <c r="AH109" s="2"/>
      <c r="AI109" s="2"/>
      <c r="AJ109" s="2"/>
      <c r="AK109" s="2"/>
      <c r="AL109" s="128"/>
      <c r="AM109" s="627" t="s">
        <v>2339</v>
      </c>
      <c r="AN109" s="625" t="s">
        <v>2228</v>
      </c>
      <c r="AO109" s="446" t="s">
        <v>196</v>
      </c>
      <c r="AP109" s="263">
        <f t="shared" si="23"/>
        <v>0</v>
      </c>
      <c r="AQ109" s="263">
        <f t="shared" si="23"/>
        <v>0</v>
      </c>
      <c r="AR109" s="263">
        <f t="shared" si="23"/>
        <v>0</v>
      </c>
      <c r="AS109" s="203"/>
      <c r="AT109" s="203"/>
      <c r="AU109" s="347"/>
    </row>
    <row r="110" spans="1:47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39" t="s">
        <v>2394</v>
      </c>
      <c r="AG110" s="2"/>
      <c r="AH110" s="2"/>
      <c r="AI110" s="2"/>
      <c r="AJ110" s="2"/>
      <c r="AK110" s="2"/>
      <c r="AL110" s="128"/>
      <c r="AM110" s="628" t="str">
        <f>AM109 &amp; ".P"</f>
        <v>GLC.P</v>
      </c>
      <c r="AN110" s="585" t="s">
        <v>957</v>
      </c>
      <c r="AO110" s="446" t="s">
        <v>24</v>
      </c>
      <c r="AP110" s="263">
        <f>IF(AP111=0,0,AP109*1000/AP111)</f>
        <v>0</v>
      </c>
      <c r="AQ110" s="263">
        <f>IF(AQ111=0,0,AQ109*1000/AQ111)</f>
        <v>0</v>
      </c>
      <c r="AR110" s="263">
        <f>IF(AR111=0,0,AR109*1000/AR111)</f>
        <v>0</v>
      </c>
      <c r="AS110" s="203"/>
      <c r="AT110" s="203"/>
      <c r="AU110" s="347"/>
    </row>
    <row r="111" spans="1:47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39" t="s">
        <v>2395</v>
      </c>
      <c r="AG111" s="2"/>
      <c r="AH111" s="2"/>
      <c r="AI111" s="2"/>
      <c r="AJ111" s="2"/>
      <c r="AK111" s="2"/>
      <c r="AL111" s="128"/>
      <c r="AM111" s="628" t="str">
        <f>AM109 &amp; ".V"</f>
        <v>GLC.V</v>
      </c>
      <c r="AN111" s="585" t="s">
        <v>246</v>
      </c>
      <c r="AO111" s="446" t="s">
        <v>294</v>
      </c>
      <c r="AP111" s="263">
        <f t="shared" ref="AP111:AR112" si="24">SUMIF($AS$9:$AT$9,AP$9,$AS111:$AT111)</f>
        <v>0</v>
      </c>
      <c r="AQ111" s="263">
        <f t="shared" si="24"/>
        <v>0</v>
      </c>
      <c r="AR111" s="263">
        <f t="shared" si="24"/>
        <v>0</v>
      </c>
      <c r="AS111" s="203"/>
      <c r="AT111" s="203"/>
      <c r="AU111" s="347"/>
    </row>
    <row r="112" spans="1:47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39" t="s">
        <v>2393</v>
      </c>
      <c r="AG112" s="2"/>
      <c r="AH112" s="2"/>
      <c r="AI112" s="2"/>
      <c r="AJ112" s="2"/>
      <c r="AK112" s="2"/>
      <c r="AL112" s="128"/>
      <c r="AM112" s="627" t="s">
        <v>2304</v>
      </c>
      <c r="AN112" s="625" t="s">
        <v>2229</v>
      </c>
      <c r="AO112" s="446" t="s">
        <v>196</v>
      </c>
      <c r="AP112" s="263">
        <f t="shared" si="24"/>
        <v>0</v>
      </c>
      <c r="AQ112" s="263">
        <f t="shared" si="24"/>
        <v>0</v>
      </c>
      <c r="AR112" s="263">
        <f t="shared" si="24"/>
        <v>0</v>
      </c>
      <c r="AS112" s="203"/>
      <c r="AT112" s="203"/>
      <c r="AU112" s="347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39" t="s">
        <v>2394</v>
      </c>
      <c r="AG113" s="2"/>
      <c r="AH113" s="2"/>
      <c r="AI113" s="2"/>
      <c r="AJ113" s="2"/>
      <c r="AK113" s="2"/>
      <c r="AL113" s="128"/>
      <c r="AM113" s="628" t="str">
        <f>AM112 &amp; ".P"</f>
        <v>DFNLCD.P</v>
      </c>
      <c r="AN113" s="585" t="s">
        <v>957</v>
      </c>
      <c r="AO113" s="446" t="s">
        <v>24</v>
      </c>
      <c r="AP113" s="263">
        <f>IF(AP114=0,0,AP112*1000/AP114)</f>
        <v>0</v>
      </c>
      <c r="AQ113" s="263">
        <f>IF(AQ114=0,0,AQ112*1000/AQ114)</f>
        <v>0</v>
      </c>
      <c r="AR113" s="263">
        <f>IF(AR114=0,0,AR112*1000/AR114)</f>
        <v>0</v>
      </c>
      <c r="AS113" s="203"/>
      <c r="AT113" s="203"/>
      <c r="AU113" s="347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39" t="s">
        <v>2395</v>
      </c>
      <c r="AG114" s="2"/>
      <c r="AH114" s="2"/>
      <c r="AI114" s="2"/>
      <c r="AJ114" s="2"/>
      <c r="AK114" s="2"/>
      <c r="AL114" s="128"/>
      <c r="AM114" s="628" t="str">
        <f>AM112 &amp; ".V"</f>
        <v>DFNLCD.V</v>
      </c>
      <c r="AN114" s="585" t="s">
        <v>246</v>
      </c>
      <c r="AO114" s="446" t="s">
        <v>294</v>
      </c>
      <c r="AP114" s="263">
        <f t="shared" ref="AP114:AR115" si="25">SUMIF($AS$9:$AT$9,AP$9,$AS114:$AT114)</f>
        <v>0</v>
      </c>
      <c r="AQ114" s="263">
        <f t="shared" si="25"/>
        <v>0</v>
      </c>
      <c r="AR114" s="263">
        <f t="shared" si="25"/>
        <v>0</v>
      </c>
      <c r="AS114" s="203"/>
      <c r="AT114" s="203"/>
      <c r="AU114" s="347"/>
    </row>
    <row r="115" spans="1:47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39" t="s">
        <v>2393</v>
      </c>
      <c r="AG115" s="2"/>
      <c r="AH115" s="2"/>
      <c r="AI115" s="2"/>
      <c r="AJ115" s="2"/>
      <c r="AK115" s="2"/>
      <c r="AL115" s="128"/>
      <c r="AM115" s="627" t="s">
        <v>2305</v>
      </c>
      <c r="AN115" s="625" t="s">
        <v>2230</v>
      </c>
      <c r="AO115" s="446" t="s">
        <v>196</v>
      </c>
      <c r="AP115" s="263">
        <f t="shared" si="25"/>
        <v>0</v>
      </c>
      <c r="AQ115" s="263">
        <f t="shared" si="25"/>
        <v>0</v>
      </c>
      <c r="AR115" s="263">
        <f t="shared" si="25"/>
        <v>0</v>
      </c>
      <c r="AS115" s="203"/>
      <c r="AT115" s="203"/>
      <c r="AU115" s="347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39" t="s">
        <v>2394</v>
      </c>
      <c r="AG116" s="2"/>
      <c r="AH116" s="2"/>
      <c r="AI116" s="2"/>
      <c r="AJ116" s="2"/>
      <c r="AK116" s="2"/>
      <c r="AL116" s="128"/>
      <c r="AM116" s="628" t="str">
        <f>AM115 &amp; ".P"</f>
        <v>DFNLCN.P</v>
      </c>
      <c r="AN116" s="585" t="s">
        <v>957</v>
      </c>
      <c r="AO116" s="446" t="s">
        <v>24</v>
      </c>
      <c r="AP116" s="263">
        <f>IF(AP117=0,0,AP115*1000/AP117)</f>
        <v>0</v>
      </c>
      <c r="AQ116" s="263">
        <f>IF(AQ117=0,0,AQ115*1000/AQ117)</f>
        <v>0</v>
      </c>
      <c r="AR116" s="263">
        <f>IF(AR117=0,0,AR115*1000/AR117)</f>
        <v>0</v>
      </c>
      <c r="AS116" s="203"/>
      <c r="AT116" s="203"/>
      <c r="AU116" s="347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39" t="s">
        <v>2395</v>
      </c>
      <c r="AG117" s="2"/>
      <c r="AH117" s="2"/>
      <c r="AI117" s="2"/>
      <c r="AJ117" s="2"/>
      <c r="AK117" s="2"/>
      <c r="AL117" s="128"/>
      <c r="AM117" s="628" t="str">
        <f>AM115 &amp; ".V"</f>
        <v>DFNLCN.V</v>
      </c>
      <c r="AN117" s="585" t="s">
        <v>246</v>
      </c>
      <c r="AO117" s="446" t="s">
        <v>294</v>
      </c>
      <c r="AP117" s="263">
        <f t="shared" ref="AP117:AR118" si="26">SUMIF($AS$9:$AT$9,AP$9,$AS117:$AT117)</f>
        <v>0</v>
      </c>
      <c r="AQ117" s="263">
        <f t="shared" si="26"/>
        <v>0</v>
      </c>
      <c r="AR117" s="263">
        <f t="shared" si="26"/>
        <v>0</v>
      </c>
      <c r="AS117" s="203"/>
      <c r="AT117" s="203"/>
      <c r="AU117" s="347"/>
    </row>
    <row r="118" spans="1:47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39" t="s">
        <v>2393</v>
      </c>
      <c r="AG118" s="2"/>
      <c r="AH118" s="2"/>
      <c r="AI118" s="2"/>
      <c r="AJ118" s="2"/>
      <c r="AK118" s="2"/>
      <c r="AL118" s="128"/>
      <c r="AM118" s="627" t="s">
        <v>2292</v>
      </c>
      <c r="AN118" s="625" t="s">
        <v>2231</v>
      </c>
      <c r="AO118" s="446" t="s">
        <v>196</v>
      </c>
      <c r="AP118" s="263">
        <f t="shared" si="26"/>
        <v>0</v>
      </c>
      <c r="AQ118" s="263">
        <f t="shared" si="26"/>
        <v>0</v>
      </c>
      <c r="AR118" s="263">
        <f t="shared" si="26"/>
        <v>0</v>
      </c>
      <c r="AS118" s="203"/>
      <c r="AT118" s="203"/>
      <c r="AU118" s="347"/>
    </row>
    <row r="119" spans="1:47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39" t="s">
        <v>2394</v>
      </c>
      <c r="AG119" s="2"/>
      <c r="AH119" s="2"/>
      <c r="AI119" s="2"/>
      <c r="AJ119" s="2"/>
      <c r="AK119" s="2"/>
      <c r="AL119" s="128"/>
      <c r="AM119" s="628" t="str">
        <f>AM118 &amp; ".P"</f>
        <v>FES.P</v>
      </c>
      <c r="AN119" s="585" t="s">
        <v>957</v>
      </c>
      <c r="AO119" s="446" t="s">
        <v>24</v>
      </c>
      <c r="AP119" s="263">
        <f>IF(AP120=0,0,AP118*1000/AP120)</f>
        <v>0</v>
      </c>
      <c r="AQ119" s="263">
        <f>IF(AQ120=0,0,AQ118*1000/AQ120)</f>
        <v>0</v>
      </c>
      <c r="AR119" s="263">
        <f>IF(AR120=0,0,AR118*1000/AR120)</f>
        <v>0</v>
      </c>
      <c r="AS119" s="203"/>
      <c r="AT119" s="203"/>
      <c r="AU119" s="347"/>
    </row>
    <row r="120" spans="1:47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39" t="s">
        <v>2395</v>
      </c>
      <c r="AG120" s="2"/>
      <c r="AH120" s="2"/>
      <c r="AI120" s="2"/>
      <c r="AJ120" s="2"/>
      <c r="AK120" s="2"/>
      <c r="AL120" s="128"/>
      <c r="AM120" s="628" t="str">
        <f>AM118 &amp; ".V"</f>
        <v>FES.V</v>
      </c>
      <c r="AN120" s="585" t="s">
        <v>246</v>
      </c>
      <c r="AO120" s="446" t="s">
        <v>294</v>
      </c>
      <c r="AP120" s="263">
        <f t="shared" ref="AP120:AR121" si="27">SUMIF($AS$9:$AT$9,AP$9,$AS120:$AT120)</f>
        <v>0</v>
      </c>
      <c r="AQ120" s="263">
        <f t="shared" si="27"/>
        <v>0</v>
      </c>
      <c r="AR120" s="263">
        <f t="shared" si="27"/>
        <v>0</v>
      </c>
      <c r="AS120" s="203"/>
      <c r="AT120" s="203"/>
      <c r="AU120" s="347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39" t="s">
        <v>2393</v>
      </c>
      <c r="AG121" s="2"/>
      <c r="AH121" s="2"/>
      <c r="AI121" s="2"/>
      <c r="AJ121" s="2"/>
      <c r="AK121" s="2"/>
      <c r="AL121" s="128"/>
      <c r="AM121" s="627" t="s">
        <v>2340</v>
      </c>
      <c r="AN121" s="625" t="s">
        <v>2232</v>
      </c>
      <c r="AO121" s="446" t="s">
        <v>196</v>
      </c>
      <c r="AP121" s="263">
        <f t="shared" si="27"/>
        <v>0</v>
      </c>
      <c r="AQ121" s="263">
        <f t="shared" si="27"/>
        <v>0</v>
      </c>
      <c r="AR121" s="263">
        <f t="shared" si="27"/>
        <v>0</v>
      </c>
      <c r="AS121" s="203"/>
      <c r="AT121" s="203"/>
      <c r="AU121" s="347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39" t="s">
        <v>2394</v>
      </c>
      <c r="AG122" s="2"/>
      <c r="AH122" s="2"/>
      <c r="AI122" s="2"/>
      <c r="AJ122" s="2"/>
      <c r="AK122" s="2"/>
      <c r="AL122" s="128"/>
      <c r="AM122" s="628" t="str">
        <f>AM121 &amp; ".P"</f>
        <v>FECL.P</v>
      </c>
      <c r="AN122" s="585" t="s">
        <v>957</v>
      </c>
      <c r="AO122" s="446" t="s">
        <v>24</v>
      </c>
      <c r="AP122" s="263">
        <f>IF(AP123=0,0,AP121*1000/AP123)</f>
        <v>0</v>
      </c>
      <c r="AQ122" s="263">
        <f>IF(AQ123=0,0,AQ121*1000/AQ123)</f>
        <v>0</v>
      </c>
      <c r="AR122" s="263">
        <f>IF(AR123=0,0,AR121*1000/AR123)</f>
        <v>0</v>
      </c>
      <c r="AS122" s="203"/>
      <c r="AT122" s="203"/>
      <c r="AU122" s="347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39" t="s">
        <v>2395</v>
      </c>
      <c r="AG123" s="2"/>
      <c r="AH123" s="2"/>
      <c r="AI123" s="2"/>
      <c r="AJ123" s="2"/>
      <c r="AK123" s="2"/>
      <c r="AL123" s="128"/>
      <c r="AM123" s="628" t="str">
        <f>AM121 &amp; ".V"</f>
        <v>FECL.V</v>
      </c>
      <c r="AN123" s="585" t="s">
        <v>246</v>
      </c>
      <c r="AO123" s="446" t="s">
        <v>294</v>
      </c>
      <c r="AP123" s="263">
        <f t="shared" ref="AP123:AR124" si="28">SUMIF($AS$9:$AT$9,AP$9,$AS123:$AT123)</f>
        <v>0</v>
      </c>
      <c r="AQ123" s="263">
        <f t="shared" si="28"/>
        <v>0</v>
      </c>
      <c r="AR123" s="263">
        <f t="shared" si="28"/>
        <v>0</v>
      </c>
      <c r="AS123" s="203"/>
      <c r="AT123" s="203"/>
      <c r="AU123" s="347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39" t="s">
        <v>2393</v>
      </c>
      <c r="AG124" s="2"/>
      <c r="AH124" s="2"/>
      <c r="AI124" s="2"/>
      <c r="AJ124" s="2"/>
      <c r="AK124" s="2"/>
      <c r="AL124" s="128"/>
      <c r="AM124" s="627" t="s">
        <v>2341</v>
      </c>
      <c r="AN124" s="625" t="s">
        <v>2233</v>
      </c>
      <c r="AO124" s="446" t="s">
        <v>196</v>
      </c>
      <c r="AP124" s="263">
        <f t="shared" si="28"/>
        <v>0</v>
      </c>
      <c r="AQ124" s="263">
        <f t="shared" si="28"/>
        <v>0</v>
      </c>
      <c r="AR124" s="263">
        <f t="shared" si="28"/>
        <v>0</v>
      </c>
      <c r="AS124" s="203"/>
      <c r="AT124" s="203"/>
      <c r="AU124" s="347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39" t="s">
        <v>2394</v>
      </c>
      <c r="AG125" s="2"/>
      <c r="AH125" s="2"/>
      <c r="AI125" s="2"/>
      <c r="AJ125" s="2"/>
      <c r="AK125" s="2"/>
      <c r="AL125" s="128"/>
      <c r="AM125" s="628" t="str">
        <f>AM124 &amp; ".P"</f>
        <v>LIMENP.P</v>
      </c>
      <c r="AN125" s="585" t="s">
        <v>957</v>
      </c>
      <c r="AO125" s="446" t="s">
        <v>24</v>
      </c>
      <c r="AP125" s="263">
        <f>IF(AP126=0,0,AP124*1000/AP126)</f>
        <v>0</v>
      </c>
      <c r="AQ125" s="263">
        <f>IF(AQ126=0,0,AQ124*1000/AQ126)</f>
        <v>0</v>
      </c>
      <c r="AR125" s="263">
        <f>IF(AR126=0,0,AR124*1000/AR126)</f>
        <v>0</v>
      </c>
      <c r="AS125" s="203"/>
      <c r="AT125" s="203"/>
      <c r="AU125" s="347"/>
    </row>
    <row r="126" spans="1:47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39" t="s">
        <v>2395</v>
      </c>
      <c r="AG126" s="2"/>
      <c r="AH126" s="2"/>
      <c r="AI126" s="2"/>
      <c r="AJ126" s="2"/>
      <c r="AK126" s="2"/>
      <c r="AL126" s="128"/>
      <c r="AM126" s="628" t="str">
        <f>AM124 &amp; ".V"</f>
        <v>LIMENP.V</v>
      </c>
      <c r="AN126" s="585" t="s">
        <v>246</v>
      </c>
      <c r="AO126" s="446" t="s">
        <v>294</v>
      </c>
      <c r="AP126" s="263">
        <f t="shared" ref="AP126:AR127" si="29">SUMIF($AS$9:$AT$9,AP$9,$AS126:$AT126)</f>
        <v>0</v>
      </c>
      <c r="AQ126" s="263">
        <f t="shared" si="29"/>
        <v>0</v>
      </c>
      <c r="AR126" s="263">
        <f t="shared" si="29"/>
        <v>0</v>
      </c>
      <c r="AS126" s="203"/>
      <c r="AT126" s="203"/>
      <c r="AU126" s="347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39" t="s">
        <v>2393</v>
      </c>
      <c r="AG127" s="2"/>
      <c r="AH127" s="2"/>
      <c r="AI127" s="2"/>
      <c r="AJ127" s="2"/>
      <c r="AK127" s="2"/>
      <c r="AL127" s="128"/>
      <c r="AM127" s="627" t="s">
        <v>2342</v>
      </c>
      <c r="AN127" s="625" t="s">
        <v>2234</v>
      </c>
      <c r="AO127" s="446" t="s">
        <v>196</v>
      </c>
      <c r="AP127" s="263">
        <f t="shared" si="29"/>
        <v>0</v>
      </c>
      <c r="AQ127" s="263">
        <f t="shared" si="29"/>
        <v>0</v>
      </c>
      <c r="AR127" s="263">
        <f t="shared" si="29"/>
        <v>0</v>
      </c>
      <c r="AS127" s="203"/>
      <c r="AT127" s="203"/>
      <c r="AU127" s="347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39" t="s">
        <v>2394</v>
      </c>
      <c r="AG128" s="2"/>
      <c r="AH128" s="2"/>
      <c r="AI128" s="2"/>
      <c r="AJ128" s="2"/>
      <c r="AK128" s="2"/>
      <c r="AL128" s="128"/>
      <c r="AM128" s="628" t="str">
        <f>AM127 &amp; ".P"</f>
        <v>LIMENH.P</v>
      </c>
      <c r="AN128" s="585" t="s">
        <v>957</v>
      </c>
      <c r="AO128" s="446" t="s">
        <v>24</v>
      </c>
      <c r="AP128" s="263">
        <f>IF(AP129=0,0,AP127*1000/AP129)</f>
        <v>0</v>
      </c>
      <c r="AQ128" s="263">
        <f>IF(AQ129=0,0,AQ127*1000/AQ129)</f>
        <v>0</v>
      </c>
      <c r="AR128" s="263">
        <f>IF(AR129=0,0,AR127*1000/AR129)</f>
        <v>0</v>
      </c>
      <c r="AS128" s="203"/>
      <c r="AT128" s="203"/>
      <c r="AU128" s="347"/>
    </row>
    <row r="129" spans="1:47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39" t="s">
        <v>2395</v>
      </c>
      <c r="AG129" s="2"/>
      <c r="AH129" s="2"/>
      <c r="AI129" s="2"/>
      <c r="AJ129" s="2"/>
      <c r="AK129" s="2"/>
      <c r="AL129" s="128"/>
      <c r="AM129" s="628" t="str">
        <f>AM127 &amp; ".V"</f>
        <v>LIMENH.V</v>
      </c>
      <c r="AN129" s="585" t="s">
        <v>246</v>
      </c>
      <c r="AO129" s="446" t="s">
        <v>294</v>
      </c>
      <c r="AP129" s="263">
        <f t="shared" ref="AP129:AR130" si="30">SUMIF($AS$9:$AT$9,AP$9,$AS129:$AT129)</f>
        <v>0</v>
      </c>
      <c r="AQ129" s="263">
        <f t="shared" si="30"/>
        <v>0</v>
      </c>
      <c r="AR129" s="263">
        <f t="shared" si="30"/>
        <v>0</v>
      </c>
      <c r="AS129" s="203"/>
      <c r="AT129" s="203"/>
      <c r="AU129" s="347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39" t="s">
        <v>2393</v>
      </c>
      <c r="AG130" s="2"/>
      <c r="AH130" s="2"/>
      <c r="AI130" s="2"/>
      <c r="AJ130" s="2"/>
      <c r="AK130" s="2"/>
      <c r="AL130" s="128"/>
      <c r="AM130" s="627" t="s">
        <v>2343</v>
      </c>
      <c r="AN130" s="625" t="s">
        <v>2235</v>
      </c>
      <c r="AO130" s="446" t="s">
        <v>196</v>
      </c>
      <c r="AP130" s="263">
        <f t="shared" si="30"/>
        <v>0</v>
      </c>
      <c r="AQ130" s="263">
        <f t="shared" si="30"/>
        <v>0</v>
      </c>
      <c r="AR130" s="263">
        <f t="shared" si="30"/>
        <v>0</v>
      </c>
      <c r="AS130" s="203"/>
      <c r="AT130" s="203"/>
      <c r="AU130" s="347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39" t="s">
        <v>2394</v>
      </c>
      <c r="AG131" s="2"/>
      <c r="AH131" s="2"/>
      <c r="AI131" s="2"/>
      <c r="AJ131" s="2"/>
      <c r="AK131" s="2"/>
      <c r="AL131" s="128"/>
      <c r="AM131" s="628" t="str">
        <f>AM130 &amp; ".P"</f>
        <v>LIMECL.P</v>
      </c>
      <c r="AN131" s="585" t="s">
        <v>957</v>
      </c>
      <c r="AO131" s="446" t="s">
        <v>24</v>
      </c>
      <c r="AP131" s="263">
        <f>IF(AP132=0,0,AP130*1000/AP132)</f>
        <v>0</v>
      </c>
      <c r="AQ131" s="263">
        <f>IF(AQ132=0,0,AQ130*1000/AQ132)</f>
        <v>0</v>
      </c>
      <c r="AR131" s="263">
        <f>IF(AR132=0,0,AR130*1000/AR132)</f>
        <v>0</v>
      </c>
      <c r="AS131" s="203"/>
      <c r="AT131" s="203"/>
      <c r="AU131" s="347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39" t="s">
        <v>2395</v>
      </c>
      <c r="AG132" s="2"/>
      <c r="AH132" s="2"/>
      <c r="AI132" s="2"/>
      <c r="AJ132" s="2"/>
      <c r="AK132" s="2"/>
      <c r="AL132" s="128"/>
      <c r="AM132" s="628" t="str">
        <f>AM130 &amp; ".V"</f>
        <v>LIMECL.V</v>
      </c>
      <c r="AN132" s="585" t="s">
        <v>246</v>
      </c>
      <c r="AO132" s="446" t="s">
        <v>294</v>
      </c>
      <c r="AP132" s="263">
        <f t="shared" ref="AP132:AR133" si="31">SUMIF($AS$9:$AT$9,AP$9,$AS132:$AT132)</f>
        <v>0</v>
      </c>
      <c r="AQ132" s="263">
        <f t="shared" si="31"/>
        <v>0</v>
      </c>
      <c r="AR132" s="263">
        <f t="shared" si="31"/>
        <v>0</v>
      </c>
      <c r="AS132" s="203"/>
      <c r="AT132" s="203"/>
      <c r="AU132" s="347"/>
    </row>
    <row r="133" spans="1:47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39" t="s">
        <v>2393</v>
      </c>
      <c r="AG133" s="2"/>
      <c r="AH133" s="2"/>
      <c r="AI133" s="2"/>
      <c r="AJ133" s="2"/>
      <c r="AK133" s="2"/>
      <c r="AL133" s="128"/>
      <c r="AM133" s="627" t="s">
        <v>2344</v>
      </c>
      <c r="AN133" s="625" t="s">
        <v>2236</v>
      </c>
      <c r="AO133" s="446" t="s">
        <v>196</v>
      </c>
      <c r="AP133" s="263">
        <f t="shared" si="31"/>
        <v>0</v>
      </c>
      <c r="AQ133" s="263">
        <f t="shared" si="31"/>
        <v>0</v>
      </c>
      <c r="AR133" s="263">
        <f t="shared" si="31"/>
        <v>0</v>
      </c>
      <c r="AS133" s="203"/>
      <c r="AT133" s="203"/>
      <c r="AU133" s="347"/>
    </row>
    <row r="134" spans="1:47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39" t="s">
        <v>2394</v>
      </c>
      <c r="AG134" s="2"/>
      <c r="AH134" s="2"/>
      <c r="AI134" s="2"/>
      <c r="AJ134" s="2"/>
      <c r="AK134" s="2"/>
      <c r="AL134" s="128"/>
      <c r="AM134" s="628" t="str">
        <f>AM133 &amp; ".P"</f>
        <v>KN.P</v>
      </c>
      <c r="AN134" s="585" t="s">
        <v>957</v>
      </c>
      <c r="AO134" s="446" t="s">
        <v>24</v>
      </c>
      <c r="AP134" s="263">
        <f>IF(AP135=0,0,AP133*1000/AP135)</f>
        <v>0</v>
      </c>
      <c r="AQ134" s="263">
        <f>IF(AQ135=0,0,AQ133*1000/AQ135)</f>
        <v>0</v>
      </c>
      <c r="AR134" s="263">
        <f>IF(AR135=0,0,AR133*1000/AR135)</f>
        <v>0</v>
      </c>
      <c r="AS134" s="203"/>
      <c r="AT134" s="203"/>
      <c r="AU134" s="347"/>
    </row>
    <row r="135" spans="1:47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39" t="s">
        <v>2395</v>
      </c>
      <c r="AG135" s="2"/>
      <c r="AH135" s="2"/>
      <c r="AI135" s="2"/>
      <c r="AJ135" s="2"/>
      <c r="AK135" s="2"/>
      <c r="AL135" s="128"/>
      <c r="AM135" s="628" t="str">
        <f>AM133 &amp; ".V"</f>
        <v>KN.V</v>
      </c>
      <c r="AN135" s="585" t="s">
        <v>246</v>
      </c>
      <c r="AO135" s="446" t="s">
        <v>294</v>
      </c>
      <c r="AP135" s="263">
        <f t="shared" ref="AP135:AR136" si="32">SUMIF($AS$9:$AT$9,AP$9,$AS135:$AT135)</f>
        <v>0</v>
      </c>
      <c r="AQ135" s="263">
        <f t="shared" si="32"/>
        <v>0</v>
      </c>
      <c r="AR135" s="263">
        <f t="shared" si="32"/>
        <v>0</v>
      </c>
      <c r="AS135" s="203"/>
      <c r="AT135" s="203"/>
      <c r="AU135" s="347"/>
    </row>
    <row r="136" spans="1:47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39" t="s">
        <v>2393</v>
      </c>
      <c r="AG136" s="2"/>
      <c r="AH136" s="2"/>
      <c r="AI136" s="2"/>
      <c r="AJ136" s="2"/>
      <c r="AK136" s="2"/>
      <c r="AL136" s="128"/>
      <c r="AM136" s="627" t="s">
        <v>2345</v>
      </c>
      <c r="AN136" s="625" t="s">
        <v>2237</v>
      </c>
      <c r="AO136" s="446" t="s">
        <v>196</v>
      </c>
      <c r="AP136" s="263">
        <f t="shared" si="32"/>
        <v>0</v>
      </c>
      <c r="AQ136" s="263">
        <f t="shared" si="32"/>
        <v>0</v>
      </c>
      <c r="AR136" s="263">
        <f t="shared" si="32"/>
        <v>0</v>
      </c>
      <c r="AS136" s="203"/>
      <c r="AT136" s="203"/>
      <c r="AU136" s="347"/>
    </row>
    <row r="137" spans="1:47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39" t="s">
        <v>2394</v>
      </c>
      <c r="AG137" s="2"/>
      <c r="AH137" s="2"/>
      <c r="AI137" s="2"/>
      <c r="AJ137" s="2"/>
      <c r="AK137" s="2"/>
      <c r="AL137" s="128"/>
      <c r="AM137" s="628" t="str">
        <f>AM136 &amp; ".P"</f>
        <v>KCR.P</v>
      </c>
      <c r="AN137" s="585" t="s">
        <v>957</v>
      </c>
      <c r="AO137" s="446" t="s">
        <v>24</v>
      </c>
      <c r="AP137" s="263">
        <f>IF(AP138=0,0,AP136*1000/AP138)</f>
        <v>0</v>
      </c>
      <c r="AQ137" s="263">
        <f>IF(AQ138=0,0,AQ136*1000/AQ138)</f>
        <v>0</v>
      </c>
      <c r="AR137" s="263">
        <f>IF(AR138=0,0,AR136*1000/AR138)</f>
        <v>0</v>
      </c>
      <c r="AS137" s="203"/>
      <c r="AT137" s="203"/>
      <c r="AU137" s="347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39" t="s">
        <v>2395</v>
      </c>
      <c r="AG138" s="2"/>
      <c r="AH138" s="2"/>
      <c r="AI138" s="2"/>
      <c r="AJ138" s="2"/>
      <c r="AK138" s="2"/>
      <c r="AL138" s="128"/>
      <c r="AM138" s="628" t="str">
        <f>AM136 &amp; ".V"</f>
        <v>KCR.V</v>
      </c>
      <c r="AN138" s="585" t="s">
        <v>246</v>
      </c>
      <c r="AO138" s="446" t="s">
        <v>294</v>
      </c>
      <c r="AP138" s="263">
        <f t="shared" ref="AP138:AR139" si="33">SUMIF($AS$9:$AT$9,AP$9,$AS138:$AT138)</f>
        <v>0</v>
      </c>
      <c r="AQ138" s="263">
        <f t="shared" si="33"/>
        <v>0</v>
      </c>
      <c r="AR138" s="263">
        <f t="shared" si="33"/>
        <v>0</v>
      </c>
      <c r="AS138" s="203"/>
      <c r="AT138" s="203"/>
      <c r="AU138" s="347"/>
    </row>
    <row r="139" spans="1:47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39" t="s">
        <v>2393</v>
      </c>
      <c r="AG139" s="2"/>
      <c r="AH139" s="2"/>
      <c r="AI139" s="2"/>
      <c r="AJ139" s="2"/>
      <c r="AK139" s="2"/>
      <c r="AL139" s="128"/>
      <c r="AM139" s="627" t="s">
        <v>2346</v>
      </c>
      <c r="AN139" s="625" t="s">
        <v>2238</v>
      </c>
      <c r="AO139" s="446" t="s">
        <v>196</v>
      </c>
      <c r="AP139" s="263">
        <f t="shared" si="33"/>
        <v>0</v>
      </c>
      <c r="AQ139" s="263">
        <f t="shared" si="33"/>
        <v>0</v>
      </c>
      <c r="AR139" s="263">
        <f t="shared" si="33"/>
        <v>0</v>
      </c>
      <c r="AS139" s="203"/>
      <c r="AT139" s="203"/>
      <c r="AU139" s="347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39" t="s">
        <v>2394</v>
      </c>
      <c r="AG140" s="2"/>
      <c r="AH140" s="2"/>
      <c r="AI140" s="2"/>
      <c r="AJ140" s="2"/>
      <c r="AK140" s="2"/>
      <c r="AL140" s="128"/>
      <c r="AM140" s="628" t="str">
        <f>AM139 &amp; ".P"</f>
        <v>KI.P</v>
      </c>
      <c r="AN140" s="585" t="s">
        <v>957</v>
      </c>
      <c r="AO140" s="446" t="s">
        <v>24</v>
      </c>
      <c r="AP140" s="263">
        <f>IF(AP141=0,0,AP139*1000/AP141)</f>
        <v>0</v>
      </c>
      <c r="AQ140" s="263">
        <f>IF(AQ141=0,0,AQ139*1000/AQ141)</f>
        <v>0</v>
      </c>
      <c r="AR140" s="263">
        <f>IF(AR141=0,0,AR139*1000/AR141)</f>
        <v>0</v>
      </c>
      <c r="AS140" s="203"/>
      <c r="AT140" s="203"/>
      <c r="AU140" s="347"/>
    </row>
    <row r="141" spans="1:47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39" t="s">
        <v>2395</v>
      </c>
      <c r="AG141" s="2"/>
      <c r="AH141" s="2"/>
      <c r="AI141" s="2"/>
      <c r="AJ141" s="2"/>
      <c r="AK141" s="2"/>
      <c r="AL141" s="128"/>
      <c r="AM141" s="628" t="str">
        <f>AM139 &amp; ".V"</f>
        <v>KI.V</v>
      </c>
      <c r="AN141" s="585" t="s">
        <v>246</v>
      </c>
      <c r="AO141" s="446" t="s">
        <v>294</v>
      </c>
      <c r="AP141" s="263">
        <f t="shared" ref="AP141:AR142" si="34">SUMIF($AS$9:$AT$9,AP$9,$AS141:$AT141)</f>
        <v>0</v>
      </c>
      <c r="AQ141" s="263">
        <f t="shared" si="34"/>
        <v>0</v>
      </c>
      <c r="AR141" s="263">
        <f t="shared" si="34"/>
        <v>0</v>
      </c>
      <c r="AS141" s="203"/>
      <c r="AT141" s="203"/>
      <c r="AU141" s="347"/>
    </row>
    <row r="142" spans="1:47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39" t="s">
        <v>2393</v>
      </c>
      <c r="AG142" s="2"/>
      <c r="AH142" s="2"/>
      <c r="AI142" s="2"/>
      <c r="AJ142" s="2"/>
      <c r="AK142" s="2"/>
      <c r="AL142" s="128"/>
      <c r="AM142" s="627" t="s">
        <v>2347</v>
      </c>
      <c r="AN142" s="625" t="s">
        <v>2239</v>
      </c>
      <c r="AO142" s="446" t="s">
        <v>196</v>
      </c>
      <c r="AP142" s="263">
        <f t="shared" si="34"/>
        <v>0</v>
      </c>
      <c r="AQ142" s="263">
        <f t="shared" si="34"/>
        <v>0</v>
      </c>
      <c r="AR142" s="263">
        <f t="shared" si="34"/>
        <v>0</v>
      </c>
      <c r="AS142" s="203"/>
      <c r="AT142" s="203"/>
      <c r="AU142" s="347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39" t="s">
        <v>2394</v>
      </c>
      <c r="AG143" s="2"/>
      <c r="AH143" s="2"/>
      <c r="AI143" s="2"/>
      <c r="AJ143" s="2"/>
      <c r="AK143" s="2"/>
      <c r="AL143" s="128"/>
      <c r="AM143" s="628" t="str">
        <f>AM142 &amp; ".P"</f>
        <v>KMN.P</v>
      </c>
      <c r="AN143" s="585" t="s">
        <v>957</v>
      </c>
      <c r="AO143" s="446" t="s">
        <v>24</v>
      </c>
      <c r="AP143" s="263">
        <f>IF(AP144=0,0,AP142*1000/AP144)</f>
        <v>0</v>
      </c>
      <c r="AQ143" s="263">
        <f>IF(AQ144=0,0,AQ142*1000/AQ144)</f>
        <v>0</v>
      </c>
      <c r="AR143" s="263">
        <f>IF(AR144=0,0,AR142*1000/AR144)</f>
        <v>0</v>
      </c>
      <c r="AS143" s="203"/>
      <c r="AT143" s="203"/>
      <c r="AU143" s="347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39" t="s">
        <v>2395</v>
      </c>
      <c r="AG144" s="2"/>
      <c r="AH144" s="2"/>
      <c r="AI144" s="2"/>
      <c r="AJ144" s="2"/>
      <c r="AK144" s="2"/>
      <c r="AL144" s="128"/>
      <c r="AM144" s="628" t="str">
        <f>AM142 &amp; ".V"</f>
        <v>KMN.V</v>
      </c>
      <c r="AN144" s="585" t="s">
        <v>246</v>
      </c>
      <c r="AO144" s="446" t="s">
        <v>294</v>
      </c>
      <c r="AP144" s="263">
        <f t="shared" ref="AP144:AR145" si="35">SUMIF($AS$9:$AT$9,AP$9,$AS144:$AT144)</f>
        <v>0</v>
      </c>
      <c r="AQ144" s="263">
        <f t="shared" si="35"/>
        <v>0</v>
      </c>
      <c r="AR144" s="263">
        <f t="shared" si="35"/>
        <v>0</v>
      </c>
      <c r="AS144" s="203"/>
      <c r="AT144" s="203"/>
      <c r="AU144" s="347"/>
    </row>
    <row r="145" spans="1:47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39" t="s">
        <v>2393</v>
      </c>
      <c r="AG145" s="2"/>
      <c r="AH145" s="2"/>
      <c r="AI145" s="2"/>
      <c r="AJ145" s="2"/>
      <c r="AK145" s="2"/>
      <c r="AL145" s="128"/>
      <c r="AM145" s="627" t="s">
        <v>2348</v>
      </c>
      <c r="AN145" s="625" t="s">
        <v>2240</v>
      </c>
      <c r="AO145" s="446" t="s">
        <v>196</v>
      </c>
      <c r="AP145" s="263">
        <f t="shared" si="35"/>
        <v>0</v>
      </c>
      <c r="AQ145" s="263">
        <f t="shared" si="35"/>
        <v>0</v>
      </c>
      <c r="AR145" s="263">
        <f t="shared" si="35"/>
        <v>0</v>
      </c>
      <c r="AS145" s="203"/>
      <c r="AT145" s="203"/>
      <c r="AU145" s="347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39" t="s">
        <v>2394</v>
      </c>
      <c r="AG146" s="2"/>
      <c r="AH146" s="2"/>
      <c r="AI146" s="2"/>
      <c r="AJ146" s="2"/>
      <c r="AK146" s="2"/>
      <c r="AL146" s="128"/>
      <c r="AM146" s="628" t="str">
        <f>AM145 &amp; ".P"</f>
        <v>KP.P</v>
      </c>
      <c r="AN146" s="585" t="s">
        <v>957</v>
      </c>
      <c r="AO146" s="446" t="s">
        <v>24</v>
      </c>
      <c r="AP146" s="263">
        <f>IF(AP147=0,0,AP145*1000/AP147)</f>
        <v>0</v>
      </c>
      <c r="AQ146" s="263">
        <f>IF(AQ147=0,0,AQ145*1000/AQ147)</f>
        <v>0</v>
      </c>
      <c r="AR146" s="263">
        <f>IF(AR147=0,0,AR145*1000/AR147)</f>
        <v>0</v>
      </c>
      <c r="AS146" s="203"/>
      <c r="AT146" s="203"/>
      <c r="AU146" s="347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39" t="s">
        <v>2395</v>
      </c>
      <c r="AG147" s="2"/>
      <c r="AH147" s="2"/>
      <c r="AI147" s="2"/>
      <c r="AJ147" s="2"/>
      <c r="AK147" s="2"/>
      <c r="AL147" s="128"/>
      <c r="AM147" s="628" t="str">
        <f>AM145 &amp; ".V"</f>
        <v>KP.V</v>
      </c>
      <c r="AN147" s="585" t="s">
        <v>246</v>
      </c>
      <c r="AO147" s="446" t="s">
        <v>294</v>
      </c>
      <c r="AP147" s="263">
        <f t="shared" ref="AP147:AR148" si="36">SUMIF($AS$9:$AT$9,AP$9,$AS147:$AT147)</f>
        <v>0</v>
      </c>
      <c r="AQ147" s="263">
        <f t="shared" si="36"/>
        <v>0</v>
      </c>
      <c r="AR147" s="263">
        <f t="shared" si="36"/>
        <v>0</v>
      </c>
      <c r="AS147" s="203"/>
      <c r="AT147" s="203"/>
      <c r="AU147" s="347"/>
    </row>
    <row r="148" spans="1:47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39" t="s">
        <v>2393</v>
      </c>
      <c r="AG148" s="2"/>
      <c r="AH148" s="2"/>
      <c r="AI148" s="2"/>
      <c r="AJ148" s="2"/>
      <c r="AK148" s="2"/>
      <c r="AL148" s="128"/>
      <c r="AM148" s="627" t="s">
        <v>2349</v>
      </c>
      <c r="AN148" s="625" t="s">
        <v>2241</v>
      </c>
      <c r="AO148" s="446" t="s">
        <v>196</v>
      </c>
      <c r="AP148" s="263">
        <f t="shared" si="36"/>
        <v>0</v>
      </c>
      <c r="AQ148" s="263">
        <f t="shared" si="36"/>
        <v>0</v>
      </c>
      <c r="AR148" s="263">
        <f t="shared" si="36"/>
        <v>0</v>
      </c>
      <c r="AS148" s="203"/>
      <c r="AT148" s="203"/>
      <c r="AU148" s="347"/>
    </row>
    <row r="149" spans="1:47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39" t="s">
        <v>2394</v>
      </c>
      <c r="AG149" s="2"/>
      <c r="AH149" s="2"/>
      <c r="AI149" s="2"/>
      <c r="AJ149" s="2"/>
      <c r="AK149" s="2"/>
      <c r="AL149" s="128"/>
      <c r="AM149" s="628" t="str">
        <f>AM148 &amp; ".P"</f>
        <v>HCL.P</v>
      </c>
      <c r="AN149" s="585" t="s">
        <v>957</v>
      </c>
      <c r="AO149" s="446" t="s">
        <v>24</v>
      </c>
      <c r="AP149" s="263">
        <f>IF(AP150=0,0,AP148*1000/AP150)</f>
        <v>0</v>
      </c>
      <c r="AQ149" s="263">
        <f>IF(AQ150=0,0,AQ148*1000/AQ150)</f>
        <v>0</v>
      </c>
      <c r="AR149" s="263">
        <f>IF(AR150=0,0,AR148*1000/AR150)</f>
        <v>0</v>
      </c>
      <c r="AS149" s="203"/>
      <c r="AT149" s="203"/>
      <c r="AU149" s="347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39" t="s">
        <v>2395</v>
      </c>
      <c r="AG150" s="2"/>
      <c r="AH150" s="2"/>
      <c r="AI150" s="2"/>
      <c r="AJ150" s="2"/>
      <c r="AK150" s="2"/>
      <c r="AL150" s="128"/>
      <c r="AM150" s="628" t="str">
        <f>AM148 &amp; ".V"</f>
        <v>HCL.V</v>
      </c>
      <c r="AN150" s="585" t="s">
        <v>246</v>
      </c>
      <c r="AO150" s="446" t="s">
        <v>294</v>
      </c>
      <c r="AP150" s="263">
        <f t="shared" ref="AP150:AR151" si="37">SUMIF($AS$9:$AT$9,AP$9,$AS150:$AT150)</f>
        <v>0</v>
      </c>
      <c r="AQ150" s="263">
        <f t="shared" si="37"/>
        <v>0</v>
      </c>
      <c r="AR150" s="263">
        <f t="shared" si="37"/>
        <v>0</v>
      </c>
      <c r="AS150" s="203"/>
      <c r="AT150" s="203"/>
      <c r="AU150" s="347"/>
    </row>
    <row r="151" spans="1:47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39" t="s">
        <v>2393</v>
      </c>
      <c r="AG151" s="2"/>
      <c r="AH151" s="2"/>
      <c r="AI151" s="2"/>
      <c r="AJ151" s="2"/>
      <c r="AK151" s="2"/>
      <c r="AL151" s="128"/>
      <c r="AM151" s="627" t="s">
        <v>2350</v>
      </c>
      <c r="AN151" s="625" t="s">
        <v>2242</v>
      </c>
      <c r="AO151" s="446" t="s">
        <v>196</v>
      </c>
      <c r="AP151" s="263">
        <f t="shared" si="37"/>
        <v>0</v>
      </c>
      <c r="AQ151" s="263">
        <f t="shared" si="37"/>
        <v>0</v>
      </c>
      <c r="AR151" s="263">
        <f t="shared" si="37"/>
        <v>0</v>
      </c>
      <c r="AS151" s="203"/>
      <c r="AT151" s="203"/>
      <c r="AU151" s="347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39" t="s">
        <v>2394</v>
      </c>
      <c r="AG152" s="2"/>
      <c r="AH152" s="2"/>
      <c r="AI152" s="2"/>
      <c r="AJ152" s="2"/>
      <c r="AK152" s="2"/>
      <c r="AL152" s="128"/>
      <c r="AM152" s="628" t="str">
        <f>AM151 &amp; ".P"</f>
        <v>KNA.P</v>
      </c>
      <c r="AN152" s="585" t="s">
        <v>957</v>
      </c>
      <c r="AO152" s="446" t="s">
        <v>24</v>
      </c>
      <c r="AP152" s="263">
        <f>IF(AP153=0,0,AP151*1000/AP153)</f>
        <v>0</v>
      </c>
      <c r="AQ152" s="263">
        <f>IF(AQ153=0,0,AQ151*1000/AQ153)</f>
        <v>0</v>
      </c>
      <c r="AR152" s="263">
        <f>IF(AR153=0,0,AR151*1000/AR153)</f>
        <v>0</v>
      </c>
      <c r="AS152" s="203"/>
      <c r="AT152" s="203"/>
      <c r="AU152" s="347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39" t="s">
        <v>2395</v>
      </c>
      <c r="AG153" s="2"/>
      <c r="AH153" s="2"/>
      <c r="AI153" s="2"/>
      <c r="AJ153" s="2"/>
      <c r="AK153" s="2"/>
      <c r="AL153" s="128"/>
      <c r="AM153" s="628" t="str">
        <f>AM151 &amp; ".V"</f>
        <v>KNA.V</v>
      </c>
      <c r="AN153" s="585" t="s">
        <v>246</v>
      </c>
      <c r="AO153" s="446" t="s">
        <v>294</v>
      </c>
      <c r="AP153" s="263">
        <f t="shared" ref="AP153:AR154" si="38">SUMIF($AS$9:$AT$9,AP$9,$AS153:$AT153)</f>
        <v>0</v>
      </c>
      <c r="AQ153" s="263">
        <f t="shared" si="38"/>
        <v>0</v>
      </c>
      <c r="AR153" s="263">
        <f t="shared" si="38"/>
        <v>0</v>
      </c>
      <c r="AS153" s="203"/>
      <c r="AT153" s="203"/>
      <c r="AU153" s="347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39" t="s">
        <v>2393</v>
      </c>
      <c r="AG154" s="2"/>
      <c r="AH154" s="2"/>
      <c r="AI154" s="2"/>
      <c r="AJ154" s="2"/>
      <c r="AK154" s="2"/>
      <c r="AL154" s="128"/>
      <c r="AM154" s="627" t="s">
        <v>2351</v>
      </c>
      <c r="AN154" s="625" t="s">
        <v>2243</v>
      </c>
      <c r="AO154" s="446" t="s">
        <v>196</v>
      </c>
      <c r="AP154" s="263">
        <f t="shared" si="38"/>
        <v>0</v>
      </c>
      <c r="AQ154" s="263">
        <f t="shared" si="38"/>
        <v>0</v>
      </c>
      <c r="AR154" s="263">
        <f t="shared" si="38"/>
        <v>0</v>
      </c>
      <c r="AS154" s="203"/>
      <c r="AT154" s="203"/>
      <c r="AU154" s="347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39" t="s">
        <v>2394</v>
      </c>
      <c r="AG155" s="2"/>
      <c r="AH155" s="2"/>
      <c r="AI155" s="2"/>
      <c r="AJ155" s="2"/>
      <c r="AK155" s="2"/>
      <c r="AL155" s="128"/>
      <c r="AM155" s="628" t="str">
        <f>AM154 &amp; ".P"</f>
        <v>CAC.P</v>
      </c>
      <c r="AN155" s="585" t="s">
        <v>957</v>
      </c>
      <c r="AO155" s="446" t="s">
        <v>24</v>
      </c>
      <c r="AP155" s="263">
        <f>IF(AP156=0,0,AP154*1000/AP156)</f>
        <v>0</v>
      </c>
      <c r="AQ155" s="263">
        <f>IF(AQ156=0,0,AQ154*1000/AQ156)</f>
        <v>0</v>
      </c>
      <c r="AR155" s="263">
        <f>IF(AR156=0,0,AR154*1000/AR156)</f>
        <v>0</v>
      </c>
      <c r="AS155" s="203"/>
      <c r="AT155" s="203"/>
      <c r="AU155" s="347"/>
    </row>
    <row r="156" spans="1:47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39" t="s">
        <v>2395</v>
      </c>
      <c r="AG156" s="2"/>
      <c r="AH156" s="2"/>
      <c r="AI156" s="2"/>
      <c r="AJ156" s="2"/>
      <c r="AK156" s="2"/>
      <c r="AL156" s="128"/>
      <c r="AM156" s="628" t="str">
        <f>AM154 &amp; ".V"</f>
        <v>CAC.V</v>
      </c>
      <c r="AN156" s="585" t="s">
        <v>246</v>
      </c>
      <c r="AO156" s="446" t="s">
        <v>294</v>
      </c>
      <c r="AP156" s="263">
        <f t="shared" ref="AP156:AR157" si="39">SUMIF($AS$9:$AT$9,AP$9,$AS156:$AT156)</f>
        <v>0</v>
      </c>
      <c r="AQ156" s="263">
        <f t="shared" si="39"/>
        <v>0</v>
      </c>
      <c r="AR156" s="263">
        <f t="shared" si="39"/>
        <v>0</v>
      </c>
      <c r="AS156" s="203"/>
      <c r="AT156" s="203"/>
      <c r="AU156" s="347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39" t="s">
        <v>2393</v>
      </c>
      <c r="AG157" s="2"/>
      <c r="AH157" s="2"/>
      <c r="AI157" s="2"/>
      <c r="AJ157" s="2"/>
      <c r="AK157" s="2"/>
      <c r="AL157" s="128"/>
      <c r="AM157" s="627" t="s">
        <v>2352</v>
      </c>
      <c r="AN157" s="625" t="s">
        <v>2244</v>
      </c>
      <c r="AO157" s="446" t="s">
        <v>196</v>
      </c>
      <c r="AP157" s="263">
        <f t="shared" si="39"/>
        <v>0</v>
      </c>
      <c r="AQ157" s="263">
        <f t="shared" si="39"/>
        <v>0</v>
      </c>
      <c r="AR157" s="263">
        <f t="shared" si="39"/>
        <v>0</v>
      </c>
      <c r="AS157" s="203"/>
      <c r="AT157" s="203"/>
      <c r="AU157" s="347"/>
    </row>
    <row r="158" spans="1:47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39" t="s">
        <v>2394</v>
      </c>
      <c r="AG158" s="2"/>
      <c r="AH158" s="2"/>
      <c r="AI158" s="2"/>
      <c r="AJ158" s="2"/>
      <c r="AK158" s="2"/>
      <c r="AL158" s="128"/>
      <c r="AM158" s="628" t="str">
        <f>AM157 &amp; ".P"</f>
        <v>CACL.P</v>
      </c>
      <c r="AN158" s="585" t="s">
        <v>957</v>
      </c>
      <c r="AO158" s="446" t="s">
        <v>24</v>
      </c>
      <c r="AP158" s="263">
        <f>IF(AP159=0,0,AP157*1000/AP159)</f>
        <v>0</v>
      </c>
      <c r="AQ158" s="263">
        <f>IF(AQ159=0,0,AQ157*1000/AQ159)</f>
        <v>0</v>
      </c>
      <c r="AR158" s="263">
        <f>IF(AR159=0,0,AR157*1000/AR159)</f>
        <v>0</v>
      </c>
      <c r="AS158" s="203"/>
      <c r="AT158" s="203"/>
      <c r="AU158" s="347"/>
    </row>
    <row r="159" spans="1:47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39" t="s">
        <v>2395</v>
      </c>
      <c r="AG159" s="2"/>
      <c r="AH159" s="2"/>
      <c r="AI159" s="2"/>
      <c r="AJ159" s="2"/>
      <c r="AK159" s="2"/>
      <c r="AL159" s="128"/>
      <c r="AM159" s="628" t="str">
        <f>AM157 &amp; ".V"</f>
        <v>CACL.V</v>
      </c>
      <c r="AN159" s="585" t="s">
        <v>246</v>
      </c>
      <c r="AO159" s="446" t="s">
        <v>294</v>
      </c>
      <c r="AP159" s="263">
        <f t="shared" ref="AP159:AR160" si="40">SUMIF($AS$9:$AT$9,AP$9,$AS159:$AT159)</f>
        <v>0</v>
      </c>
      <c r="AQ159" s="263">
        <f t="shared" si="40"/>
        <v>0</v>
      </c>
      <c r="AR159" s="263">
        <f t="shared" si="40"/>
        <v>0</v>
      </c>
      <c r="AS159" s="203"/>
      <c r="AT159" s="203"/>
      <c r="AU159" s="347"/>
    </row>
    <row r="160" spans="1:47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39" t="s">
        <v>2393</v>
      </c>
      <c r="AG160" s="2"/>
      <c r="AH160" s="2"/>
      <c r="AI160" s="2"/>
      <c r="AJ160" s="2"/>
      <c r="AK160" s="2"/>
      <c r="AL160" s="128"/>
      <c r="AM160" s="627" t="s">
        <v>2353</v>
      </c>
      <c r="AN160" s="625" t="s">
        <v>2245</v>
      </c>
      <c r="AO160" s="446" t="s">
        <v>196</v>
      </c>
      <c r="AP160" s="263">
        <f t="shared" si="40"/>
        <v>0</v>
      </c>
      <c r="AQ160" s="263">
        <f t="shared" si="40"/>
        <v>0</v>
      </c>
      <c r="AR160" s="263">
        <f t="shared" si="40"/>
        <v>0</v>
      </c>
      <c r="AS160" s="203"/>
      <c r="AT160" s="203"/>
      <c r="AU160" s="347"/>
    </row>
    <row r="161" spans="1:47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39" t="s">
        <v>2394</v>
      </c>
      <c r="AG161" s="2"/>
      <c r="AH161" s="2"/>
      <c r="AI161" s="2"/>
      <c r="AJ161" s="2"/>
      <c r="AK161" s="2"/>
      <c r="AL161" s="128"/>
      <c r="AM161" s="628" t="str">
        <f>AM160 &amp; ".P"</f>
        <v>CAHPCL.P</v>
      </c>
      <c r="AN161" s="585" t="s">
        <v>957</v>
      </c>
      <c r="AO161" s="446" t="s">
        <v>24</v>
      </c>
      <c r="AP161" s="263">
        <f>IF(AP162=0,0,AP160*1000/AP162)</f>
        <v>0</v>
      </c>
      <c r="AQ161" s="263">
        <f>IF(AQ162=0,0,AQ160*1000/AQ162)</f>
        <v>0</v>
      </c>
      <c r="AR161" s="263">
        <f>IF(AR162=0,0,AR160*1000/AR162)</f>
        <v>0</v>
      </c>
      <c r="AS161" s="203"/>
      <c r="AT161" s="203"/>
      <c r="AU161" s="347"/>
    </row>
    <row r="162" spans="1:47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39" t="s">
        <v>2395</v>
      </c>
      <c r="AG162" s="2"/>
      <c r="AH162" s="2"/>
      <c r="AI162" s="2"/>
      <c r="AJ162" s="2"/>
      <c r="AK162" s="2"/>
      <c r="AL162" s="128"/>
      <c r="AM162" s="628" t="str">
        <f>AM160 &amp; ".V"</f>
        <v>CAHPCL.V</v>
      </c>
      <c r="AN162" s="585" t="s">
        <v>246</v>
      </c>
      <c r="AO162" s="446" t="s">
        <v>294</v>
      </c>
      <c r="AP162" s="263">
        <f t="shared" ref="AP162:AR163" si="41">SUMIF($AS$9:$AT$9,AP$9,$AS162:$AT162)</f>
        <v>0</v>
      </c>
      <c r="AQ162" s="263">
        <f t="shared" si="41"/>
        <v>0</v>
      </c>
      <c r="AR162" s="263">
        <f t="shared" si="41"/>
        <v>0</v>
      </c>
      <c r="AS162" s="203"/>
      <c r="AT162" s="203"/>
      <c r="AU162" s="347"/>
    </row>
    <row r="163" spans="1:47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39" t="s">
        <v>2393</v>
      </c>
      <c r="AG163" s="2"/>
      <c r="AH163" s="2"/>
      <c r="AI163" s="2"/>
      <c r="AJ163" s="2"/>
      <c r="AK163" s="2"/>
      <c r="AL163" s="128"/>
      <c r="AM163" s="627" t="s">
        <v>2354</v>
      </c>
      <c r="AN163" s="625" t="s">
        <v>2246</v>
      </c>
      <c r="AO163" s="446" t="s">
        <v>196</v>
      </c>
      <c r="AP163" s="263">
        <f t="shared" si="41"/>
        <v>0</v>
      </c>
      <c r="AQ163" s="263">
        <f t="shared" si="41"/>
        <v>0</v>
      </c>
      <c r="AR163" s="263">
        <f t="shared" si="41"/>
        <v>0</v>
      </c>
      <c r="AS163" s="203"/>
      <c r="AT163" s="203"/>
      <c r="AU163" s="347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39" t="s">
        <v>2394</v>
      </c>
      <c r="AG164" s="2"/>
      <c r="AH164" s="2"/>
      <c r="AI164" s="2"/>
      <c r="AJ164" s="2"/>
      <c r="AK164" s="2"/>
      <c r="AL164" s="128"/>
      <c r="AM164" s="628" t="str">
        <f>AM163 &amp; ".P"</f>
        <v>SAND.P</v>
      </c>
      <c r="AN164" s="585" t="s">
        <v>957</v>
      </c>
      <c r="AO164" s="446" t="s">
        <v>24</v>
      </c>
      <c r="AP164" s="263">
        <f>IF(AP165=0,0,AP163*1000/AP165)</f>
        <v>0</v>
      </c>
      <c r="AQ164" s="263">
        <f>IF(AQ165=0,0,AQ163*1000/AQ165)</f>
        <v>0</v>
      </c>
      <c r="AR164" s="263">
        <f>IF(AR165=0,0,AR163*1000/AR165)</f>
        <v>0</v>
      </c>
      <c r="AS164" s="203"/>
      <c r="AT164" s="203"/>
      <c r="AU164" s="347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39" t="s">
        <v>2395</v>
      </c>
      <c r="AG165" s="2"/>
      <c r="AH165" s="2"/>
      <c r="AI165" s="2"/>
      <c r="AJ165" s="2"/>
      <c r="AK165" s="2"/>
      <c r="AL165" s="128"/>
      <c r="AM165" s="628" t="str">
        <f>AM163 &amp; ".V"</f>
        <v>SAND.V</v>
      </c>
      <c r="AN165" s="585" t="s">
        <v>246</v>
      </c>
      <c r="AO165" s="446" t="s">
        <v>294</v>
      </c>
      <c r="AP165" s="263">
        <f t="shared" ref="AP165:AR166" si="42">SUMIF($AS$9:$AT$9,AP$9,$AS165:$AT165)</f>
        <v>0</v>
      </c>
      <c r="AQ165" s="263">
        <f t="shared" si="42"/>
        <v>0</v>
      </c>
      <c r="AR165" s="263">
        <f t="shared" si="42"/>
        <v>0</v>
      </c>
      <c r="AS165" s="203"/>
      <c r="AT165" s="203"/>
      <c r="AU165" s="347"/>
    </row>
    <row r="166" spans="1:47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39" t="s">
        <v>2393</v>
      </c>
      <c r="AG166" s="2"/>
      <c r="AH166" s="2"/>
      <c r="AI166" s="2"/>
      <c r="AJ166" s="2"/>
      <c r="AK166" s="2"/>
      <c r="AL166" s="128"/>
      <c r="AM166" s="627" t="s">
        <v>2355</v>
      </c>
      <c r="AN166" s="625" t="s">
        <v>2247</v>
      </c>
      <c r="AO166" s="446" t="s">
        <v>196</v>
      </c>
      <c r="AP166" s="263">
        <f t="shared" si="42"/>
        <v>0</v>
      </c>
      <c r="AQ166" s="263">
        <f t="shared" si="42"/>
        <v>0</v>
      </c>
      <c r="AR166" s="263">
        <f t="shared" si="42"/>
        <v>0</v>
      </c>
      <c r="AS166" s="203"/>
      <c r="AT166" s="203"/>
      <c r="AU166" s="347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39" t="s">
        <v>2394</v>
      </c>
      <c r="AG167" s="2"/>
      <c r="AH167" s="2"/>
      <c r="AI167" s="2"/>
      <c r="AJ167" s="2"/>
      <c r="AK167" s="2"/>
      <c r="AL167" s="128"/>
      <c r="AM167" s="628" t="str">
        <f>AM166 &amp; ".P"</f>
        <v>ACIDN.P</v>
      </c>
      <c r="AN167" s="585" t="s">
        <v>957</v>
      </c>
      <c r="AO167" s="446" t="s">
        <v>24</v>
      </c>
      <c r="AP167" s="263">
        <f>IF(AP168=0,0,AP166*1000/AP168)</f>
        <v>0</v>
      </c>
      <c r="AQ167" s="263">
        <f>IF(AQ168=0,0,AQ166*1000/AQ168)</f>
        <v>0</v>
      </c>
      <c r="AR167" s="263">
        <f>IF(AR168=0,0,AR166*1000/AR168)</f>
        <v>0</v>
      </c>
      <c r="AS167" s="203"/>
      <c r="AT167" s="203"/>
      <c r="AU167" s="347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39" t="s">
        <v>2395</v>
      </c>
      <c r="AG168" s="2"/>
      <c r="AH168" s="2"/>
      <c r="AI168" s="2"/>
      <c r="AJ168" s="2"/>
      <c r="AK168" s="2"/>
      <c r="AL168" s="128"/>
      <c r="AM168" s="628" t="str">
        <f>AM166 &amp; ".V"</f>
        <v>ACIDN.V</v>
      </c>
      <c r="AN168" s="585" t="s">
        <v>246</v>
      </c>
      <c r="AO168" s="446" t="s">
        <v>294</v>
      </c>
      <c r="AP168" s="263">
        <f t="shared" ref="AP168:AR169" si="43">SUMIF($AS$9:$AT$9,AP$9,$AS168:$AT168)</f>
        <v>0</v>
      </c>
      <c r="AQ168" s="263">
        <f t="shared" si="43"/>
        <v>0</v>
      </c>
      <c r="AR168" s="263">
        <f t="shared" si="43"/>
        <v>0</v>
      </c>
      <c r="AS168" s="203"/>
      <c r="AT168" s="203"/>
      <c r="AU168" s="347"/>
    </row>
    <row r="169" spans="1:47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39" t="s">
        <v>2393</v>
      </c>
      <c r="AG169" s="2"/>
      <c r="AH169" s="2"/>
      <c r="AI169" s="2"/>
      <c r="AJ169" s="2"/>
      <c r="AK169" s="2"/>
      <c r="AL169" s="128"/>
      <c r="AM169" s="627" t="s">
        <v>2356</v>
      </c>
      <c r="AN169" s="625" t="s">
        <v>2248</v>
      </c>
      <c r="AO169" s="446" t="s">
        <v>196</v>
      </c>
      <c r="AP169" s="263">
        <f t="shared" si="43"/>
        <v>0</v>
      </c>
      <c r="AQ169" s="263">
        <f t="shared" si="43"/>
        <v>0</v>
      </c>
      <c r="AR169" s="263">
        <f t="shared" si="43"/>
        <v>0</v>
      </c>
      <c r="AS169" s="203"/>
      <c r="AT169" s="203"/>
      <c r="AU169" s="347"/>
    </row>
    <row r="170" spans="1:47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39" t="s">
        <v>2394</v>
      </c>
      <c r="AG170" s="2"/>
      <c r="AH170" s="2"/>
      <c r="AI170" s="2"/>
      <c r="AJ170" s="2"/>
      <c r="AK170" s="2"/>
      <c r="AL170" s="128"/>
      <c r="AM170" s="628" t="str">
        <f>AM169 &amp; ".P"</f>
        <v>ACIDA.P</v>
      </c>
      <c r="AN170" s="585" t="s">
        <v>957</v>
      </c>
      <c r="AO170" s="446" t="s">
        <v>24</v>
      </c>
      <c r="AP170" s="263">
        <f>IF(AP171=0,0,AP169*1000/AP171)</f>
        <v>0</v>
      </c>
      <c r="AQ170" s="263">
        <f>IF(AQ171=0,0,AQ169*1000/AQ171)</f>
        <v>0</v>
      </c>
      <c r="AR170" s="263">
        <f>IF(AR171=0,0,AR169*1000/AR171)</f>
        <v>0</v>
      </c>
      <c r="AS170" s="203"/>
      <c r="AT170" s="203"/>
      <c r="AU170" s="347"/>
    </row>
    <row r="171" spans="1:47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39" t="s">
        <v>2395</v>
      </c>
      <c r="AG171" s="2"/>
      <c r="AH171" s="2"/>
      <c r="AI171" s="2"/>
      <c r="AJ171" s="2"/>
      <c r="AK171" s="2"/>
      <c r="AL171" s="128"/>
      <c r="AM171" s="628" t="str">
        <f>AM169 &amp; ".V"</f>
        <v>ACIDA.V</v>
      </c>
      <c r="AN171" s="585" t="s">
        <v>246</v>
      </c>
      <c r="AO171" s="446" t="s">
        <v>294</v>
      </c>
      <c r="AP171" s="263">
        <f t="shared" ref="AP171:AR172" si="44">SUMIF($AS$9:$AT$9,AP$9,$AS171:$AT171)</f>
        <v>0</v>
      </c>
      <c r="AQ171" s="263">
        <f t="shared" si="44"/>
        <v>0</v>
      </c>
      <c r="AR171" s="263">
        <f t="shared" si="44"/>
        <v>0</v>
      </c>
      <c r="AS171" s="203"/>
      <c r="AT171" s="203"/>
      <c r="AU171" s="347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39" t="s">
        <v>2393</v>
      </c>
      <c r="AG172" s="2"/>
      <c r="AH172" s="2"/>
      <c r="AI172" s="2"/>
      <c r="AJ172" s="2"/>
      <c r="AK172" s="2"/>
      <c r="AL172" s="128"/>
      <c r="AM172" s="627" t="s">
        <v>2357</v>
      </c>
      <c r="AN172" s="625" t="s">
        <v>2249</v>
      </c>
      <c r="AO172" s="446" t="s">
        <v>196</v>
      </c>
      <c r="AP172" s="263">
        <f t="shared" si="44"/>
        <v>0</v>
      </c>
      <c r="AQ172" s="263">
        <f t="shared" si="44"/>
        <v>0</v>
      </c>
      <c r="AR172" s="263">
        <f t="shared" si="44"/>
        <v>0</v>
      </c>
      <c r="AS172" s="203"/>
      <c r="AT172" s="203"/>
      <c r="AU172" s="347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39" t="s">
        <v>2394</v>
      </c>
      <c r="AG173" s="2"/>
      <c r="AH173" s="2"/>
      <c r="AI173" s="2"/>
      <c r="AJ173" s="2"/>
      <c r="AK173" s="2"/>
      <c r="AL173" s="128"/>
      <c r="AM173" s="628" t="str">
        <f>AM172 &amp; ".P"</f>
        <v>ACIDL.P</v>
      </c>
      <c r="AN173" s="585" t="s">
        <v>957</v>
      </c>
      <c r="AO173" s="446" t="s">
        <v>24</v>
      </c>
      <c r="AP173" s="263">
        <f>IF(AP174=0,0,AP172*1000/AP174)</f>
        <v>0</v>
      </c>
      <c r="AQ173" s="263">
        <f>IF(AQ174=0,0,AQ172*1000/AQ174)</f>
        <v>0</v>
      </c>
      <c r="AR173" s="263">
        <f>IF(AR174=0,0,AR172*1000/AR174)</f>
        <v>0</v>
      </c>
      <c r="AS173" s="203"/>
      <c r="AT173" s="203"/>
      <c r="AU173" s="347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39" t="s">
        <v>2395</v>
      </c>
      <c r="AG174" s="2"/>
      <c r="AH174" s="2"/>
      <c r="AI174" s="2"/>
      <c r="AJ174" s="2"/>
      <c r="AK174" s="2"/>
      <c r="AL174" s="128"/>
      <c r="AM174" s="628" t="str">
        <f>AM172 &amp; ".V"</f>
        <v>ACIDL.V</v>
      </c>
      <c r="AN174" s="585" t="s">
        <v>246</v>
      </c>
      <c r="AO174" s="446" t="s">
        <v>294</v>
      </c>
      <c r="AP174" s="263">
        <f t="shared" ref="AP174:AR175" si="45">SUMIF($AS$9:$AT$9,AP$9,$AS174:$AT174)</f>
        <v>0</v>
      </c>
      <c r="AQ174" s="263">
        <f t="shared" si="45"/>
        <v>0</v>
      </c>
      <c r="AR174" s="263">
        <f t="shared" si="45"/>
        <v>0</v>
      </c>
      <c r="AS174" s="203"/>
      <c r="AT174" s="203"/>
      <c r="AU174" s="347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39" t="s">
        <v>2393</v>
      </c>
      <c r="AG175" s="2"/>
      <c r="AH175" s="2"/>
      <c r="AI175" s="2"/>
      <c r="AJ175" s="2"/>
      <c r="AK175" s="2"/>
      <c r="AL175" s="128"/>
      <c r="AM175" s="627" t="s">
        <v>2358</v>
      </c>
      <c r="AN175" s="625" t="s">
        <v>2250</v>
      </c>
      <c r="AO175" s="446" t="s">
        <v>196</v>
      </c>
      <c r="AP175" s="263">
        <f t="shared" si="45"/>
        <v>0</v>
      </c>
      <c r="AQ175" s="263">
        <f t="shared" si="45"/>
        <v>0</v>
      </c>
      <c r="AR175" s="263">
        <f t="shared" si="45"/>
        <v>0</v>
      </c>
      <c r="AS175" s="203"/>
      <c r="AT175" s="203"/>
      <c r="AU175" s="347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39" t="s">
        <v>2394</v>
      </c>
      <c r="AG176" s="2"/>
      <c r="AH176" s="2"/>
      <c r="AI176" s="2"/>
      <c r="AJ176" s="2"/>
      <c r="AK176" s="2"/>
      <c r="AL176" s="128"/>
      <c r="AM176" s="628" t="str">
        <f>AM175 &amp; ".P"</f>
        <v>AURIN.P</v>
      </c>
      <c r="AN176" s="585" t="s">
        <v>957</v>
      </c>
      <c r="AO176" s="446" t="s">
        <v>24</v>
      </c>
      <c r="AP176" s="263">
        <f>IF(AP177=0,0,AP175*1000/AP177)</f>
        <v>0</v>
      </c>
      <c r="AQ176" s="263">
        <f>IF(AQ177=0,0,AQ175*1000/AQ177)</f>
        <v>0</v>
      </c>
      <c r="AR176" s="263">
        <f>IF(AR177=0,0,AR175*1000/AR177)</f>
        <v>0</v>
      </c>
      <c r="AS176" s="203"/>
      <c r="AT176" s="203"/>
      <c r="AU176" s="347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39" t="s">
        <v>2395</v>
      </c>
      <c r="AG177" s="2"/>
      <c r="AH177" s="2"/>
      <c r="AI177" s="2"/>
      <c r="AJ177" s="2"/>
      <c r="AK177" s="2"/>
      <c r="AL177" s="128"/>
      <c r="AM177" s="628" t="str">
        <f>AM175 &amp; ".V"</f>
        <v>AURIN.V</v>
      </c>
      <c r="AN177" s="585" t="s">
        <v>246</v>
      </c>
      <c r="AO177" s="446" t="s">
        <v>294</v>
      </c>
      <c r="AP177" s="263">
        <f t="shared" ref="AP177:AR178" si="46">SUMIF($AS$9:$AT$9,AP$9,$AS177:$AT177)</f>
        <v>0</v>
      </c>
      <c r="AQ177" s="263">
        <f t="shared" si="46"/>
        <v>0</v>
      </c>
      <c r="AR177" s="263">
        <f t="shared" si="46"/>
        <v>0</v>
      </c>
      <c r="AS177" s="203"/>
      <c r="AT177" s="203"/>
      <c r="AU177" s="347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39" t="s">
        <v>2393</v>
      </c>
      <c r="AG178" s="2"/>
      <c r="AH178" s="2"/>
      <c r="AI178" s="2"/>
      <c r="AJ178" s="2"/>
      <c r="AK178" s="2"/>
      <c r="AL178" s="128"/>
      <c r="AM178" s="627" t="s">
        <v>2359</v>
      </c>
      <c r="AN178" s="625" t="s">
        <v>2251</v>
      </c>
      <c r="AO178" s="446" t="s">
        <v>196</v>
      </c>
      <c r="AP178" s="263">
        <f t="shared" si="46"/>
        <v>0</v>
      </c>
      <c r="AQ178" s="263">
        <f t="shared" si="46"/>
        <v>0</v>
      </c>
      <c r="AR178" s="263">
        <f t="shared" si="46"/>
        <v>0</v>
      </c>
      <c r="AS178" s="203"/>
      <c r="AT178" s="203"/>
      <c r="AU178" s="347"/>
    </row>
    <row r="179" spans="1:47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39" t="s">
        <v>2394</v>
      </c>
      <c r="AG179" s="2"/>
      <c r="AH179" s="2"/>
      <c r="AI179" s="2"/>
      <c r="AJ179" s="2"/>
      <c r="AK179" s="2"/>
      <c r="AL179" s="128"/>
      <c r="AM179" s="628" t="str">
        <f>AM178 &amp; ".P"</f>
        <v>ACIDS.P</v>
      </c>
      <c r="AN179" s="585" t="s">
        <v>957</v>
      </c>
      <c r="AO179" s="446" t="s">
        <v>24</v>
      </c>
      <c r="AP179" s="263">
        <f>IF(AP180=0,0,AP178*1000/AP180)</f>
        <v>0</v>
      </c>
      <c r="AQ179" s="263">
        <f>IF(AQ180=0,0,AQ178*1000/AQ180)</f>
        <v>0</v>
      </c>
      <c r="AR179" s="263">
        <f>IF(AR180=0,0,AR178*1000/AR180)</f>
        <v>0</v>
      </c>
      <c r="AS179" s="203"/>
      <c r="AT179" s="203"/>
      <c r="AU179" s="347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39" t="s">
        <v>2395</v>
      </c>
      <c r="AG180" s="2"/>
      <c r="AH180" s="2"/>
      <c r="AI180" s="2"/>
      <c r="AJ180" s="2"/>
      <c r="AK180" s="2"/>
      <c r="AL180" s="128"/>
      <c r="AM180" s="628" t="str">
        <f>AM178 &amp; ".V"</f>
        <v>ACIDS.V</v>
      </c>
      <c r="AN180" s="585" t="s">
        <v>246</v>
      </c>
      <c r="AO180" s="446" t="s">
        <v>294</v>
      </c>
      <c r="AP180" s="263">
        <f t="shared" ref="AP180:AR181" si="47">SUMIF($AS$9:$AT$9,AP$9,$AS180:$AT180)</f>
        <v>0</v>
      </c>
      <c r="AQ180" s="263">
        <f t="shared" si="47"/>
        <v>0</v>
      </c>
      <c r="AR180" s="263">
        <f t="shared" si="47"/>
        <v>0</v>
      </c>
      <c r="AS180" s="203"/>
      <c r="AT180" s="203"/>
      <c r="AU180" s="347"/>
    </row>
    <row r="181" spans="1:47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39" t="s">
        <v>2393</v>
      </c>
      <c r="AG181" s="2"/>
      <c r="AH181" s="2"/>
      <c r="AI181" s="2"/>
      <c r="AJ181" s="2"/>
      <c r="AK181" s="2"/>
      <c r="AL181" s="128"/>
      <c r="AM181" s="627" t="s">
        <v>2360</v>
      </c>
      <c r="AN181" s="625" t="s">
        <v>2252</v>
      </c>
      <c r="AO181" s="446" t="s">
        <v>196</v>
      </c>
      <c r="AP181" s="263">
        <f t="shared" si="47"/>
        <v>0</v>
      </c>
      <c r="AQ181" s="263">
        <f t="shared" si="47"/>
        <v>0</v>
      </c>
      <c r="AR181" s="263">
        <f t="shared" si="47"/>
        <v>0</v>
      </c>
      <c r="AS181" s="203"/>
      <c r="AT181" s="203"/>
      <c r="AU181" s="347"/>
    </row>
    <row r="182" spans="1:47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39" t="s">
        <v>2394</v>
      </c>
      <c r="AG182" s="2"/>
      <c r="AH182" s="2"/>
      <c r="AI182" s="2"/>
      <c r="AJ182" s="2"/>
      <c r="AK182" s="2"/>
      <c r="AL182" s="128"/>
      <c r="AM182" s="628" t="str">
        <f>AM181 &amp; ".P"</f>
        <v>ADIDCL.P</v>
      </c>
      <c r="AN182" s="585" t="s">
        <v>957</v>
      </c>
      <c r="AO182" s="446" t="s">
        <v>24</v>
      </c>
      <c r="AP182" s="263">
        <f>IF(AP183=0,0,AP181*1000/AP183)</f>
        <v>0</v>
      </c>
      <c r="AQ182" s="263">
        <f>IF(AQ183=0,0,AQ181*1000/AQ183)</f>
        <v>0</v>
      </c>
      <c r="AR182" s="263">
        <f>IF(AR183=0,0,AR181*1000/AR183)</f>
        <v>0</v>
      </c>
      <c r="AS182" s="203"/>
      <c r="AT182" s="203"/>
      <c r="AU182" s="347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39" t="s">
        <v>2395</v>
      </c>
      <c r="AG183" s="2"/>
      <c r="AH183" s="2"/>
      <c r="AI183" s="2"/>
      <c r="AJ183" s="2"/>
      <c r="AK183" s="2"/>
      <c r="AL183" s="128"/>
      <c r="AM183" s="628" t="str">
        <f>AM181 &amp; ".V"</f>
        <v>ADIDCL.V</v>
      </c>
      <c r="AN183" s="585" t="s">
        <v>246</v>
      </c>
      <c r="AO183" s="446" t="s">
        <v>294</v>
      </c>
      <c r="AP183" s="263">
        <f t="shared" ref="AP183:AR184" si="48">SUMIF($AS$9:$AT$9,AP$9,$AS183:$AT183)</f>
        <v>0</v>
      </c>
      <c r="AQ183" s="263">
        <f t="shared" si="48"/>
        <v>0</v>
      </c>
      <c r="AR183" s="263">
        <f t="shared" si="48"/>
        <v>0</v>
      </c>
      <c r="AS183" s="203"/>
      <c r="AT183" s="203"/>
      <c r="AU183" s="347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39" t="s">
        <v>2393</v>
      </c>
      <c r="AG184" s="2"/>
      <c r="AH184" s="2"/>
      <c r="AI184" s="2"/>
      <c r="AJ184" s="2"/>
      <c r="AK184" s="2"/>
      <c r="AL184" s="128"/>
      <c r="AM184" s="627" t="s">
        <v>2361</v>
      </c>
      <c r="AN184" s="625" t="s">
        <v>2253</v>
      </c>
      <c r="AO184" s="446" t="s">
        <v>196</v>
      </c>
      <c r="AP184" s="263">
        <f t="shared" si="48"/>
        <v>0</v>
      </c>
      <c r="AQ184" s="263">
        <f t="shared" si="48"/>
        <v>0</v>
      </c>
      <c r="AR184" s="263">
        <f t="shared" si="48"/>
        <v>0</v>
      </c>
      <c r="AS184" s="203"/>
      <c r="AT184" s="203"/>
      <c r="AU184" s="347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39" t="s">
        <v>2394</v>
      </c>
      <c r="AG185" s="2"/>
      <c r="AH185" s="2"/>
      <c r="AI185" s="2"/>
      <c r="AJ185" s="2"/>
      <c r="AK185" s="2"/>
      <c r="AL185" s="128"/>
      <c r="AM185" s="628" t="str">
        <f>AM184 &amp; ".P"</f>
        <v>ACIDAC.P</v>
      </c>
      <c r="AN185" s="585" t="s">
        <v>957</v>
      </c>
      <c r="AO185" s="446" t="s">
        <v>24</v>
      </c>
      <c r="AP185" s="263">
        <f>IF(AP186=0,0,AP184*1000/AP186)</f>
        <v>0</v>
      </c>
      <c r="AQ185" s="263">
        <f>IF(AQ186=0,0,AQ184*1000/AQ186)</f>
        <v>0</v>
      </c>
      <c r="AR185" s="263">
        <f>IF(AR186=0,0,AR184*1000/AR186)</f>
        <v>0</v>
      </c>
      <c r="AS185" s="203"/>
      <c r="AT185" s="203"/>
      <c r="AU185" s="347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39" t="s">
        <v>2395</v>
      </c>
      <c r="AG186" s="2"/>
      <c r="AH186" s="2"/>
      <c r="AI186" s="2"/>
      <c r="AJ186" s="2"/>
      <c r="AK186" s="2"/>
      <c r="AL186" s="128"/>
      <c r="AM186" s="628" t="str">
        <f>AM184 &amp; ".V"</f>
        <v>ACIDAC.V</v>
      </c>
      <c r="AN186" s="585" t="s">
        <v>246</v>
      </c>
      <c r="AO186" s="446" t="s">
        <v>294</v>
      </c>
      <c r="AP186" s="263">
        <f t="shared" ref="AP186:AR187" si="49">SUMIF($AS$9:$AT$9,AP$9,$AS186:$AT186)</f>
        <v>0</v>
      </c>
      <c r="AQ186" s="263">
        <f t="shared" si="49"/>
        <v>0</v>
      </c>
      <c r="AR186" s="263">
        <f t="shared" si="49"/>
        <v>0</v>
      </c>
      <c r="AS186" s="203"/>
      <c r="AT186" s="203"/>
      <c r="AU186" s="347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39" t="s">
        <v>2393</v>
      </c>
      <c r="AG187" s="2"/>
      <c r="AH187" s="2"/>
      <c r="AI187" s="2"/>
      <c r="AJ187" s="2"/>
      <c r="AK187" s="2"/>
      <c r="AL187" s="128"/>
      <c r="AM187" s="627" t="s">
        <v>2362</v>
      </c>
      <c r="AN187" s="625" t="s">
        <v>2254</v>
      </c>
      <c r="AO187" s="446" t="s">
        <v>196</v>
      </c>
      <c r="AP187" s="263">
        <f t="shared" si="49"/>
        <v>0</v>
      </c>
      <c r="AQ187" s="263">
        <f t="shared" si="49"/>
        <v>0</v>
      </c>
      <c r="AR187" s="263">
        <f t="shared" si="49"/>
        <v>0</v>
      </c>
      <c r="AS187" s="203"/>
      <c r="AT187" s="203"/>
      <c r="AU187" s="347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39" t="s">
        <v>2394</v>
      </c>
      <c r="AG188" s="2"/>
      <c r="AH188" s="2"/>
      <c r="AI188" s="2"/>
      <c r="AJ188" s="2"/>
      <c r="AK188" s="2"/>
      <c r="AL188" s="128"/>
      <c r="AM188" s="628" t="str">
        <f>AM187 &amp; ".P"</f>
        <v>ACIDOX.P</v>
      </c>
      <c r="AN188" s="585" t="s">
        <v>957</v>
      </c>
      <c r="AO188" s="446" t="s">
        <v>24</v>
      </c>
      <c r="AP188" s="263">
        <f>IF(AP189=0,0,AP187*1000/AP189)</f>
        <v>0</v>
      </c>
      <c r="AQ188" s="263">
        <f>IF(AQ189=0,0,AQ187*1000/AQ189)</f>
        <v>0</v>
      </c>
      <c r="AR188" s="263">
        <f>IF(AR189=0,0,AR187*1000/AR189)</f>
        <v>0</v>
      </c>
      <c r="AS188" s="203"/>
      <c r="AT188" s="203"/>
      <c r="AU188" s="347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39" t="s">
        <v>2395</v>
      </c>
      <c r="AG189" s="2"/>
      <c r="AH189" s="2"/>
      <c r="AI189" s="2"/>
      <c r="AJ189" s="2"/>
      <c r="AK189" s="2"/>
      <c r="AL189" s="128"/>
      <c r="AM189" s="628" t="str">
        <f>AM187 &amp; ".V"</f>
        <v>ACIDOX.V</v>
      </c>
      <c r="AN189" s="585" t="s">
        <v>246</v>
      </c>
      <c r="AO189" s="446" t="s">
        <v>294</v>
      </c>
      <c r="AP189" s="263">
        <f t="shared" ref="AP189:AR190" si="50">SUMIF($AS$9:$AT$9,AP$9,$AS189:$AT189)</f>
        <v>0</v>
      </c>
      <c r="AQ189" s="263">
        <f t="shared" si="50"/>
        <v>0</v>
      </c>
      <c r="AR189" s="263">
        <f t="shared" si="50"/>
        <v>0</v>
      </c>
      <c r="AS189" s="203"/>
      <c r="AT189" s="203"/>
      <c r="AU189" s="347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39" t="s">
        <v>2393</v>
      </c>
      <c r="AG190" s="2"/>
      <c r="AH190" s="2"/>
      <c r="AI190" s="2"/>
      <c r="AJ190" s="2"/>
      <c r="AK190" s="2"/>
      <c r="AL190" s="128"/>
      <c r="AM190" s="627" t="s">
        <v>2363</v>
      </c>
      <c r="AN190" s="625" t="s">
        <v>2255</v>
      </c>
      <c r="AO190" s="446" t="s">
        <v>196</v>
      </c>
      <c r="AP190" s="263">
        <f t="shared" si="50"/>
        <v>0</v>
      </c>
      <c r="AQ190" s="263">
        <f t="shared" si="50"/>
        <v>0</v>
      </c>
      <c r="AR190" s="263">
        <f t="shared" si="50"/>
        <v>0</v>
      </c>
      <c r="AS190" s="203"/>
      <c r="AT190" s="203"/>
      <c r="AU190" s="347"/>
    </row>
    <row r="191" spans="1:47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39" t="s">
        <v>2394</v>
      </c>
      <c r="AG191" s="2"/>
      <c r="AH191" s="2"/>
      <c r="AI191" s="2"/>
      <c r="AJ191" s="2"/>
      <c r="AK191" s="2"/>
      <c r="AL191" s="128"/>
      <c r="AM191" s="628" t="str">
        <f>AM190 &amp; ".P"</f>
        <v>STARCH.P</v>
      </c>
      <c r="AN191" s="585" t="s">
        <v>957</v>
      </c>
      <c r="AO191" s="446" t="s">
        <v>24</v>
      </c>
      <c r="AP191" s="263">
        <f>IF(AP192=0,0,AP190*1000/AP192)</f>
        <v>0</v>
      </c>
      <c r="AQ191" s="263">
        <f>IF(AQ192=0,0,AQ190*1000/AQ192)</f>
        <v>0</v>
      </c>
      <c r="AR191" s="263">
        <f>IF(AR192=0,0,AR190*1000/AR192)</f>
        <v>0</v>
      </c>
      <c r="AS191" s="203"/>
      <c r="AT191" s="203"/>
      <c r="AU191" s="347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39" t="s">
        <v>2395</v>
      </c>
      <c r="AG192" s="2"/>
      <c r="AH192" s="2"/>
      <c r="AI192" s="2"/>
      <c r="AJ192" s="2"/>
      <c r="AK192" s="2"/>
      <c r="AL192" s="128"/>
      <c r="AM192" s="628" t="str">
        <f>AM190 &amp; ".V"</f>
        <v>STARCH.V</v>
      </c>
      <c r="AN192" s="585" t="s">
        <v>246</v>
      </c>
      <c r="AO192" s="446" t="s">
        <v>294</v>
      </c>
      <c r="AP192" s="263">
        <f t="shared" ref="AP192:AR193" si="51">SUMIF($AS$9:$AT$9,AP$9,$AS192:$AT192)</f>
        <v>0</v>
      </c>
      <c r="AQ192" s="263">
        <f t="shared" si="51"/>
        <v>0</v>
      </c>
      <c r="AR192" s="263">
        <f t="shared" si="51"/>
        <v>0</v>
      </c>
      <c r="AS192" s="203"/>
      <c r="AT192" s="203"/>
      <c r="AU192" s="347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39" t="s">
        <v>2393</v>
      </c>
      <c r="AG193" s="2"/>
      <c r="AH193" s="2"/>
      <c r="AI193" s="2"/>
      <c r="AJ193" s="2"/>
      <c r="AK193" s="2"/>
      <c r="AL193" s="128"/>
      <c r="AM193" s="627" t="s">
        <v>2364</v>
      </c>
      <c r="AN193" s="625" t="s">
        <v>2256</v>
      </c>
      <c r="AO193" s="446" t="s">
        <v>196</v>
      </c>
      <c r="AP193" s="263">
        <f t="shared" si="51"/>
        <v>0</v>
      </c>
      <c r="AQ193" s="263">
        <f t="shared" si="51"/>
        <v>0</v>
      </c>
      <c r="AR193" s="263">
        <f t="shared" si="51"/>
        <v>0</v>
      </c>
      <c r="AS193" s="203"/>
      <c r="AT193" s="203"/>
      <c r="AU193" s="347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39" t="s">
        <v>2394</v>
      </c>
      <c r="AG194" s="2"/>
      <c r="AH194" s="2"/>
      <c r="AI194" s="2"/>
      <c r="AJ194" s="2"/>
      <c r="AK194" s="2"/>
      <c r="AL194" s="128"/>
      <c r="AM194" s="628" t="str">
        <f>AM193 &amp; ".P"</f>
        <v>LANTN.P</v>
      </c>
      <c r="AN194" s="585" t="s">
        <v>957</v>
      </c>
      <c r="AO194" s="446" t="s">
        <v>24</v>
      </c>
      <c r="AP194" s="263">
        <f>IF(AP195=0,0,AP193*1000/AP195)</f>
        <v>0</v>
      </c>
      <c r="AQ194" s="263">
        <f>IF(AQ195=0,0,AQ193*1000/AQ195)</f>
        <v>0</v>
      </c>
      <c r="AR194" s="263">
        <f>IF(AR195=0,0,AR193*1000/AR195)</f>
        <v>0</v>
      </c>
      <c r="AS194" s="203"/>
      <c r="AT194" s="203"/>
      <c r="AU194" s="347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39" t="s">
        <v>2395</v>
      </c>
      <c r="AG195" s="2"/>
      <c r="AH195" s="2"/>
      <c r="AI195" s="2"/>
      <c r="AJ195" s="2"/>
      <c r="AK195" s="2"/>
      <c r="AL195" s="128"/>
      <c r="AM195" s="628" t="str">
        <f>AM193 &amp; ".V"</f>
        <v>LANTN.V</v>
      </c>
      <c r="AN195" s="585" t="s">
        <v>246</v>
      </c>
      <c r="AO195" s="446" t="s">
        <v>294</v>
      </c>
      <c r="AP195" s="263">
        <f t="shared" ref="AP195:AR196" si="52">SUMIF($AS$9:$AT$9,AP$9,$AS195:$AT195)</f>
        <v>0</v>
      </c>
      <c r="AQ195" s="263">
        <f t="shared" si="52"/>
        <v>0</v>
      </c>
      <c r="AR195" s="263">
        <f t="shared" si="52"/>
        <v>0</v>
      </c>
      <c r="AS195" s="203"/>
      <c r="AT195" s="203"/>
      <c r="AU195" s="347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39" t="s">
        <v>2393</v>
      </c>
      <c r="AG196" s="2"/>
      <c r="AH196" s="2"/>
      <c r="AI196" s="2"/>
      <c r="AJ196" s="2"/>
      <c r="AK196" s="2"/>
      <c r="AL196" s="128"/>
      <c r="AM196" s="627" t="s">
        <v>2365</v>
      </c>
      <c r="AN196" s="625" t="s">
        <v>2257</v>
      </c>
      <c r="AO196" s="446" t="s">
        <v>196</v>
      </c>
      <c r="AP196" s="263">
        <f t="shared" si="52"/>
        <v>0</v>
      </c>
      <c r="AQ196" s="263">
        <f t="shared" si="52"/>
        <v>0</v>
      </c>
      <c r="AR196" s="263">
        <f t="shared" si="52"/>
        <v>0</v>
      </c>
      <c r="AS196" s="203"/>
      <c r="AT196" s="203"/>
      <c r="AU196" s="347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39" t="s">
        <v>2394</v>
      </c>
      <c r="AG197" s="2"/>
      <c r="AH197" s="2"/>
      <c r="AI197" s="2"/>
      <c r="AJ197" s="2"/>
      <c r="AK197" s="2"/>
      <c r="AL197" s="128"/>
      <c r="AM197" s="628" t="str">
        <f>AM196 &amp; ".P"</f>
        <v>MGS.P</v>
      </c>
      <c r="AN197" s="585" t="s">
        <v>957</v>
      </c>
      <c r="AO197" s="446" t="s">
        <v>24</v>
      </c>
      <c r="AP197" s="263">
        <f>IF(AP198=0,0,AP196*1000/AP198)</f>
        <v>0</v>
      </c>
      <c r="AQ197" s="263">
        <f>IF(AQ198=0,0,AQ196*1000/AQ198)</f>
        <v>0</v>
      </c>
      <c r="AR197" s="263">
        <f>IF(AR198=0,0,AR196*1000/AR198)</f>
        <v>0</v>
      </c>
      <c r="AS197" s="203"/>
      <c r="AT197" s="203"/>
      <c r="AU197" s="347"/>
    </row>
    <row r="198" spans="1:47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39" t="s">
        <v>2395</v>
      </c>
      <c r="AG198" s="2"/>
      <c r="AH198" s="2"/>
      <c r="AI198" s="2"/>
      <c r="AJ198" s="2"/>
      <c r="AK198" s="2"/>
      <c r="AL198" s="128"/>
      <c r="AM198" s="628" t="str">
        <f>AM196 &amp; ".V"</f>
        <v>MGS.V</v>
      </c>
      <c r="AN198" s="585" t="s">
        <v>246</v>
      </c>
      <c r="AO198" s="446" t="s">
        <v>294</v>
      </c>
      <c r="AP198" s="263">
        <f t="shared" ref="AP198:AR199" si="53">SUMIF($AS$9:$AT$9,AP$9,$AS198:$AT198)</f>
        <v>0</v>
      </c>
      <c r="AQ198" s="263">
        <f t="shared" si="53"/>
        <v>0</v>
      </c>
      <c r="AR198" s="263">
        <f t="shared" si="53"/>
        <v>0</v>
      </c>
      <c r="AS198" s="203"/>
      <c r="AT198" s="203"/>
      <c r="AU198" s="347"/>
    </row>
    <row r="199" spans="1:47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39" t="s">
        <v>2393</v>
      </c>
      <c r="AG199" s="2"/>
      <c r="AH199" s="2"/>
      <c r="AI199" s="2"/>
      <c r="AJ199" s="2"/>
      <c r="AK199" s="2"/>
      <c r="AL199" s="128"/>
      <c r="AM199" s="627" t="s">
        <v>2366</v>
      </c>
      <c r="AN199" s="625" t="s">
        <v>2258</v>
      </c>
      <c r="AO199" s="446" t="s">
        <v>196</v>
      </c>
      <c r="AP199" s="263">
        <f t="shared" si="53"/>
        <v>0</v>
      </c>
      <c r="AQ199" s="263">
        <f t="shared" si="53"/>
        <v>0</v>
      </c>
      <c r="AR199" s="263">
        <f t="shared" si="53"/>
        <v>0</v>
      </c>
      <c r="AS199" s="203"/>
      <c r="AT199" s="203"/>
      <c r="AU199" s="347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39" t="s">
        <v>2394</v>
      </c>
      <c r="AG200" s="2"/>
      <c r="AH200" s="2"/>
      <c r="AI200" s="2"/>
      <c r="AJ200" s="2"/>
      <c r="AK200" s="2"/>
      <c r="AL200" s="128"/>
      <c r="AM200" s="628" t="str">
        <f>AM199 &amp; ".P"</f>
        <v>NATR.P</v>
      </c>
      <c r="AN200" s="585" t="s">
        <v>957</v>
      </c>
      <c r="AO200" s="446" t="s">
        <v>24</v>
      </c>
      <c r="AP200" s="263">
        <f>IF(AP201=0,0,AP199*1000/AP201)</f>
        <v>0</v>
      </c>
      <c r="AQ200" s="263">
        <f>IF(AQ201=0,0,AQ199*1000/AQ201)</f>
        <v>0</v>
      </c>
      <c r="AR200" s="263">
        <f>IF(AR201=0,0,AR199*1000/AR201)</f>
        <v>0</v>
      </c>
      <c r="AS200" s="203"/>
      <c r="AT200" s="203"/>
      <c r="AU200" s="347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39" t="s">
        <v>2395</v>
      </c>
      <c r="AG201" s="2"/>
      <c r="AH201" s="2"/>
      <c r="AI201" s="2"/>
      <c r="AJ201" s="2"/>
      <c r="AK201" s="2"/>
      <c r="AL201" s="128"/>
      <c r="AM201" s="628" t="str">
        <f>AM199 &amp; ".V"</f>
        <v>NATR.V</v>
      </c>
      <c r="AN201" s="585" t="s">
        <v>246</v>
      </c>
      <c r="AO201" s="446" t="s">
        <v>294</v>
      </c>
      <c r="AP201" s="263">
        <f t="shared" ref="AP201:AR202" si="54">SUMIF($AS$9:$AT$9,AP$9,$AS201:$AT201)</f>
        <v>0</v>
      </c>
      <c r="AQ201" s="263">
        <f t="shared" si="54"/>
        <v>0</v>
      </c>
      <c r="AR201" s="263">
        <f t="shared" si="54"/>
        <v>0</v>
      </c>
      <c r="AS201" s="203"/>
      <c r="AT201" s="203"/>
      <c r="AU201" s="347"/>
    </row>
    <row r="202" spans="1:47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39" t="s">
        <v>2393</v>
      </c>
      <c r="AG202" s="2"/>
      <c r="AH202" s="2"/>
      <c r="AI202" s="2"/>
      <c r="AJ202" s="2"/>
      <c r="AK202" s="2"/>
      <c r="AL202" s="128"/>
      <c r="AM202" s="627" t="s">
        <v>2368</v>
      </c>
      <c r="AN202" s="625" t="s">
        <v>2259</v>
      </c>
      <c r="AO202" s="446" t="s">
        <v>196</v>
      </c>
      <c r="AP202" s="263">
        <f t="shared" si="54"/>
        <v>0</v>
      </c>
      <c r="AQ202" s="263">
        <f t="shared" si="54"/>
        <v>0</v>
      </c>
      <c r="AR202" s="263">
        <f t="shared" si="54"/>
        <v>0</v>
      </c>
      <c r="AS202" s="203"/>
      <c r="AT202" s="203"/>
      <c r="AU202" s="347"/>
    </row>
    <row r="203" spans="1:47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39" t="s">
        <v>2394</v>
      </c>
      <c r="AG203" s="2"/>
      <c r="AH203" s="2"/>
      <c r="AI203" s="2"/>
      <c r="AJ203" s="2"/>
      <c r="AK203" s="2"/>
      <c r="AL203" s="128"/>
      <c r="AM203" s="628" t="str">
        <f>AM202 &amp; ".P"</f>
        <v>NAHDOX.P</v>
      </c>
      <c r="AN203" s="585" t="s">
        <v>957</v>
      </c>
      <c r="AO203" s="446" t="s">
        <v>24</v>
      </c>
      <c r="AP203" s="263">
        <f>IF(AP204=0,0,AP202*1000/AP204)</f>
        <v>0</v>
      </c>
      <c r="AQ203" s="263">
        <f>IF(AQ204=0,0,AQ202*1000/AQ204)</f>
        <v>0</v>
      </c>
      <c r="AR203" s="263">
        <f>IF(AR204=0,0,AR202*1000/AR204)</f>
        <v>0</v>
      </c>
      <c r="AS203" s="203"/>
      <c r="AT203" s="203"/>
      <c r="AU203" s="347"/>
    </row>
    <row r="204" spans="1:47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39" t="s">
        <v>2395</v>
      </c>
      <c r="AG204" s="2"/>
      <c r="AH204" s="2"/>
      <c r="AI204" s="2"/>
      <c r="AJ204" s="2"/>
      <c r="AK204" s="2"/>
      <c r="AL204" s="128"/>
      <c r="AM204" s="628" t="str">
        <f>AM202 &amp; ".V"</f>
        <v>NAHDOX.V</v>
      </c>
      <c r="AN204" s="585" t="s">
        <v>246</v>
      </c>
      <c r="AO204" s="446" t="s">
        <v>294</v>
      </c>
      <c r="AP204" s="263">
        <f t="shared" ref="AP204:AR205" si="55">SUMIF($AS$9:$AT$9,AP$9,$AS204:$AT204)</f>
        <v>0</v>
      </c>
      <c r="AQ204" s="263">
        <f t="shared" si="55"/>
        <v>0</v>
      </c>
      <c r="AR204" s="263">
        <f t="shared" si="55"/>
        <v>0</v>
      </c>
      <c r="AS204" s="203"/>
      <c r="AT204" s="203"/>
      <c r="AU204" s="347"/>
    </row>
    <row r="205" spans="1:47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39" t="s">
        <v>2393</v>
      </c>
      <c r="AG205" s="2"/>
      <c r="AH205" s="2"/>
      <c r="AI205" s="2"/>
      <c r="AJ205" s="2"/>
      <c r="AK205" s="2"/>
      <c r="AL205" s="128"/>
      <c r="AM205" s="627" t="s">
        <v>2367</v>
      </c>
      <c r="AN205" s="625" t="s">
        <v>2260</v>
      </c>
      <c r="AO205" s="446" t="s">
        <v>196</v>
      </c>
      <c r="AP205" s="263">
        <f t="shared" si="55"/>
        <v>0</v>
      </c>
      <c r="AQ205" s="263">
        <f t="shared" si="55"/>
        <v>0</v>
      </c>
      <c r="AR205" s="263">
        <f t="shared" si="55"/>
        <v>0</v>
      </c>
      <c r="AS205" s="203"/>
      <c r="AT205" s="203"/>
      <c r="AU205" s="347"/>
    </row>
    <row r="206" spans="1:47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39" t="s">
        <v>2394</v>
      </c>
      <c r="AG206" s="2"/>
      <c r="AH206" s="2"/>
      <c r="AI206" s="2"/>
      <c r="AJ206" s="2"/>
      <c r="AK206" s="2"/>
      <c r="AL206" s="128"/>
      <c r="AM206" s="628" t="str">
        <f>AM205 &amp; ".P"</f>
        <v>NASLC.P</v>
      </c>
      <c r="AN206" s="585" t="s">
        <v>957</v>
      </c>
      <c r="AO206" s="446" t="s">
        <v>24</v>
      </c>
      <c r="AP206" s="263">
        <f>IF(AP207=0,0,AP205*1000/AP207)</f>
        <v>0</v>
      </c>
      <c r="AQ206" s="263">
        <f>IF(AQ207=0,0,AQ205*1000/AQ207)</f>
        <v>0</v>
      </c>
      <c r="AR206" s="263">
        <f>IF(AR207=0,0,AR205*1000/AR207)</f>
        <v>0</v>
      </c>
      <c r="AS206" s="203"/>
      <c r="AT206" s="203"/>
      <c r="AU206" s="347"/>
    </row>
    <row r="207" spans="1:47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39" t="s">
        <v>2395</v>
      </c>
      <c r="AG207" s="2"/>
      <c r="AH207" s="2"/>
      <c r="AI207" s="2"/>
      <c r="AJ207" s="2"/>
      <c r="AK207" s="2"/>
      <c r="AL207" s="128"/>
      <c r="AM207" s="628" t="str">
        <f>AM205 &amp; ".V"</f>
        <v>NASLC.V</v>
      </c>
      <c r="AN207" s="585" t="s">
        <v>246</v>
      </c>
      <c r="AO207" s="446" t="s">
        <v>294</v>
      </c>
      <c r="AP207" s="263">
        <f t="shared" ref="AP207:AR208" si="56">SUMIF($AS$9:$AT$9,AP$9,$AS207:$AT207)</f>
        <v>0</v>
      </c>
      <c r="AQ207" s="263">
        <f t="shared" si="56"/>
        <v>0</v>
      </c>
      <c r="AR207" s="263">
        <f t="shared" si="56"/>
        <v>0</v>
      </c>
      <c r="AS207" s="203"/>
      <c r="AT207" s="203"/>
      <c r="AU207" s="347"/>
    </row>
    <row r="208" spans="1:47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39" t="s">
        <v>2393</v>
      </c>
      <c r="AG208" s="2"/>
      <c r="AH208" s="2"/>
      <c r="AI208" s="2"/>
      <c r="AJ208" s="2"/>
      <c r="AK208" s="2"/>
      <c r="AL208" s="128"/>
      <c r="AM208" s="627" t="s">
        <v>2369</v>
      </c>
      <c r="AN208" s="625" t="s">
        <v>2261</v>
      </c>
      <c r="AO208" s="446" t="s">
        <v>196</v>
      </c>
      <c r="AP208" s="263">
        <f t="shared" si="56"/>
        <v>0</v>
      </c>
      <c r="AQ208" s="263">
        <f t="shared" si="56"/>
        <v>0</v>
      </c>
      <c r="AR208" s="263">
        <f t="shared" si="56"/>
        <v>0</v>
      </c>
      <c r="AS208" s="203"/>
      <c r="AT208" s="203"/>
      <c r="AU208" s="347"/>
    </row>
    <row r="209" spans="1:47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39" t="s">
        <v>2394</v>
      </c>
      <c r="AG209" s="2"/>
      <c r="AH209" s="2"/>
      <c r="AI209" s="2"/>
      <c r="AJ209" s="2"/>
      <c r="AK209" s="2"/>
      <c r="AL209" s="128"/>
      <c r="AM209" s="628" t="str">
        <f>AM208 &amp; ".P"</f>
        <v>NAS.P</v>
      </c>
      <c r="AN209" s="585" t="s">
        <v>957</v>
      </c>
      <c r="AO209" s="446" t="s">
        <v>24</v>
      </c>
      <c r="AP209" s="263">
        <f>IF(AP210=0,0,AP208*1000/AP210)</f>
        <v>0</v>
      </c>
      <c r="AQ209" s="263">
        <f>IF(AQ210=0,0,AQ208*1000/AQ210)</f>
        <v>0</v>
      </c>
      <c r="AR209" s="263">
        <f>IF(AR210=0,0,AR208*1000/AR210)</f>
        <v>0</v>
      </c>
      <c r="AS209" s="203"/>
      <c r="AT209" s="203"/>
      <c r="AU209" s="347"/>
    </row>
    <row r="210" spans="1:47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39" t="s">
        <v>2395</v>
      </c>
      <c r="AG210" s="2"/>
      <c r="AH210" s="2"/>
      <c r="AI210" s="2"/>
      <c r="AJ210" s="2"/>
      <c r="AK210" s="2"/>
      <c r="AL210" s="128"/>
      <c r="AM210" s="628" t="str">
        <f>AM208 &amp; ".V"</f>
        <v>NAS.V</v>
      </c>
      <c r="AN210" s="585" t="s">
        <v>246</v>
      </c>
      <c r="AO210" s="446" t="s">
        <v>294</v>
      </c>
      <c r="AP210" s="263">
        <f t="shared" ref="AP210:AR211" si="57">SUMIF($AS$9:$AT$9,AP$9,$AS210:$AT210)</f>
        <v>0</v>
      </c>
      <c r="AQ210" s="263">
        <f t="shared" si="57"/>
        <v>0</v>
      </c>
      <c r="AR210" s="263">
        <f t="shared" si="57"/>
        <v>0</v>
      </c>
      <c r="AS210" s="203"/>
      <c r="AT210" s="203"/>
      <c r="AU210" s="347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39" t="s">
        <v>2393</v>
      </c>
      <c r="AG211" s="2"/>
      <c r="AH211" s="2"/>
      <c r="AI211" s="2"/>
      <c r="AJ211" s="2"/>
      <c r="AK211" s="2"/>
      <c r="AL211" s="128"/>
      <c r="AM211" s="627" t="s">
        <v>2370</v>
      </c>
      <c r="AN211" s="625" t="s">
        <v>2262</v>
      </c>
      <c r="AO211" s="446" t="s">
        <v>196</v>
      </c>
      <c r="AP211" s="263">
        <f t="shared" si="57"/>
        <v>0</v>
      </c>
      <c r="AQ211" s="263">
        <f t="shared" si="57"/>
        <v>0</v>
      </c>
      <c r="AR211" s="263">
        <f t="shared" si="57"/>
        <v>0</v>
      </c>
      <c r="AS211" s="203"/>
      <c r="AT211" s="203"/>
      <c r="AU211" s="347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39" t="s">
        <v>2394</v>
      </c>
      <c r="AG212" s="2"/>
      <c r="AH212" s="2"/>
      <c r="AI212" s="2"/>
      <c r="AJ212" s="2"/>
      <c r="AK212" s="2"/>
      <c r="AL212" s="128"/>
      <c r="AM212" s="628" t="str">
        <f>AM211 &amp; ".P"</f>
        <v>NAC.P</v>
      </c>
      <c r="AN212" s="585" t="s">
        <v>957</v>
      </c>
      <c r="AO212" s="446" t="s">
        <v>24</v>
      </c>
      <c r="AP212" s="263">
        <f>IF(AP213=0,0,AP211*1000/AP213)</f>
        <v>0</v>
      </c>
      <c r="AQ212" s="263">
        <f>IF(AQ213=0,0,AQ211*1000/AQ213)</f>
        <v>0</v>
      </c>
      <c r="AR212" s="263">
        <f>IF(AR213=0,0,AR211*1000/AR213)</f>
        <v>0</v>
      </c>
      <c r="AS212" s="203"/>
      <c r="AT212" s="203"/>
      <c r="AU212" s="347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39" t="s">
        <v>2395</v>
      </c>
      <c r="AG213" s="2"/>
      <c r="AH213" s="2"/>
      <c r="AI213" s="2"/>
      <c r="AJ213" s="2"/>
      <c r="AK213" s="2"/>
      <c r="AL213" s="128"/>
      <c r="AM213" s="628" t="str">
        <f>AM211 &amp; ".V"</f>
        <v>NAC.V</v>
      </c>
      <c r="AN213" s="585" t="s">
        <v>246</v>
      </c>
      <c r="AO213" s="446" t="s">
        <v>294</v>
      </c>
      <c r="AP213" s="263">
        <f t="shared" ref="AP213:AR214" si="58">SUMIF($AS$9:$AT$9,AP$9,$AS213:$AT213)</f>
        <v>0</v>
      </c>
      <c r="AQ213" s="263">
        <f t="shared" si="58"/>
        <v>0</v>
      </c>
      <c r="AR213" s="263">
        <f t="shared" si="58"/>
        <v>0</v>
      </c>
      <c r="AS213" s="203"/>
      <c r="AT213" s="203"/>
      <c r="AU213" s="347"/>
    </row>
    <row r="214" spans="1:47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39" t="s">
        <v>2393</v>
      </c>
      <c r="AG214" s="2"/>
      <c r="AH214" s="2"/>
      <c r="AI214" s="2"/>
      <c r="AJ214" s="2"/>
      <c r="AK214" s="2"/>
      <c r="AL214" s="128"/>
      <c r="AM214" s="627" t="s">
        <v>2371</v>
      </c>
      <c r="AN214" s="625" t="s">
        <v>2263</v>
      </c>
      <c r="AO214" s="446" t="s">
        <v>196</v>
      </c>
      <c r="AP214" s="263">
        <f t="shared" si="58"/>
        <v>0</v>
      </c>
      <c r="AQ214" s="263">
        <f t="shared" si="58"/>
        <v>0</v>
      </c>
      <c r="AR214" s="263">
        <f t="shared" si="58"/>
        <v>0</v>
      </c>
      <c r="AS214" s="203"/>
      <c r="AT214" s="203"/>
      <c r="AU214" s="347"/>
    </row>
    <row r="215" spans="1:47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39" t="s">
        <v>2394</v>
      </c>
      <c r="AG215" s="2"/>
      <c r="AH215" s="2"/>
      <c r="AI215" s="2"/>
      <c r="AJ215" s="2"/>
      <c r="AK215" s="2"/>
      <c r="AL215" s="128"/>
      <c r="AM215" s="628" t="str">
        <f>AM214 &amp; ".P"</f>
        <v>NAAC.P</v>
      </c>
      <c r="AN215" s="585" t="s">
        <v>957</v>
      </c>
      <c r="AO215" s="446" t="s">
        <v>24</v>
      </c>
      <c r="AP215" s="263">
        <f>IF(AP216=0,0,AP214*1000/AP216)</f>
        <v>0</v>
      </c>
      <c r="AQ215" s="263">
        <f>IF(AQ216=0,0,AQ214*1000/AQ216)</f>
        <v>0</v>
      </c>
      <c r="AR215" s="263">
        <f>IF(AR216=0,0,AR214*1000/AR216)</f>
        <v>0</v>
      </c>
      <c r="AS215" s="203"/>
      <c r="AT215" s="203"/>
      <c r="AU215" s="347"/>
    </row>
    <row r="216" spans="1:47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39" t="s">
        <v>2395</v>
      </c>
      <c r="AG216" s="2"/>
      <c r="AH216" s="2"/>
      <c r="AI216" s="2"/>
      <c r="AJ216" s="2"/>
      <c r="AK216" s="2"/>
      <c r="AL216" s="128"/>
      <c r="AM216" s="628" t="str">
        <f>AM214 &amp; ".V"</f>
        <v>NAAC.V</v>
      </c>
      <c r="AN216" s="585" t="s">
        <v>246</v>
      </c>
      <c r="AO216" s="446" t="s">
        <v>294</v>
      </c>
      <c r="AP216" s="263">
        <f t="shared" ref="AP216:AR217" si="59">SUMIF($AS$9:$AT$9,AP$9,$AS216:$AT216)</f>
        <v>0</v>
      </c>
      <c r="AQ216" s="263">
        <f t="shared" si="59"/>
        <v>0</v>
      </c>
      <c r="AR216" s="263">
        <f t="shared" si="59"/>
        <v>0</v>
      </c>
      <c r="AS216" s="203"/>
      <c r="AT216" s="203"/>
      <c r="AU216" s="347"/>
    </row>
    <row r="217" spans="1:47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39" t="s">
        <v>2393</v>
      </c>
      <c r="AG217" s="2"/>
      <c r="AH217" s="2"/>
      <c r="AI217" s="2"/>
      <c r="AJ217" s="2"/>
      <c r="AK217" s="2"/>
      <c r="AL217" s="128"/>
      <c r="AM217" s="627" t="s">
        <v>2321</v>
      </c>
      <c r="AN217" s="625" t="s">
        <v>2264</v>
      </c>
      <c r="AO217" s="446" t="s">
        <v>196</v>
      </c>
      <c r="AP217" s="263">
        <f t="shared" si="59"/>
        <v>0</v>
      </c>
      <c r="AQ217" s="263">
        <f t="shared" si="59"/>
        <v>0</v>
      </c>
      <c r="AR217" s="263">
        <f t="shared" si="59"/>
        <v>0</v>
      </c>
      <c r="AS217" s="203"/>
      <c r="AT217" s="203"/>
      <c r="AU217" s="347"/>
    </row>
    <row r="218" spans="1:47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39" t="s">
        <v>2394</v>
      </c>
      <c r="AG218" s="2"/>
      <c r="AH218" s="2"/>
      <c r="AI218" s="2"/>
      <c r="AJ218" s="2"/>
      <c r="AK218" s="2"/>
      <c r="AL218" s="128"/>
      <c r="AM218" s="628" t="str">
        <f>AM217 &amp; ".P"</f>
        <v>NACL.P</v>
      </c>
      <c r="AN218" s="585" t="s">
        <v>957</v>
      </c>
      <c r="AO218" s="446" t="s">
        <v>24</v>
      </c>
      <c r="AP218" s="263">
        <f>IF(AP219=0,0,AP217*1000/AP219)</f>
        <v>0</v>
      </c>
      <c r="AQ218" s="263">
        <f>IF(AQ219=0,0,AQ217*1000/AQ219)</f>
        <v>0</v>
      </c>
      <c r="AR218" s="263">
        <f>IF(AR219=0,0,AR217*1000/AR219)</f>
        <v>0</v>
      </c>
      <c r="AS218" s="203"/>
      <c r="AT218" s="203"/>
      <c r="AU218" s="347"/>
    </row>
    <row r="219" spans="1:47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39" t="s">
        <v>2395</v>
      </c>
      <c r="AG219" s="2"/>
      <c r="AH219" s="2"/>
      <c r="AI219" s="2"/>
      <c r="AJ219" s="2"/>
      <c r="AK219" s="2"/>
      <c r="AL219" s="128"/>
      <c r="AM219" s="628" t="str">
        <f>AM217 &amp; ".V"</f>
        <v>NACL.V</v>
      </c>
      <c r="AN219" s="585" t="s">
        <v>246</v>
      </c>
      <c r="AO219" s="446" t="s">
        <v>294</v>
      </c>
      <c r="AP219" s="263">
        <f t="shared" ref="AP219:AR220" si="60">SUMIF($AS$9:$AT$9,AP$9,$AS219:$AT219)</f>
        <v>0</v>
      </c>
      <c r="AQ219" s="263">
        <f t="shared" si="60"/>
        <v>0</v>
      </c>
      <c r="AR219" s="263">
        <f t="shared" si="60"/>
        <v>0</v>
      </c>
      <c r="AS219" s="203"/>
      <c r="AT219" s="203"/>
      <c r="AU219" s="347"/>
    </row>
    <row r="220" spans="1:47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39" t="s">
        <v>2393</v>
      </c>
      <c r="AG220" s="2"/>
      <c r="AH220" s="2"/>
      <c r="AI220" s="2"/>
      <c r="AJ220" s="2"/>
      <c r="AK220" s="2"/>
      <c r="AL220" s="128"/>
      <c r="AM220" s="627" t="s">
        <v>2320</v>
      </c>
      <c r="AN220" s="625" t="s">
        <v>2265</v>
      </c>
      <c r="AO220" s="446" t="s">
        <v>196</v>
      </c>
      <c r="AP220" s="263">
        <f t="shared" si="60"/>
        <v>0</v>
      </c>
      <c r="AQ220" s="263">
        <f t="shared" si="60"/>
        <v>0</v>
      </c>
      <c r="AR220" s="263">
        <f t="shared" si="60"/>
        <v>0</v>
      </c>
      <c r="AS220" s="203"/>
      <c r="AT220" s="203"/>
      <c r="AU220" s="347"/>
    </row>
    <row r="221" spans="1:47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39" t="s">
        <v>2394</v>
      </c>
      <c r="AG221" s="2"/>
      <c r="AH221" s="2"/>
      <c r="AI221" s="2"/>
      <c r="AJ221" s="2"/>
      <c r="AK221" s="2"/>
      <c r="AL221" s="128"/>
      <c r="AM221" s="628" t="str">
        <f>AM220 &amp; ".P"</f>
        <v>RGRS.P</v>
      </c>
      <c r="AN221" s="585" t="s">
        <v>957</v>
      </c>
      <c r="AO221" s="446" t="s">
        <v>24</v>
      </c>
      <c r="AP221" s="263">
        <f>IF(AP222=0,0,AP220*1000/AP222)</f>
        <v>0</v>
      </c>
      <c r="AQ221" s="263">
        <f>IF(AQ222=0,0,AQ220*1000/AQ222)</f>
        <v>0</v>
      </c>
      <c r="AR221" s="263">
        <f>IF(AR222=0,0,AR220*1000/AR222)</f>
        <v>0</v>
      </c>
      <c r="AS221" s="203"/>
      <c r="AT221" s="203"/>
      <c r="AU221" s="347"/>
    </row>
    <row r="222" spans="1:47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39" t="s">
        <v>2395</v>
      </c>
      <c r="AG222" s="2"/>
      <c r="AH222" s="2"/>
      <c r="AI222" s="2"/>
      <c r="AJ222" s="2"/>
      <c r="AK222" s="2"/>
      <c r="AL222" s="128"/>
      <c r="AM222" s="628" t="str">
        <f>AM220 &amp; ".V"</f>
        <v>RGRS.V</v>
      </c>
      <c r="AN222" s="585" t="s">
        <v>246</v>
      </c>
      <c r="AO222" s="446" t="s">
        <v>294</v>
      </c>
      <c r="AP222" s="263">
        <f t="shared" ref="AP222:AR223" si="61">SUMIF($AS$9:$AT$9,AP$9,$AS222:$AT222)</f>
        <v>0</v>
      </c>
      <c r="AQ222" s="263">
        <f t="shared" si="61"/>
        <v>0</v>
      </c>
      <c r="AR222" s="263">
        <f t="shared" si="61"/>
        <v>0</v>
      </c>
      <c r="AS222" s="203"/>
      <c r="AT222" s="203"/>
      <c r="AU222" s="347"/>
    </row>
    <row r="223" spans="1:47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39" t="s">
        <v>2393</v>
      </c>
      <c r="AG223" s="2"/>
      <c r="AH223" s="2"/>
      <c r="AI223" s="2"/>
      <c r="AJ223" s="2"/>
      <c r="AK223" s="2"/>
      <c r="AL223" s="128"/>
      <c r="AM223" s="627" t="s">
        <v>2319</v>
      </c>
      <c r="AN223" s="625" t="s">
        <v>2266</v>
      </c>
      <c r="AO223" s="446" t="s">
        <v>196</v>
      </c>
      <c r="AP223" s="263">
        <f t="shared" si="61"/>
        <v>0</v>
      </c>
      <c r="AQ223" s="263">
        <f t="shared" si="61"/>
        <v>0</v>
      </c>
      <c r="AR223" s="263">
        <f t="shared" si="61"/>
        <v>0</v>
      </c>
      <c r="AS223" s="203"/>
      <c r="AT223" s="203"/>
      <c r="AU223" s="347"/>
    </row>
    <row r="224" spans="1:47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39" t="s">
        <v>2394</v>
      </c>
      <c r="AG224" s="2"/>
      <c r="AH224" s="2"/>
      <c r="AI224" s="2"/>
      <c r="AJ224" s="2"/>
      <c r="AK224" s="2"/>
      <c r="AL224" s="128"/>
      <c r="AM224" s="628" t="str">
        <f>AM223 &amp; ".P"</f>
        <v>RNSL.P</v>
      </c>
      <c r="AN224" s="585" t="s">
        <v>957</v>
      </c>
      <c r="AO224" s="446" t="s">
        <v>24</v>
      </c>
      <c r="AP224" s="263">
        <f>IF(AP225=0,0,AP223*1000/AP225)</f>
        <v>0</v>
      </c>
      <c r="AQ224" s="263">
        <f>IF(AQ225=0,0,AQ223*1000/AQ225)</f>
        <v>0</v>
      </c>
      <c r="AR224" s="263">
        <f>IF(AR225=0,0,AR223*1000/AR225)</f>
        <v>0</v>
      </c>
      <c r="AS224" s="203"/>
      <c r="AT224" s="203"/>
      <c r="AU224" s="347"/>
    </row>
    <row r="225" spans="1:47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39" t="s">
        <v>2395</v>
      </c>
      <c r="AG225" s="2"/>
      <c r="AH225" s="2"/>
      <c r="AI225" s="2"/>
      <c r="AJ225" s="2"/>
      <c r="AK225" s="2"/>
      <c r="AL225" s="128"/>
      <c r="AM225" s="628" t="str">
        <f>AM223 &amp; ".V"</f>
        <v>RNSL.V</v>
      </c>
      <c r="AN225" s="585" t="s">
        <v>246</v>
      </c>
      <c r="AO225" s="446" t="s">
        <v>294</v>
      </c>
      <c r="AP225" s="263">
        <f t="shared" ref="AP225:AR226" si="62">SUMIF($AS$9:$AT$9,AP$9,$AS225:$AT225)</f>
        <v>0</v>
      </c>
      <c r="AQ225" s="263">
        <f t="shared" si="62"/>
        <v>0</v>
      </c>
      <c r="AR225" s="263">
        <f t="shared" si="62"/>
        <v>0</v>
      </c>
      <c r="AS225" s="203"/>
      <c r="AT225" s="203"/>
      <c r="AU225" s="347"/>
    </row>
    <row r="226" spans="1:47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39" t="s">
        <v>2393</v>
      </c>
      <c r="AG226" s="2"/>
      <c r="AH226" s="2"/>
      <c r="AI226" s="2"/>
      <c r="AJ226" s="2"/>
      <c r="AK226" s="2"/>
      <c r="AL226" s="128"/>
      <c r="AM226" s="627" t="s">
        <v>2372</v>
      </c>
      <c r="AN226" s="625" t="s">
        <v>2267</v>
      </c>
      <c r="AO226" s="446" t="s">
        <v>196</v>
      </c>
      <c r="AP226" s="263">
        <f t="shared" si="62"/>
        <v>0</v>
      </c>
      <c r="AQ226" s="263">
        <f t="shared" si="62"/>
        <v>0</v>
      </c>
      <c r="AR226" s="263">
        <f t="shared" si="62"/>
        <v>0</v>
      </c>
      <c r="AS226" s="203"/>
      <c r="AT226" s="203"/>
      <c r="AU226" s="347"/>
    </row>
    <row r="227" spans="1:47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39" t="s">
        <v>2394</v>
      </c>
      <c r="AG227" s="2"/>
      <c r="AH227" s="2"/>
      <c r="AI227" s="2"/>
      <c r="AJ227" s="2"/>
      <c r="AK227" s="2"/>
      <c r="AL227" s="128"/>
      <c r="AM227" s="628" t="str">
        <f>AM226 &amp; ".P"</f>
        <v>PBAC.P</v>
      </c>
      <c r="AN227" s="585" t="s">
        <v>957</v>
      </c>
      <c r="AO227" s="446" t="s">
        <v>24</v>
      </c>
      <c r="AP227" s="263">
        <f>IF(AP228=0,0,AP226*1000/AP228)</f>
        <v>0</v>
      </c>
      <c r="AQ227" s="263">
        <f>IF(AQ228=0,0,AQ226*1000/AQ228)</f>
        <v>0</v>
      </c>
      <c r="AR227" s="263">
        <f>IF(AR228=0,0,AR226*1000/AR228)</f>
        <v>0</v>
      </c>
      <c r="AS227" s="203"/>
      <c r="AT227" s="203"/>
      <c r="AU227" s="347"/>
    </row>
    <row r="228" spans="1:47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39" t="s">
        <v>2395</v>
      </c>
      <c r="AG228" s="2"/>
      <c r="AH228" s="2"/>
      <c r="AI228" s="2"/>
      <c r="AJ228" s="2"/>
      <c r="AK228" s="2"/>
      <c r="AL228" s="128"/>
      <c r="AM228" s="628" t="str">
        <f>AM226 &amp; ".V"</f>
        <v>PBAC.V</v>
      </c>
      <c r="AN228" s="585" t="s">
        <v>246</v>
      </c>
      <c r="AO228" s="446" t="s">
        <v>294</v>
      </c>
      <c r="AP228" s="263">
        <f t="shared" ref="AP228:AR229" si="63">SUMIF($AS$9:$AT$9,AP$9,$AS228:$AT228)</f>
        <v>0</v>
      </c>
      <c r="AQ228" s="263">
        <f t="shared" si="63"/>
        <v>0</v>
      </c>
      <c r="AR228" s="263">
        <f t="shared" si="63"/>
        <v>0</v>
      </c>
      <c r="AS228" s="203"/>
      <c r="AT228" s="203"/>
      <c r="AU228" s="347"/>
    </row>
    <row r="229" spans="1:47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39" t="s">
        <v>2393</v>
      </c>
      <c r="AG229" s="2"/>
      <c r="AH229" s="2"/>
      <c r="AI229" s="2"/>
      <c r="AJ229" s="2"/>
      <c r="AK229" s="2"/>
      <c r="AL229" s="128"/>
      <c r="AM229" s="627" t="s">
        <v>2373</v>
      </c>
      <c r="AN229" s="625" t="s">
        <v>2268</v>
      </c>
      <c r="AO229" s="446" t="s">
        <v>196</v>
      </c>
      <c r="AP229" s="263">
        <f t="shared" si="63"/>
        <v>0</v>
      </c>
      <c r="AQ229" s="263">
        <f t="shared" si="63"/>
        <v>0</v>
      </c>
      <c r="AR229" s="263">
        <f t="shared" si="63"/>
        <v>0</v>
      </c>
      <c r="AS229" s="203"/>
      <c r="AT229" s="203"/>
      <c r="AU229" s="347"/>
    </row>
    <row r="230" spans="1:47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39" t="s">
        <v>2394</v>
      </c>
      <c r="AG230" s="2"/>
      <c r="AH230" s="2"/>
      <c r="AI230" s="2"/>
      <c r="AJ230" s="2"/>
      <c r="AK230" s="2"/>
      <c r="AL230" s="128"/>
      <c r="AM230" s="628" t="str">
        <f>AM229 &amp; ".P"</f>
        <v>AGN.P</v>
      </c>
      <c r="AN230" s="585" t="s">
        <v>957</v>
      </c>
      <c r="AO230" s="446" t="s">
        <v>24</v>
      </c>
      <c r="AP230" s="263">
        <f>IF(AP231=0,0,AP229*1000/AP231)</f>
        <v>0</v>
      </c>
      <c r="AQ230" s="263">
        <f>IF(AQ231=0,0,AQ229*1000/AQ231)</f>
        <v>0</v>
      </c>
      <c r="AR230" s="263">
        <f>IF(AR231=0,0,AR229*1000/AR231)</f>
        <v>0</v>
      </c>
      <c r="AS230" s="203"/>
      <c r="AT230" s="203"/>
      <c r="AU230" s="347"/>
    </row>
    <row r="231" spans="1:47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39" t="s">
        <v>2395</v>
      </c>
      <c r="AG231" s="2"/>
      <c r="AH231" s="2"/>
      <c r="AI231" s="2"/>
      <c r="AJ231" s="2"/>
      <c r="AK231" s="2"/>
      <c r="AL231" s="128"/>
      <c r="AM231" s="628" t="str">
        <f>AM229 &amp; ".V"</f>
        <v>AGN.V</v>
      </c>
      <c r="AN231" s="585" t="s">
        <v>246</v>
      </c>
      <c r="AO231" s="446" t="s">
        <v>294</v>
      </c>
      <c r="AP231" s="263">
        <f t="shared" ref="AP231:AR232" si="64">SUMIF($AS$9:$AT$9,AP$9,$AS231:$AT231)</f>
        <v>0</v>
      </c>
      <c r="AQ231" s="263">
        <f t="shared" si="64"/>
        <v>0</v>
      </c>
      <c r="AR231" s="263">
        <f t="shared" si="64"/>
        <v>0</v>
      </c>
      <c r="AS231" s="203"/>
      <c r="AT231" s="203"/>
      <c r="AU231" s="347"/>
    </row>
    <row r="232" spans="1:47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39" t="s">
        <v>2393</v>
      </c>
      <c r="AG232" s="2"/>
      <c r="AH232" s="2"/>
      <c r="AI232" s="2"/>
      <c r="AJ232" s="2"/>
      <c r="AK232" s="2"/>
      <c r="AL232" s="128"/>
      <c r="AM232" s="627" t="s">
        <v>2374</v>
      </c>
      <c r="AN232" s="625" t="s">
        <v>2269</v>
      </c>
      <c r="AO232" s="446" t="s">
        <v>196</v>
      </c>
      <c r="AP232" s="263">
        <f t="shared" si="64"/>
        <v>0</v>
      </c>
      <c r="AQ232" s="263">
        <f t="shared" si="64"/>
        <v>0</v>
      </c>
      <c r="AR232" s="263">
        <f t="shared" si="64"/>
        <v>0</v>
      </c>
      <c r="AS232" s="203"/>
      <c r="AT232" s="203"/>
      <c r="AU232" s="347"/>
    </row>
    <row r="233" spans="1:47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39" t="s">
        <v>2394</v>
      </c>
      <c r="AG233" s="2"/>
      <c r="AH233" s="2"/>
      <c r="AI233" s="2"/>
      <c r="AJ233" s="2"/>
      <c r="AK233" s="2"/>
      <c r="AL233" s="128"/>
      <c r="AM233" s="628" t="str">
        <f>AM232 &amp; ".P"</f>
        <v>AGS.P</v>
      </c>
      <c r="AN233" s="585" t="s">
        <v>957</v>
      </c>
      <c r="AO233" s="446" t="s">
        <v>24</v>
      </c>
      <c r="AP233" s="263">
        <f>IF(AP234=0,0,AP232*1000/AP234)</f>
        <v>0</v>
      </c>
      <c r="AQ233" s="263">
        <f>IF(AQ234=0,0,AQ232*1000/AQ234)</f>
        <v>0</v>
      </c>
      <c r="AR233" s="263">
        <f>IF(AR234=0,0,AR232*1000/AR234)</f>
        <v>0</v>
      </c>
      <c r="AS233" s="203"/>
      <c r="AT233" s="203"/>
      <c r="AU233" s="347"/>
    </row>
    <row r="234" spans="1:47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39" t="s">
        <v>2395</v>
      </c>
      <c r="AG234" s="2"/>
      <c r="AH234" s="2"/>
      <c r="AI234" s="2"/>
      <c r="AJ234" s="2"/>
      <c r="AK234" s="2"/>
      <c r="AL234" s="128"/>
      <c r="AM234" s="628" t="str">
        <f>AM232 &amp; ".V"</f>
        <v>AGS.V</v>
      </c>
      <c r="AN234" s="585" t="s">
        <v>246</v>
      </c>
      <c r="AO234" s="446" t="s">
        <v>294</v>
      </c>
      <c r="AP234" s="263">
        <f t="shared" ref="AP234:AR235" si="65">SUMIF($AS$9:$AT$9,AP$9,$AS234:$AT234)</f>
        <v>0</v>
      </c>
      <c r="AQ234" s="263">
        <f t="shared" si="65"/>
        <v>0</v>
      </c>
      <c r="AR234" s="263">
        <f t="shared" si="65"/>
        <v>0</v>
      </c>
      <c r="AS234" s="203"/>
      <c r="AT234" s="203"/>
      <c r="AU234" s="347"/>
    </row>
    <row r="235" spans="1:47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39" t="s">
        <v>2393</v>
      </c>
      <c r="AG235" s="2"/>
      <c r="AH235" s="2"/>
      <c r="AI235" s="2"/>
      <c r="AJ235" s="2"/>
      <c r="AK235" s="2"/>
      <c r="AL235" s="128"/>
      <c r="AM235" s="627" t="s">
        <v>2312</v>
      </c>
      <c r="AN235" s="625" t="s">
        <v>2270</v>
      </c>
      <c r="AO235" s="446" t="s">
        <v>196</v>
      </c>
      <c r="AP235" s="263">
        <f t="shared" si="65"/>
        <v>0</v>
      </c>
      <c r="AQ235" s="263">
        <f t="shared" si="65"/>
        <v>0</v>
      </c>
      <c r="AR235" s="263">
        <f t="shared" si="65"/>
        <v>0</v>
      </c>
      <c r="AS235" s="203"/>
      <c r="AT235" s="203"/>
      <c r="AU235" s="347"/>
    </row>
    <row r="236" spans="1:47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39" t="s">
        <v>2394</v>
      </c>
      <c r="AG236" s="2"/>
      <c r="AH236" s="2"/>
      <c r="AI236" s="2"/>
      <c r="AJ236" s="2"/>
      <c r="AK236" s="2"/>
      <c r="AL236" s="128"/>
      <c r="AM236" s="628" t="str">
        <f>AM235 &amp; ".P"</f>
        <v>SODACA.P</v>
      </c>
      <c r="AN236" s="585" t="s">
        <v>957</v>
      </c>
      <c r="AO236" s="446" t="s">
        <v>24</v>
      </c>
      <c r="AP236" s="263">
        <f>IF(AP237=0,0,AP235*1000/AP237)</f>
        <v>0</v>
      </c>
      <c r="AQ236" s="263">
        <f>IF(AQ237=0,0,AQ235*1000/AQ237)</f>
        <v>0</v>
      </c>
      <c r="AR236" s="263">
        <f>IF(AR237=0,0,AR235*1000/AR237)</f>
        <v>0</v>
      </c>
      <c r="AS236" s="203"/>
      <c r="AT236" s="203"/>
      <c r="AU236" s="347"/>
    </row>
    <row r="237" spans="1:47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39" t="s">
        <v>2395</v>
      </c>
      <c r="AG237" s="2"/>
      <c r="AH237" s="2"/>
      <c r="AI237" s="2"/>
      <c r="AJ237" s="2"/>
      <c r="AK237" s="2"/>
      <c r="AL237" s="128"/>
      <c r="AM237" s="628" t="str">
        <f>AM235 &amp; ".V"</f>
        <v>SODACA.V</v>
      </c>
      <c r="AN237" s="585" t="s">
        <v>246</v>
      </c>
      <c r="AO237" s="446" t="s">
        <v>294</v>
      </c>
      <c r="AP237" s="263">
        <f t="shared" ref="AP237:AR238" si="66">SUMIF($AS$9:$AT$9,AP$9,$AS237:$AT237)</f>
        <v>0</v>
      </c>
      <c r="AQ237" s="263">
        <f t="shared" si="66"/>
        <v>0</v>
      </c>
      <c r="AR237" s="263">
        <f t="shared" si="66"/>
        <v>0</v>
      </c>
      <c r="AS237" s="203"/>
      <c r="AT237" s="203"/>
      <c r="AU237" s="347"/>
    </row>
    <row r="238" spans="1:47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39" t="s">
        <v>2393</v>
      </c>
      <c r="AG238" s="2"/>
      <c r="AH238" s="2"/>
      <c r="AI238" s="2"/>
      <c r="AJ238" s="2"/>
      <c r="AK238" s="2"/>
      <c r="AL238" s="128"/>
      <c r="AM238" s="627" t="s">
        <v>2313</v>
      </c>
      <c r="AN238" s="625" t="s">
        <v>2271</v>
      </c>
      <c r="AO238" s="446" t="s">
        <v>196</v>
      </c>
      <c r="AP238" s="263">
        <f t="shared" si="66"/>
        <v>0</v>
      </c>
      <c r="AQ238" s="263">
        <f t="shared" si="66"/>
        <v>0</v>
      </c>
      <c r="AR238" s="263">
        <f t="shared" si="66"/>
        <v>0</v>
      </c>
      <c r="AS238" s="203"/>
      <c r="AT238" s="203"/>
      <c r="AU238" s="347"/>
    </row>
    <row r="239" spans="1:47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39" t="s">
        <v>2394</v>
      </c>
      <c r="AG239" s="2"/>
      <c r="AH239" s="2"/>
      <c r="AI239" s="2"/>
      <c r="AJ239" s="2"/>
      <c r="AK239" s="2"/>
      <c r="AL239" s="128"/>
      <c r="AM239" s="628" t="str">
        <f>AM238 &amp; ".P"</f>
        <v>SODACS.P</v>
      </c>
      <c r="AN239" s="585" t="s">
        <v>957</v>
      </c>
      <c r="AO239" s="446" t="s">
        <v>24</v>
      </c>
      <c r="AP239" s="263">
        <f>IF(AP240=0,0,AP238*1000/AP240)</f>
        <v>0</v>
      </c>
      <c r="AQ239" s="263">
        <f>IF(AQ240=0,0,AQ238*1000/AQ240)</f>
        <v>0</v>
      </c>
      <c r="AR239" s="263">
        <f>IF(AR240=0,0,AR238*1000/AR240)</f>
        <v>0</v>
      </c>
      <c r="AS239" s="203"/>
      <c r="AT239" s="203"/>
      <c r="AU239" s="347"/>
    </row>
    <row r="240" spans="1:47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39" t="s">
        <v>2395</v>
      </c>
      <c r="AG240" s="2"/>
      <c r="AH240" s="2"/>
      <c r="AI240" s="2"/>
      <c r="AJ240" s="2"/>
      <c r="AK240" s="2"/>
      <c r="AL240" s="128"/>
      <c r="AM240" s="628" t="str">
        <f>AM238 &amp; ".V"</f>
        <v>SODACS.V</v>
      </c>
      <c r="AN240" s="585" t="s">
        <v>246</v>
      </c>
      <c r="AO240" s="446" t="s">
        <v>294</v>
      </c>
      <c r="AP240" s="263">
        <f t="shared" ref="AP240:AR241" si="67">SUMIF($AS$9:$AT$9,AP$9,$AS240:$AT240)</f>
        <v>0</v>
      </c>
      <c r="AQ240" s="263">
        <f t="shared" si="67"/>
        <v>0</v>
      </c>
      <c r="AR240" s="263">
        <f t="shared" si="67"/>
        <v>0</v>
      </c>
      <c r="AS240" s="203"/>
      <c r="AT240" s="203"/>
      <c r="AU240" s="347"/>
    </row>
    <row r="241" spans="1:47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39" t="s">
        <v>2393</v>
      </c>
      <c r="AG241" s="2"/>
      <c r="AH241" s="2"/>
      <c r="AI241" s="2"/>
      <c r="AJ241" s="2"/>
      <c r="AK241" s="2"/>
      <c r="AL241" s="128"/>
      <c r="AM241" s="627" t="s">
        <v>2311</v>
      </c>
      <c r="AN241" s="625" t="s">
        <v>2310</v>
      </c>
      <c r="AO241" s="446" t="s">
        <v>196</v>
      </c>
      <c r="AP241" s="263">
        <f t="shared" si="67"/>
        <v>0</v>
      </c>
      <c r="AQ241" s="263">
        <f t="shared" si="67"/>
        <v>0</v>
      </c>
      <c r="AR241" s="263">
        <f t="shared" si="67"/>
        <v>0</v>
      </c>
      <c r="AS241" s="203"/>
      <c r="AT241" s="203"/>
      <c r="AU241" s="347"/>
    </row>
    <row r="242" spans="1:47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39" t="s">
        <v>2394</v>
      </c>
      <c r="AG242" s="2"/>
      <c r="AH242" s="2"/>
      <c r="AI242" s="2"/>
      <c r="AJ242" s="2"/>
      <c r="AK242" s="2"/>
      <c r="AL242" s="128"/>
      <c r="AM242" s="628" t="str">
        <f>AM241 &amp; ".P"</f>
        <v>SALT1G.P</v>
      </c>
      <c r="AN242" s="585" t="s">
        <v>957</v>
      </c>
      <c r="AO242" s="446" t="s">
        <v>24</v>
      </c>
      <c r="AP242" s="263">
        <f>IF(AP243=0,0,AP241*1000/AP243)</f>
        <v>0</v>
      </c>
      <c r="AQ242" s="263">
        <f>IF(AQ243=0,0,AQ241*1000/AQ243)</f>
        <v>0</v>
      </c>
      <c r="AR242" s="263">
        <f>IF(AR243=0,0,AR241*1000/AR243)</f>
        <v>0</v>
      </c>
      <c r="AS242" s="203"/>
      <c r="AT242" s="203"/>
      <c r="AU242" s="347"/>
    </row>
    <row r="243" spans="1:47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39" t="s">
        <v>2395</v>
      </c>
      <c r="AG243" s="2"/>
      <c r="AH243" s="2"/>
      <c r="AI243" s="2"/>
      <c r="AJ243" s="2"/>
      <c r="AK243" s="2"/>
      <c r="AL243" s="128"/>
      <c r="AM243" s="628" t="str">
        <f>AM241 &amp; ".V"</f>
        <v>SALT1G.V</v>
      </c>
      <c r="AN243" s="585" t="s">
        <v>246</v>
      </c>
      <c r="AO243" s="446" t="s">
        <v>294</v>
      </c>
      <c r="AP243" s="263">
        <f t="shared" ref="AP243:AR244" si="68">SUMIF($AS$9:$AT$9,AP$9,$AS243:$AT243)</f>
        <v>0</v>
      </c>
      <c r="AQ243" s="263">
        <f t="shared" si="68"/>
        <v>0</v>
      </c>
      <c r="AR243" s="263">
        <f t="shared" si="68"/>
        <v>0</v>
      </c>
      <c r="AS243" s="203"/>
      <c r="AT243" s="203"/>
      <c r="AU243" s="347"/>
    </row>
    <row r="244" spans="1:47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39" t="s">
        <v>2393</v>
      </c>
      <c r="AG244" s="2"/>
      <c r="AH244" s="2"/>
      <c r="AI244" s="2"/>
      <c r="AJ244" s="2"/>
      <c r="AK244" s="2"/>
      <c r="AL244" s="128"/>
      <c r="AM244" s="627" t="s">
        <v>2308</v>
      </c>
      <c r="AN244" s="625" t="s">
        <v>2272</v>
      </c>
      <c r="AO244" s="446" t="s">
        <v>196</v>
      </c>
      <c r="AP244" s="263">
        <f t="shared" si="68"/>
        <v>0</v>
      </c>
      <c r="AQ244" s="263">
        <f t="shared" si="68"/>
        <v>0</v>
      </c>
      <c r="AR244" s="263">
        <f t="shared" si="68"/>
        <v>0</v>
      </c>
      <c r="AS244" s="203"/>
      <c r="AT244" s="203"/>
      <c r="AU244" s="347"/>
    </row>
    <row r="245" spans="1:47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39" t="s">
        <v>2394</v>
      </c>
      <c r="AG245" s="2"/>
      <c r="AH245" s="2"/>
      <c r="AI245" s="2"/>
      <c r="AJ245" s="2"/>
      <c r="AK245" s="2"/>
      <c r="AL245" s="128"/>
      <c r="AM245" s="628" t="str">
        <f>AM244 &amp; ".P"</f>
        <v>SALT.P</v>
      </c>
      <c r="AN245" s="585" t="s">
        <v>957</v>
      </c>
      <c r="AO245" s="446" t="s">
        <v>24</v>
      </c>
      <c r="AP245" s="263">
        <f>IF(AP246=0,0,AP244*1000/AP246)</f>
        <v>0</v>
      </c>
      <c r="AQ245" s="263">
        <f>IF(AQ246=0,0,AQ244*1000/AQ246)</f>
        <v>0</v>
      </c>
      <c r="AR245" s="263">
        <f>IF(AR246=0,0,AR244*1000/AR246)</f>
        <v>0</v>
      </c>
      <c r="AS245" s="203"/>
      <c r="AT245" s="203"/>
      <c r="AU245" s="347"/>
    </row>
    <row r="246" spans="1:47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39" t="s">
        <v>2395</v>
      </c>
      <c r="AG246" s="2"/>
      <c r="AH246" s="2"/>
      <c r="AI246" s="2"/>
      <c r="AJ246" s="2"/>
      <c r="AK246" s="2"/>
      <c r="AL246" s="128"/>
      <c r="AM246" s="628" t="str">
        <f>AM244 &amp; ".V"</f>
        <v>SALT.V</v>
      </c>
      <c r="AN246" s="585" t="s">
        <v>246</v>
      </c>
      <c r="AO246" s="446" t="s">
        <v>294</v>
      </c>
      <c r="AP246" s="263">
        <f t="shared" ref="AP246:AR247" si="69">SUMIF($AS$9:$AT$9,AP$9,$AS246:$AT246)</f>
        <v>0</v>
      </c>
      <c r="AQ246" s="263">
        <f t="shared" si="69"/>
        <v>0</v>
      </c>
      <c r="AR246" s="263">
        <f t="shared" si="69"/>
        <v>0</v>
      </c>
      <c r="AS246" s="203"/>
      <c r="AT246" s="203"/>
      <c r="AU246" s="347"/>
    </row>
    <row r="247" spans="1:47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39" t="s">
        <v>2393</v>
      </c>
      <c r="AG247" s="2"/>
      <c r="AH247" s="2"/>
      <c r="AI247" s="2"/>
      <c r="AJ247" s="2"/>
      <c r="AK247" s="2"/>
      <c r="AL247" s="128"/>
      <c r="AM247" s="627" t="s">
        <v>2318</v>
      </c>
      <c r="AN247" s="625" t="s">
        <v>2273</v>
      </c>
      <c r="AO247" s="446" t="s">
        <v>196</v>
      </c>
      <c r="AP247" s="263">
        <f t="shared" si="69"/>
        <v>0</v>
      </c>
      <c r="AQ247" s="263">
        <f t="shared" si="69"/>
        <v>0</v>
      </c>
      <c r="AR247" s="263">
        <f t="shared" si="69"/>
        <v>0</v>
      </c>
      <c r="AS247" s="203"/>
      <c r="AT247" s="203"/>
      <c r="AU247" s="347"/>
    </row>
    <row r="248" spans="1:47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39" t="s">
        <v>2394</v>
      </c>
      <c r="AG248" s="2"/>
      <c r="AH248" s="2"/>
      <c r="AI248" s="2"/>
      <c r="AJ248" s="2"/>
      <c r="AK248" s="2"/>
      <c r="AL248" s="128"/>
      <c r="AM248" s="628" t="str">
        <f>AM247 &amp; ".P"</f>
        <v>SALTPL.P</v>
      </c>
      <c r="AN248" s="585" t="s">
        <v>957</v>
      </c>
      <c r="AO248" s="446" t="s">
        <v>24</v>
      </c>
      <c r="AP248" s="263">
        <f>IF(AP249=0,0,AP247*1000/AP249)</f>
        <v>0</v>
      </c>
      <c r="AQ248" s="263">
        <f>IF(AQ249=0,0,AQ247*1000/AQ249)</f>
        <v>0</v>
      </c>
      <c r="AR248" s="263">
        <f>IF(AR249=0,0,AR247*1000/AR249)</f>
        <v>0</v>
      </c>
      <c r="AS248" s="203"/>
      <c r="AT248" s="203"/>
      <c r="AU248" s="347"/>
    </row>
    <row r="249" spans="1:47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39" t="s">
        <v>2395</v>
      </c>
      <c r="AG249" s="2"/>
      <c r="AH249" s="2"/>
      <c r="AI249" s="2"/>
      <c r="AJ249" s="2"/>
      <c r="AK249" s="2"/>
      <c r="AL249" s="128"/>
      <c r="AM249" s="628" t="str">
        <f>AM247 &amp; ".V"</f>
        <v>SALTPL.V</v>
      </c>
      <c r="AN249" s="585" t="s">
        <v>246</v>
      </c>
      <c r="AO249" s="446" t="s">
        <v>294</v>
      </c>
      <c r="AP249" s="263">
        <f t="shared" ref="AP249:AR250" si="70">SUMIF($AS$9:$AT$9,AP$9,$AS249:$AT249)</f>
        <v>0</v>
      </c>
      <c r="AQ249" s="263">
        <f t="shared" si="70"/>
        <v>0</v>
      </c>
      <c r="AR249" s="263">
        <f t="shared" si="70"/>
        <v>0</v>
      </c>
      <c r="AS249" s="203"/>
      <c r="AT249" s="203"/>
      <c r="AU249" s="347"/>
    </row>
    <row r="250" spans="1:47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39" t="s">
        <v>2393</v>
      </c>
      <c r="AG250" s="2"/>
      <c r="AH250" s="2"/>
      <c r="AI250" s="2"/>
      <c r="AJ250" s="2"/>
      <c r="AK250" s="2"/>
      <c r="AL250" s="128"/>
      <c r="AM250" s="627" t="s">
        <v>2317</v>
      </c>
      <c r="AN250" s="625" t="s">
        <v>2274</v>
      </c>
      <c r="AO250" s="446" t="s">
        <v>196</v>
      </c>
      <c r="AP250" s="263">
        <f t="shared" si="70"/>
        <v>0</v>
      </c>
      <c r="AQ250" s="263">
        <f t="shared" si="70"/>
        <v>0</v>
      </c>
      <c r="AR250" s="263">
        <f t="shared" si="70"/>
        <v>0</v>
      </c>
      <c r="AS250" s="203"/>
      <c r="AT250" s="203"/>
      <c r="AU250" s="347"/>
    </row>
    <row r="251" spans="1:47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39" t="s">
        <v>2394</v>
      </c>
      <c r="AG251" s="2"/>
      <c r="AH251" s="2"/>
      <c r="AI251" s="2"/>
      <c r="AJ251" s="2"/>
      <c r="AK251" s="2"/>
      <c r="AL251" s="128"/>
      <c r="AM251" s="628" t="str">
        <f>AM250 &amp; ".P"</f>
        <v>SALTTH.P</v>
      </c>
      <c r="AN251" s="585" t="s">
        <v>957</v>
      </c>
      <c r="AO251" s="446" t="s">
        <v>24</v>
      </c>
      <c r="AP251" s="263">
        <f>IF(AP252=0,0,AP250*1000/AP252)</f>
        <v>0</v>
      </c>
      <c r="AQ251" s="263">
        <f>IF(AQ252=0,0,AQ250*1000/AQ252)</f>
        <v>0</v>
      </c>
      <c r="AR251" s="263">
        <f>IF(AR252=0,0,AR250*1000/AR252)</f>
        <v>0</v>
      </c>
      <c r="AS251" s="203"/>
      <c r="AT251" s="203"/>
      <c r="AU251" s="347"/>
    </row>
    <row r="252" spans="1:47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39" t="s">
        <v>2395</v>
      </c>
      <c r="AG252" s="2"/>
      <c r="AH252" s="2"/>
      <c r="AI252" s="2"/>
      <c r="AJ252" s="2"/>
      <c r="AK252" s="2"/>
      <c r="AL252" s="128"/>
      <c r="AM252" s="628" t="str">
        <f>AM250 &amp; ".V"</f>
        <v>SALTTH.V</v>
      </c>
      <c r="AN252" s="585" t="s">
        <v>246</v>
      </c>
      <c r="AO252" s="446" t="s">
        <v>294</v>
      </c>
      <c r="AP252" s="263">
        <f t="shared" ref="AP252:AR253" si="71">SUMIF($AS$9:$AT$9,AP$9,$AS252:$AT252)</f>
        <v>0</v>
      </c>
      <c r="AQ252" s="263">
        <f t="shared" si="71"/>
        <v>0</v>
      </c>
      <c r="AR252" s="263">
        <f t="shared" si="71"/>
        <v>0</v>
      </c>
      <c r="AS252" s="203"/>
      <c r="AT252" s="203"/>
      <c r="AU252" s="347"/>
    </row>
    <row r="253" spans="1:47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39" t="s">
        <v>2393</v>
      </c>
      <c r="AG253" s="2"/>
      <c r="AH253" s="2"/>
      <c r="AI253" s="2"/>
      <c r="AJ253" s="2"/>
      <c r="AK253" s="2"/>
      <c r="AL253" s="128"/>
      <c r="AM253" s="627" t="s">
        <v>2316</v>
      </c>
      <c r="AN253" s="625" t="s">
        <v>2275</v>
      </c>
      <c r="AO253" s="446" t="s">
        <v>196</v>
      </c>
      <c r="AP253" s="263">
        <f t="shared" si="71"/>
        <v>0</v>
      </c>
      <c r="AQ253" s="263">
        <f t="shared" si="71"/>
        <v>0</v>
      </c>
      <c r="AR253" s="263">
        <f t="shared" si="71"/>
        <v>0</v>
      </c>
      <c r="AS253" s="203"/>
      <c r="AT253" s="203"/>
      <c r="AU253" s="347"/>
    </row>
    <row r="254" spans="1:47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39" t="s">
        <v>2394</v>
      </c>
      <c r="AG254" s="2"/>
      <c r="AH254" s="2"/>
      <c r="AI254" s="2"/>
      <c r="AJ254" s="2"/>
      <c r="AK254" s="2"/>
      <c r="AL254" s="128"/>
      <c r="AM254" s="628" t="str">
        <f>AM253 &amp; ".P"</f>
        <v>SALTEX.P</v>
      </c>
      <c r="AN254" s="585" t="s">
        <v>957</v>
      </c>
      <c r="AO254" s="446" t="s">
        <v>24</v>
      </c>
      <c r="AP254" s="263">
        <f>IF(AP255=0,0,AP253*1000/AP255)</f>
        <v>0</v>
      </c>
      <c r="AQ254" s="263">
        <f>IF(AQ255=0,0,AQ253*1000/AQ255)</f>
        <v>0</v>
      </c>
      <c r="AR254" s="263">
        <f>IF(AR255=0,0,AR253*1000/AR255)</f>
        <v>0</v>
      </c>
      <c r="AS254" s="203"/>
      <c r="AT254" s="203"/>
      <c r="AU254" s="347"/>
    </row>
    <row r="255" spans="1:47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39" t="s">
        <v>2395</v>
      </c>
      <c r="AG255" s="2"/>
      <c r="AH255" s="2"/>
      <c r="AI255" s="2"/>
      <c r="AJ255" s="2"/>
      <c r="AK255" s="2"/>
      <c r="AL255" s="128"/>
      <c r="AM255" s="628" t="str">
        <f>AM253 &amp; ".V"</f>
        <v>SALTEX.V</v>
      </c>
      <c r="AN255" s="585" t="s">
        <v>246</v>
      </c>
      <c r="AO255" s="446" t="s">
        <v>294</v>
      </c>
      <c r="AP255" s="263">
        <f t="shared" ref="AP255:AR256" si="72">SUMIF($AS$9:$AT$9,AP$9,$AS255:$AT255)</f>
        <v>0</v>
      </c>
      <c r="AQ255" s="263">
        <f t="shared" si="72"/>
        <v>0</v>
      </c>
      <c r="AR255" s="263">
        <f t="shared" si="72"/>
        <v>0</v>
      </c>
      <c r="AS255" s="203"/>
      <c r="AT255" s="203"/>
      <c r="AU255" s="347"/>
    </row>
    <row r="256" spans="1:47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39" t="s">
        <v>2393</v>
      </c>
      <c r="AG256" s="2"/>
      <c r="AH256" s="2"/>
      <c r="AI256" s="2"/>
      <c r="AJ256" s="2"/>
      <c r="AK256" s="2"/>
      <c r="AL256" s="128"/>
      <c r="AM256" s="627" t="s">
        <v>2309</v>
      </c>
      <c r="AN256" s="625" t="s">
        <v>2276</v>
      </c>
      <c r="AO256" s="446" t="s">
        <v>196</v>
      </c>
      <c r="AP256" s="263">
        <f t="shared" si="72"/>
        <v>0</v>
      </c>
      <c r="AQ256" s="263">
        <f t="shared" si="72"/>
        <v>0</v>
      </c>
      <c r="AR256" s="263">
        <f t="shared" si="72"/>
        <v>0</v>
      </c>
      <c r="AS256" s="203"/>
      <c r="AT256" s="203"/>
      <c r="AU256" s="347"/>
    </row>
    <row r="257" spans="1:47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39" t="s">
        <v>2394</v>
      </c>
      <c r="AG257" s="2"/>
      <c r="AH257" s="2"/>
      <c r="AI257" s="2"/>
      <c r="AJ257" s="2"/>
      <c r="AK257" s="2"/>
      <c r="AL257" s="128"/>
      <c r="AM257" s="628" t="str">
        <f>AM256 &amp; ".P"</f>
        <v>C2H5OH.P</v>
      </c>
      <c r="AN257" s="585" t="s">
        <v>957</v>
      </c>
      <c r="AO257" s="446" t="s">
        <v>24</v>
      </c>
      <c r="AP257" s="263">
        <f>IF(AP258=0,0,AP256*1000/AP258)</f>
        <v>0</v>
      </c>
      <c r="AQ257" s="263">
        <f>IF(AQ258=0,0,AQ256*1000/AQ258)</f>
        <v>0</v>
      </c>
      <c r="AR257" s="263">
        <f>IF(AR258=0,0,AR256*1000/AR258)</f>
        <v>0</v>
      </c>
      <c r="AS257" s="203"/>
      <c r="AT257" s="203"/>
      <c r="AU257" s="347"/>
    </row>
    <row r="258" spans="1:47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39" t="s">
        <v>2395</v>
      </c>
      <c r="AG258" s="2"/>
      <c r="AH258" s="2"/>
      <c r="AI258" s="2"/>
      <c r="AJ258" s="2"/>
      <c r="AK258" s="2"/>
      <c r="AL258" s="128"/>
      <c r="AM258" s="628" t="str">
        <f>AM256 &amp; ".V"</f>
        <v>C2H5OH.V</v>
      </c>
      <c r="AN258" s="585" t="s">
        <v>246</v>
      </c>
      <c r="AO258" s="446" t="s">
        <v>294</v>
      </c>
      <c r="AP258" s="263">
        <f t="shared" ref="AP258:AR259" si="73">SUMIF($AS$9:$AT$9,AP$9,$AS258:$AT258)</f>
        <v>0</v>
      </c>
      <c r="AQ258" s="263">
        <f t="shared" si="73"/>
        <v>0</v>
      </c>
      <c r="AR258" s="263">
        <f t="shared" si="73"/>
        <v>0</v>
      </c>
      <c r="AS258" s="203"/>
      <c r="AT258" s="203"/>
      <c r="AU258" s="347"/>
    </row>
    <row r="259" spans="1:47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39" t="s">
        <v>2393</v>
      </c>
      <c r="AG259" s="2"/>
      <c r="AH259" s="2"/>
      <c r="AI259" s="2"/>
      <c r="AJ259" s="2"/>
      <c r="AK259" s="2"/>
      <c r="AL259" s="128"/>
      <c r="AM259" s="627" t="s">
        <v>2329</v>
      </c>
      <c r="AN259" s="625" t="s">
        <v>2277</v>
      </c>
      <c r="AO259" s="446" t="s">
        <v>196</v>
      </c>
      <c r="AP259" s="263">
        <f t="shared" si="73"/>
        <v>0</v>
      </c>
      <c r="AQ259" s="263">
        <f t="shared" si="73"/>
        <v>0</v>
      </c>
      <c r="AR259" s="263">
        <f t="shared" si="73"/>
        <v>0</v>
      </c>
      <c r="AS259" s="203"/>
      <c r="AT259" s="203"/>
      <c r="AU259" s="347"/>
    </row>
    <row r="260" spans="1:47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39" t="s">
        <v>2394</v>
      </c>
      <c r="AG260" s="2"/>
      <c r="AH260" s="2"/>
      <c r="AI260" s="2"/>
      <c r="AJ260" s="2"/>
      <c r="AK260" s="2"/>
      <c r="AL260" s="128"/>
      <c r="AM260" s="628" t="str">
        <f>AM259 &amp; ".P"</f>
        <v>SFAL1G.P</v>
      </c>
      <c r="AN260" s="585" t="s">
        <v>957</v>
      </c>
      <c r="AO260" s="446" t="s">
        <v>24</v>
      </c>
      <c r="AP260" s="263">
        <f>IF(AP261=0,0,AP259*1000/AP261)</f>
        <v>0</v>
      </c>
      <c r="AQ260" s="263">
        <f>IF(AQ261=0,0,AQ259*1000/AQ261)</f>
        <v>0</v>
      </c>
      <c r="AR260" s="263">
        <f>IF(AR261=0,0,AR259*1000/AR261)</f>
        <v>0</v>
      </c>
      <c r="AS260" s="203"/>
      <c r="AT260" s="203"/>
      <c r="AU260" s="347"/>
    </row>
    <row r="261" spans="1:47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39" t="s">
        <v>2395</v>
      </c>
      <c r="AG261" s="2"/>
      <c r="AH261" s="2"/>
      <c r="AI261" s="2"/>
      <c r="AJ261" s="2"/>
      <c r="AK261" s="2"/>
      <c r="AL261" s="128"/>
      <c r="AM261" s="628" t="str">
        <f>AM259 &amp; ".V"</f>
        <v>SFAL1G.V</v>
      </c>
      <c r="AN261" s="585" t="s">
        <v>246</v>
      </c>
      <c r="AO261" s="446" t="s">
        <v>294</v>
      </c>
      <c r="AP261" s="263">
        <f t="shared" ref="AP261:AR262" si="74">SUMIF($AS$9:$AT$9,AP$9,$AS261:$AT261)</f>
        <v>0</v>
      </c>
      <c r="AQ261" s="263">
        <f t="shared" si="74"/>
        <v>0</v>
      </c>
      <c r="AR261" s="263">
        <f t="shared" si="74"/>
        <v>0</v>
      </c>
      <c r="AS261" s="203"/>
      <c r="AT261" s="203"/>
      <c r="AU261" s="347"/>
    </row>
    <row r="262" spans="1:47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39" t="s">
        <v>2393</v>
      </c>
      <c r="AG262" s="2"/>
      <c r="AH262" s="2"/>
      <c r="AI262" s="2"/>
      <c r="AJ262" s="2"/>
      <c r="AK262" s="2"/>
      <c r="AL262" s="128"/>
      <c r="AM262" s="627" t="s">
        <v>2328</v>
      </c>
      <c r="AN262" s="625" t="s">
        <v>2278</v>
      </c>
      <c r="AO262" s="446" t="s">
        <v>196</v>
      </c>
      <c r="AP262" s="263">
        <f t="shared" si="74"/>
        <v>0</v>
      </c>
      <c r="AQ262" s="263">
        <f t="shared" si="74"/>
        <v>0</v>
      </c>
      <c r="AR262" s="263">
        <f t="shared" si="74"/>
        <v>0</v>
      </c>
      <c r="AS262" s="203"/>
      <c r="AT262" s="203"/>
      <c r="AU262" s="347"/>
    </row>
    <row r="263" spans="1:47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39" t="s">
        <v>2394</v>
      </c>
      <c r="AG263" s="2"/>
      <c r="AH263" s="2"/>
      <c r="AI263" s="2"/>
      <c r="AJ263" s="2"/>
      <c r="AK263" s="2"/>
      <c r="AL263" s="128"/>
      <c r="AM263" s="628" t="str">
        <f>AM262 &amp; ".P"</f>
        <v>SFALLQD.P</v>
      </c>
      <c r="AN263" s="585" t="s">
        <v>957</v>
      </c>
      <c r="AO263" s="446" t="s">
        <v>24</v>
      </c>
      <c r="AP263" s="263">
        <f>IF(AP264=0,0,AP262*1000/AP264)</f>
        <v>0</v>
      </c>
      <c r="AQ263" s="263">
        <f>IF(AQ264=0,0,AQ262*1000/AQ264)</f>
        <v>0</v>
      </c>
      <c r="AR263" s="263">
        <f>IF(AR264=0,0,AR262*1000/AR264)</f>
        <v>0</v>
      </c>
      <c r="AS263" s="203"/>
      <c r="AT263" s="203"/>
      <c r="AU263" s="347"/>
    </row>
    <row r="264" spans="1:47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39" t="s">
        <v>2395</v>
      </c>
      <c r="AG264" s="2"/>
      <c r="AH264" s="2"/>
      <c r="AI264" s="2"/>
      <c r="AJ264" s="2"/>
      <c r="AK264" s="2"/>
      <c r="AL264" s="128"/>
      <c r="AM264" s="628" t="str">
        <f>AM262 &amp; ".V"</f>
        <v>SFALLQD.V</v>
      </c>
      <c r="AN264" s="585" t="s">
        <v>246</v>
      </c>
      <c r="AO264" s="446" t="s">
        <v>294</v>
      </c>
      <c r="AP264" s="263">
        <f t="shared" ref="AP264:AR265" si="75">SUMIF($AS$9:$AT$9,AP$9,$AS264:$AT264)</f>
        <v>0</v>
      </c>
      <c r="AQ264" s="263">
        <f t="shared" si="75"/>
        <v>0</v>
      </c>
      <c r="AR264" s="263">
        <f t="shared" si="75"/>
        <v>0</v>
      </c>
      <c r="AS264" s="203"/>
      <c r="AT264" s="203"/>
      <c r="AU264" s="347"/>
    </row>
    <row r="265" spans="1:47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39" t="s">
        <v>2393</v>
      </c>
      <c r="AG265" s="2"/>
      <c r="AH265" s="2"/>
      <c r="AI265" s="2"/>
      <c r="AJ265" s="2"/>
      <c r="AK265" s="2"/>
      <c r="AL265" s="128"/>
      <c r="AM265" s="627" t="s">
        <v>2327</v>
      </c>
      <c r="AN265" s="625" t="s">
        <v>2279</v>
      </c>
      <c r="AO265" s="446" t="s">
        <v>196</v>
      </c>
      <c r="AP265" s="263">
        <f t="shared" si="75"/>
        <v>0</v>
      </c>
      <c r="AQ265" s="263">
        <f t="shared" si="75"/>
        <v>0</v>
      </c>
      <c r="AR265" s="263">
        <f t="shared" si="75"/>
        <v>0</v>
      </c>
      <c r="AS265" s="203"/>
      <c r="AT265" s="203"/>
      <c r="AU265" s="347"/>
    </row>
    <row r="266" spans="1:47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39" t="s">
        <v>2394</v>
      </c>
      <c r="AG266" s="2"/>
      <c r="AH266" s="2"/>
      <c r="AI266" s="2"/>
      <c r="AJ266" s="2"/>
      <c r="AK266" s="2"/>
      <c r="AL266" s="128"/>
      <c r="AM266" s="628" t="str">
        <f>AM265 &amp; ".P"</f>
        <v>SFALT.P</v>
      </c>
      <c r="AN266" s="585" t="s">
        <v>957</v>
      </c>
      <c r="AO266" s="446" t="s">
        <v>24</v>
      </c>
      <c r="AP266" s="263">
        <f>IF(AP267=0,0,AP265*1000/AP267)</f>
        <v>0</v>
      </c>
      <c r="AQ266" s="263">
        <f>IF(AQ267=0,0,AQ265*1000/AQ267)</f>
        <v>0</v>
      </c>
      <c r="AR266" s="263">
        <f>IF(AR267=0,0,AR265*1000/AR267)</f>
        <v>0</v>
      </c>
      <c r="AS266" s="203"/>
      <c r="AT266" s="203"/>
      <c r="AU266" s="347"/>
    </row>
    <row r="267" spans="1:47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39" t="s">
        <v>2395</v>
      </c>
      <c r="AG267" s="2"/>
      <c r="AH267" s="2"/>
      <c r="AI267" s="2"/>
      <c r="AJ267" s="2"/>
      <c r="AK267" s="2"/>
      <c r="AL267" s="128"/>
      <c r="AM267" s="628" t="str">
        <f>AM265 &amp; ".V"</f>
        <v>SFALT.V</v>
      </c>
      <c r="AN267" s="585" t="s">
        <v>246</v>
      </c>
      <c r="AO267" s="446" t="s">
        <v>294</v>
      </c>
      <c r="AP267" s="263">
        <f t="shared" ref="AP267:AR268" si="76">SUMIF($AS$9:$AT$9,AP$9,$AS267:$AT267)</f>
        <v>0</v>
      </c>
      <c r="AQ267" s="263">
        <f t="shared" si="76"/>
        <v>0</v>
      </c>
      <c r="AR267" s="263">
        <f t="shared" si="76"/>
        <v>0</v>
      </c>
      <c r="AS267" s="203"/>
      <c r="AT267" s="203"/>
      <c r="AU267" s="347"/>
    </row>
    <row r="268" spans="1:47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39" t="s">
        <v>2393</v>
      </c>
      <c r="AG268" s="2"/>
      <c r="AH268" s="2"/>
      <c r="AI268" s="2"/>
      <c r="AJ268" s="2"/>
      <c r="AK268" s="2"/>
      <c r="AL268" s="128"/>
      <c r="AM268" s="627" t="s">
        <v>2326</v>
      </c>
      <c r="AN268" s="625" t="s">
        <v>2280</v>
      </c>
      <c r="AO268" s="446" t="s">
        <v>196</v>
      </c>
      <c r="AP268" s="263">
        <f t="shared" si="76"/>
        <v>0</v>
      </c>
      <c r="AQ268" s="263">
        <f t="shared" si="76"/>
        <v>0</v>
      </c>
      <c r="AR268" s="263">
        <f t="shared" si="76"/>
        <v>0</v>
      </c>
      <c r="AS268" s="203"/>
      <c r="AT268" s="203"/>
      <c r="AU268" s="347"/>
    </row>
    <row r="269" spans="1:47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39" t="s">
        <v>2394</v>
      </c>
      <c r="AG269" s="2"/>
      <c r="AH269" s="2"/>
      <c r="AI269" s="2"/>
      <c r="AJ269" s="2"/>
      <c r="AK269" s="2"/>
      <c r="AL269" s="128"/>
      <c r="AM269" s="628" t="str">
        <f>AM268 &amp; ".P"</f>
        <v>SFAMN.P</v>
      </c>
      <c r="AN269" s="585" t="s">
        <v>957</v>
      </c>
      <c r="AO269" s="446" t="s">
        <v>24</v>
      </c>
      <c r="AP269" s="263">
        <f>IF(AP270=0,0,AP268*1000/AP270)</f>
        <v>0</v>
      </c>
      <c r="AQ269" s="263">
        <f>IF(AQ270=0,0,AQ268*1000/AQ270)</f>
        <v>0</v>
      </c>
      <c r="AR269" s="263">
        <f>IF(AR270=0,0,AR268*1000/AR270)</f>
        <v>0</v>
      </c>
      <c r="AS269" s="203"/>
      <c r="AT269" s="203"/>
      <c r="AU269" s="347"/>
    </row>
    <row r="270" spans="1:47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39" t="s">
        <v>2395</v>
      </c>
      <c r="AG270" s="2"/>
      <c r="AH270" s="2"/>
      <c r="AI270" s="2"/>
      <c r="AJ270" s="2"/>
      <c r="AK270" s="2"/>
      <c r="AL270" s="128"/>
      <c r="AM270" s="628" t="str">
        <f>AM268 &amp; ".V"</f>
        <v>SFAMN.V</v>
      </c>
      <c r="AN270" s="585" t="s">
        <v>246</v>
      </c>
      <c r="AO270" s="446" t="s">
        <v>294</v>
      </c>
      <c r="AP270" s="263">
        <f t="shared" ref="AP270:AR271" si="77">SUMIF($AS$9:$AT$9,AP$9,$AS270:$AT270)</f>
        <v>0</v>
      </c>
      <c r="AQ270" s="263">
        <f t="shared" si="77"/>
        <v>0</v>
      </c>
      <c r="AR270" s="263">
        <f t="shared" si="77"/>
        <v>0</v>
      </c>
      <c r="AS270" s="203"/>
      <c r="AT270" s="203"/>
      <c r="AU270" s="347"/>
    </row>
    <row r="271" spans="1:47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39" t="s">
        <v>2393</v>
      </c>
      <c r="AG271" s="2"/>
      <c r="AH271" s="2"/>
      <c r="AI271" s="2"/>
      <c r="AJ271" s="2"/>
      <c r="AK271" s="2"/>
      <c r="AL271" s="128"/>
      <c r="AM271" s="627" t="s">
        <v>2325</v>
      </c>
      <c r="AN271" s="625" t="s">
        <v>2281</v>
      </c>
      <c r="AO271" s="446" t="s">
        <v>196</v>
      </c>
      <c r="AP271" s="263">
        <f t="shared" si="77"/>
        <v>0</v>
      </c>
      <c r="AQ271" s="263">
        <f t="shared" si="77"/>
        <v>0</v>
      </c>
      <c r="AR271" s="263">
        <f t="shared" si="77"/>
        <v>0</v>
      </c>
      <c r="AS271" s="203"/>
      <c r="AT271" s="203"/>
      <c r="AU271" s="347"/>
    </row>
    <row r="272" spans="1:47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39" t="s">
        <v>2394</v>
      </c>
      <c r="AG272" s="2"/>
      <c r="AH272" s="2"/>
      <c r="AI272" s="2"/>
      <c r="AJ272" s="2"/>
      <c r="AK272" s="2"/>
      <c r="AL272" s="128"/>
      <c r="AM272" s="628" t="str">
        <f>AM271 &amp; ".P"</f>
        <v>TM.P</v>
      </c>
      <c r="AN272" s="585" t="s">
        <v>957</v>
      </c>
      <c r="AO272" s="446" t="s">
        <v>24</v>
      </c>
      <c r="AP272" s="263">
        <f>IF(AP273=0,0,AP271*1000/AP273)</f>
        <v>0</v>
      </c>
      <c r="AQ272" s="263">
        <f>IF(AQ273=0,0,AQ271*1000/AQ273)</f>
        <v>0</v>
      </c>
      <c r="AR272" s="263">
        <f>IF(AR273=0,0,AR271*1000/AR273)</f>
        <v>0</v>
      </c>
      <c r="AS272" s="203"/>
      <c r="AT272" s="203"/>
      <c r="AU272" s="347"/>
    </row>
    <row r="273" spans="1:47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39" t="s">
        <v>2395</v>
      </c>
      <c r="AG273" s="2"/>
      <c r="AH273" s="2"/>
      <c r="AI273" s="2"/>
      <c r="AJ273" s="2"/>
      <c r="AK273" s="2"/>
      <c r="AL273" s="128"/>
      <c r="AM273" s="628" t="str">
        <f>AM271 &amp; ".V"</f>
        <v>TM.V</v>
      </c>
      <c r="AN273" s="585" t="s">
        <v>246</v>
      </c>
      <c r="AO273" s="446" t="s">
        <v>294</v>
      </c>
      <c r="AP273" s="263">
        <f t="shared" ref="AP273:AR274" si="78">SUMIF($AS$9:$AT$9,AP$9,$AS273:$AT273)</f>
        <v>0</v>
      </c>
      <c r="AQ273" s="263">
        <f t="shared" si="78"/>
        <v>0</v>
      </c>
      <c r="AR273" s="263">
        <f t="shared" si="78"/>
        <v>0</v>
      </c>
      <c r="AS273" s="203"/>
      <c r="AT273" s="203"/>
      <c r="AU273" s="347"/>
    </row>
    <row r="274" spans="1:47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39" t="s">
        <v>2393</v>
      </c>
      <c r="AG274" s="2"/>
      <c r="AH274" s="2"/>
      <c r="AI274" s="2"/>
      <c r="AJ274" s="2"/>
      <c r="AK274" s="2"/>
      <c r="AL274" s="128"/>
      <c r="AM274" s="627" t="s">
        <v>2324</v>
      </c>
      <c r="AN274" s="625" t="s">
        <v>2282</v>
      </c>
      <c r="AO274" s="446" t="s">
        <v>196</v>
      </c>
      <c r="AP274" s="263">
        <f t="shared" si="78"/>
        <v>0</v>
      </c>
      <c r="AQ274" s="263">
        <f t="shared" si="78"/>
        <v>0</v>
      </c>
      <c r="AR274" s="263">
        <f t="shared" si="78"/>
        <v>0</v>
      </c>
      <c r="AS274" s="203"/>
      <c r="AT274" s="203"/>
      <c r="AU274" s="347"/>
    </row>
    <row r="275" spans="1:47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39" t="s">
        <v>2394</v>
      </c>
      <c r="AG275" s="2"/>
      <c r="AH275" s="2"/>
      <c r="AI275" s="2"/>
      <c r="AJ275" s="2"/>
      <c r="AK275" s="2"/>
      <c r="AL275" s="128"/>
      <c r="AM275" s="628" t="str">
        <f>AM274 &amp; ".P"</f>
        <v>TSFNA.P</v>
      </c>
      <c r="AN275" s="585" t="s">
        <v>957</v>
      </c>
      <c r="AO275" s="446" t="s">
        <v>24</v>
      </c>
      <c r="AP275" s="263">
        <f>IF(AP276=0,0,AP274*1000/AP276)</f>
        <v>0</v>
      </c>
      <c r="AQ275" s="263">
        <f>IF(AQ276=0,0,AQ274*1000/AQ276)</f>
        <v>0</v>
      </c>
      <c r="AR275" s="263">
        <f>IF(AR276=0,0,AR274*1000/AR276)</f>
        <v>0</v>
      </c>
      <c r="AS275" s="203"/>
      <c r="AT275" s="203"/>
      <c r="AU275" s="347"/>
    </row>
    <row r="276" spans="1:47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39" t="s">
        <v>2395</v>
      </c>
      <c r="AG276" s="2"/>
      <c r="AH276" s="2"/>
      <c r="AI276" s="2"/>
      <c r="AJ276" s="2"/>
      <c r="AK276" s="2"/>
      <c r="AL276" s="128"/>
      <c r="AM276" s="628" t="str">
        <f>AM274 &amp; ".V"</f>
        <v>TSFNA.V</v>
      </c>
      <c r="AN276" s="585" t="s">
        <v>246</v>
      </c>
      <c r="AO276" s="446" t="s">
        <v>294</v>
      </c>
      <c r="AP276" s="263">
        <f t="shared" ref="AP276:AR277" si="79">SUMIF($AS$9:$AT$9,AP$9,$AS276:$AT276)</f>
        <v>0</v>
      </c>
      <c r="AQ276" s="263">
        <f t="shared" si="79"/>
        <v>0</v>
      </c>
      <c r="AR276" s="263">
        <f t="shared" si="79"/>
        <v>0</v>
      </c>
      <c r="AS276" s="203"/>
      <c r="AT276" s="203"/>
      <c r="AU276" s="347"/>
    </row>
    <row r="277" spans="1:47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39" t="s">
        <v>2393</v>
      </c>
      <c r="AG277" s="2"/>
      <c r="AH277" s="2"/>
      <c r="AI277" s="2"/>
      <c r="AJ277" s="2"/>
      <c r="AK277" s="2"/>
      <c r="AL277" s="128"/>
      <c r="AM277" s="627" t="s">
        <v>2315</v>
      </c>
      <c r="AN277" s="625" t="s">
        <v>2283</v>
      </c>
      <c r="AO277" s="446" t="s">
        <v>196</v>
      </c>
      <c r="AP277" s="263">
        <f t="shared" si="79"/>
        <v>0</v>
      </c>
      <c r="AQ277" s="263">
        <f t="shared" si="79"/>
        <v>0</v>
      </c>
      <c r="AR277" s="263">
        <f t="shared" si="79"/>
        <v>0</v>
      </c>
      <c r="AS277" s="203"/>
      <c r="AT277" s="203"/>
      <c r="AU277" s="347"/>
    </row>
    <row r="278" spans="1:47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39" t="s">
        <v>2394</v>
      </c>
      <c r="AG278" s="2"/>
      <c r="AH278" s="2"/>
      <c r="AI278" s="2"/>
      <c r="AJ278" s="2"/>
      <c r="AK278" s="2"/>
      <c r="AL278" s="128"/>
      <c r="AM278" s="628" t="str">
        <f>AM277 &amp; ".P"</f>
        <v>CCL4.P</v>
      </c>
      <c r="AN278" s="585" t="s">
        <v>957</v>
      </c>
      <c r="AO278" s="446" t="s">
        <v>24</v>
      </c>
      <c r="AP278" s="263">
        <f>IF(AP279=0,0,AP277*1000/AP279)</f>
        <v>0</v>
      </c>
      <c r="AQ278" s="263">
        <f>IF(AQ279=0,0,AQ277*1000/AQ279)</f>
        <v>0</v>
      </c>
      <c r="AR278" s="263">
        <f>IF(AR279=0,0,AR277*1000/AR279)</f>
        <v>0</v>
      </c>
      <c r="AS278" s="203"/>
      <c r="AT278" s="203"/>
      <c r="AU278" s="347"/>
    </row>
    <row r="279" spans="1:47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39" t="s">
        <v>2395</v>
      </c>
      <c r="AG279" s="2"/>
      <c r="AH279" s="2"/>
      <c r="AI279" s="2"/>
      <c r="AJ279" s="2"/>
      <c r="AK279" s="2"/>
      <c r="AL279" s="128"/>
      <c r="AM279" s="628" t="str">
        <f>AM277 &amp; ".V"</f>
        <v>CCL4.V</v>
      </c>
      <c r="AN279" s="585" t="s">
        <v>246</v>
      </c>
      <c r="AO279" s="446" t="s">
        <v>294</v>
      </c>
      <c r="AP279" s="263">
        <f t="shared" ref="AP279:AR280" si="80">SUMIF($AS$9:$AT$9,AP$9,$AS279:$AT279)</f>
        <v>0</v>
      </c>
      <c r="AQ279" s="263">
        <f t="shared" si="80"/>
        <v>0</v>
      </c>
      <c r="AR279" s="263">
        <f t="shared" si="80"/>
        <v>0</v>
      </c>
      <c r="AS279" s="203"/>
      <c r="AT279" s="203"/>
      <c r="AU279" s="347"/>
    </row>
    <row r="280" spans="1:47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39" t="s">
        <v>2393</v>
      </c>
      <c r="AG280" s="2"/>
      <c r="AH280" s="2"/>
      <c r="AI280" s="2"/>
      <c r="AJ280" s="2"/>
      <c r="AK280" s="2"/>
      <c r="AL280" s="128"/>
      <c r="AM280" s="627" t="s">
        <v>2307</v>
      </c>
      <c r="AN280" s="625" t="s">
        <v>2284</v>
      </c>
      <c r="AO280" s="446" t="s">
        <v>196</v>
      </c>
      <c r="AP280" s="263">
        <f t="shared" si="80"/>
        <v>0</v>
      </c>
      <c r="AQ280" s="263">
        <f t="shared" si="80"/>
        <v>0</v>
      </c>
      <c r="AR280" s="263">
        <f t="shared" si="80"/>
        <v>0</v>
      </c>
      <c r="AS280" s="203"/>
      <c r="AT280" s="203"/>
      <c r="AU280" s="347"/>
    </row>
    <row r="281" spans="1:47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39" t="s">
        <v>2394</v>
      </c>
      <c r="AG281" s="2"/>
      <c r="AH281" s="2"/>
      <c r="AI281" s="2"/>
      <c r="AJ281" s="2"/>
      <c r="AK281" s="2"/>
      <c r="AL281" s="128"/>
      <c r="AM281" s="628" t="str">
        <f>AM280 &amp; ".P"</f>
        <v>FFTLN.P</v>
      </c>
      <c r="AN281" s="585" t="s">
        <v>957</v>
      </c>
      <c r="AO281" s="446" t="s">
        <v>24</v>
      </c>
      <c r="AP281" s="263">
        <f>IF(AP282=0,0,AP280*1000/AP282)</f>
        <v>0</v>
      </c>
      <c r="AQ281" s="263">
        <f>IF(AQ282=0,0,AQ280*1000/AQ282)</f>
        <v>0</v>
      </c>
      <c r="AR281" s="263">
        <f>IF(AR282=0,0,AR280*1000/AR282)</f>
        <v>0</v>
      </c>
      <c r="AS281" s="203"/>
      <c r="AT281" s="203"/>
      <c r="AU281" s="347"/>
    </row>
    <row r="282" spans="1:47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39" t="s">
        <v>2395</v>
      </c>
      <c r="AG282" s="2"/>
      <c r="AH282" s="2"/>
      <c r="AI282" s="2"/>
      <c r="AJ282" s="2"/>
      <c r="AK282" s="2"/>
      <c r="AL282" s="128"/>
      <c r="AM282" s="628" t="str">
        <f>AM280 &amp; ".V"</f>
        <v>FFTLN.V</v>
      </c>
      <c r="AN282" s="585" t="s">
        <v>246</v>
      </c>
      <c r="AO282" s="446" t="s">
        <v>294</v>
      </c>
      <c r="AP282" s="263">
        <f t="shared" ref="AP282:AR283" si="81">SUMIF($AS$9:$AT$9,AP$9,$AS282:$AT282)</f>
        <v>0</v>
      </c>
      <c r="AQ282" s="263">
        <f t="shared" si="81"/>
        <v>0</v>
      </c>
      <c r="AR282" s="263">
        <f t="shared" si="81"/>
        <v>0</v>
      </c>
      <c r="AS282" s="203"/>
      <c r="AT282" s="203"/>
      <c r="AU282" s="347"/>
    </row>
    <row r="283" spans="1:47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39" t="s">
        <v>2393</v>
      </c>
      <c r="AG283" s="2"/>
      <c r="AH283" s="2"/>
      <c r="AI283" s="2"/>
      <c r="AJ283" s="2"/>
      <c r="AK283" s="2"/>
      <c r="AL283" s="128"/>
      <c r="AM283" s="627" t="s">
        <v>1183</v>
      </c>
      <c r="AN283" s="625" t="s">
        <v>2285</v>
      </c>
      <c r="AO283" s="446" t="s">
        <v>196</v>
      </c>
      <c r="AP283" s="263">
        <f t="shared" si="81"/>
        <v>0</v>
      </c>
      <c r="AQ283" s="263">
        <f t="shared" si="81"/>
        <v>0</v>
      </c>
      <c r="AR283" s="263">
        <f t="shared" si="81"/>
        <v>0</v>
      </c>
      <c r="AS283" s="203"/>
      <c r="AT283" s="203"/>
      <c r="AU283" s="347"/>
    </row>
    <row r="284" spans="1:47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39" t="s">
        <v>2394</v>
      </c>
      <c r="AG284" s="2"/>
      <c r="AH284" s="2"/>
      <c r="AI284" s="2"/>
      <c r="AJ284" s="2"/>
      <c r="AK284" s="2"/>
      <c r="AL284" s="128"/>
      <c r="AM284" s="628" t="str">
        <f>AM283 &amp; ".P"</f>
        <v>CL.P</v>
      </c>
      <c r="AN284" s="585" t="s">
        <v>957</v>
      </c>
      <c r="AO284" s="446" t="s">
        <v>24</v>
      </c>
      <c r="AP284" s="263">
        <f>IF(AP285=0,0,AP283*1000/AP285)</f>
        <v>0</v>
      </c>
      <c r="AQ284" s="263">
        <f>IF(AQ285=0,0,AQ283*1000/AQ285)</f>
        <v>0</v>
      </c>
      <c r="AR284" s="263">
        <f>IF(AR285=0,0,AR283*1000/AR285)</f>
        <v>0</v>
      </c>
      <c r="AS284" s="203"/>
      <c r="AT284" s="203"/>
      <c r="AU284" s="347"/>
    </row>
    <row r="285" spans="1:47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39" t="s">
        <v>2395</v>
      </c>
      <c r="AG285" s="2"/>
      <c r="AH285" s="2"/>
      <c r="AI285" s="2"/>
      <c r="AJ285" s="2"/>
      <c r="AK285" s="2"/>
      <c r="AL285" s="128"/>
      <c r="AM285" s="628" t="str">
        <f>AM283 &amp; ".V"</f>
        <v>CL.V</v>
      </c>
      <c r="AN285" s="585" t="s">
        <v>246</v>
      </c>
      <c r="AO285" s="446" t="s">
        <v>294</v>
      </c>
      <c r="AP285" s="263">
        <f t="shared" ref="AP285:AR286" si="82">SUMIF($AS$9:$AT$9,AP$9,$AS285:$AT285)</f>
        <v>0</v>
      </c>
      <c r="AQ285" s="263">
        <f t="shared" si="82"/>
        <v>0</v>
      </c>
      <c r="AR285" s="263">
        <f t="shared" si="82"/>
        <v>0</v>
      </c>
      <c r="AS285" s="203"/>
      <c r="AT285" s="203"/>
      <c r="AU285" s="347"/>
    </row>
    <row r="286" spans="1:47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39" t="s">
        <v>2393</v>
      </c>
      <c r="AG286" s="2"/>
      <c r="AH286" s="2"/>
      <c r="AI286" s="2"/>
      <c r="AJ286" s="2"/>
      <c r="AK286" s="2"/>
      <c r="AL286" s="128"/>
      <c r="AM286" s="627" t="s">
        <v>2314</v>
      </c>
      <c r="AN286" s="625" t="s">
        <v>2286</v>
      </c>
      <c r="AO286" s="446" t="s">
        <v>196</v>
      </c>
      <c r="AP286" s="263">
        <f t="shared" si="82"/>
        <v>0</v>
      </c>
      <c r="AQ286" s="263">
        <f t="shared" si="82"/>
        <v>0</v>
      </c>
      <c r="AR286" s="263">
        <f t="shared" si="82"/>
        <v>0</v>
      </c>
      <c r="AS286" s="203"/>
      <c r="AT286" s="203"/>
      <c r="AU286" s="347"/>
    </row>
    <row r="287" spans="1:47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39" t="s">
        <v>2394</v>
      </c>
      <c r="AG287" s="2"/>
      <c r="AH287" s="2"/>
      <c r="AI287" s="2"/>
      <c r="AJ287" s="2"/>
      <c r="AK287" s="2"/>
      <c r="AL287" s="128"/>
      <c r="AM287" s="628" t="str">
        <f>AM286 &amp; ".P"</f>
        <v>CLLIQ.P</v>
      </c>
      <c r="AN287" s="585" t="s">
        <v>957</v>
      </c>
      <c r="AO287" s="446" t="s">
        <v>24</v>
      </c>
      <c r="AP287" s="263">
        <f>IF(AP288=0,0,AP286*1000/AP288)</f>
        <v>0</v>
      </c>
      <c r="AQ287" s="263">
        <f>IF(AQ288=0,0,AQ286*1000/AQ288)</f>
        <v>0</v>
      </c>
      <c r="AR287" s="263">
        <f>IF(AR288=0,0,AR286*1000/AR288)</f>
        <v>0</v>
      </c>
      <c r="AS287" s="203"/>
      <c r="AT287" s="203"/>
      <c r="AU287" s="347"/>
    </row>
    <row r="288" spans="1:47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39" t="s">
        <v>2395</v>
      </c>
      <c r="AG288" s="2"/>
      <c r="AH288" s="2"/>
      <c r="AI288" s="2"/>
      <c r="AJ288" s="2"/>
      <c r="AK288" s="2"/>
      <c r="AL288" s="128"/>
      <c r="AM288" s="628" t="str">
        <f>AM286 &amp; ".V"</f>
        <v>CLLIQ.V</v>
      </c>
      <c r="AN288" s="585" t="s">
        <v>246</v>
      </c>
      <c r="AO288" s="446" t="s">
        <v>294</v>
      </c>
      <c r="AP288" s="263">
        <f t="shared" ref="AP288:AR289" si="83">SUMIF($AS$9:$AT$9,AP$9,$AS288:$AT288)</f>
        <v>0</v>
      </c>
      <c r="AQ288" s="263">
        <f t="shared" si="83"/>
        <v>0</v>
      </c>
      <c r="AR288" s="263">
        <f t="shared" si="83"/>
        <v>0</v>
      </c>
      <c r="AS288" s="203"/>
      <c r="AT288" s="203"/>
      <c r="AU288" s="347"/>
    </row>
    <row r="289" spans="1:47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39" t="s">
        <v>2393</v>
      </c>
      <c r="AG289" s="2"/>
      <c r="AH289" s="2"/>
      <c r="AI289" s="2"/>
      <c r="AJ289" s="2"/>
      <c r="AK289" s="2"/>
      <c r="AL289" s="128"/>
      <c r="AM289" s="627" t="s">
        <v>2306</v>
      </c>
      <c r="AN289" s="625" t="s">
        <v>2287</v>
      </c>
      <c r="AO289" s="446" t="s">
        <v>196</v>
      </c>
      <c r="AP289" s="263">
        <f t="shared" si="83"/>
        <v>0</v>
      </c>
      <c r="AQ289" s="263">
        <f t="shared" si="83"/>
        <v>0</v>
      </c>
      <c r="AR289" s="263">
        <f t="shared" si="83"/>
        <v>0</v>
      </c>
      <c r="AS289" s="203"/>
      <c r="AT289" s="203"/>
      <c r="AU289" s="347"/>
    </row>
    <row r="290" spans="1:47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39" t="s">
        <v>2394</v>
      </c>
      <c r="AG290" s="2"/>
      <c r="AH290" s="2"/>
      <c r="AI290" s="2"/>
      <c r="AJ290" s="2"/>
      <c r="AK290" s="2"/>
      <c r="AL290" s="128"/>
      <c r="AM290" s="628" t="str">
        <f>AM289 &amp; ".P"</f>
        <v>CLAMN.P</v>
      </c>
      <c r="AN290" s="585" t="s">
        <v>957</v>
      </c>
      <c r="AO290" s="446" t="s">
        <v>24</v>
      </c>
      <c r="AP290" s="263">
        <f>IF(AP291=0,0,AP289*1000/AP291)</f>
        <v>0</v>
      </c>
      <c r="AQ290" s="263">
        <f>IF(AQ291=0,0,AQ289*1000/AQ291)</f>
        <v>0</v>
      </c>
      <c r="AR290" s="263">
        <f>IF(AR291=0,0,AR289*1000/AR291)</f>
        <v>0</v>
      </c>
      <c r="AS290" s="203"/>
      <c r="AT290" s="203"/>
      <c r="AU290" s="347"/>
    </row>
    <row r="291" spans="1:47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39" t="s">
        <v>2395</v>
      </c>
      <c r="AG291" s="2"/>
      <c r="AH291" s="2"/>
      <c r="AI291" s="2"/>
      <c r="AJ291" s="2"/>
      <c r="AK291" s="2"/>
      <c r="AL291" s="128"/>
      <c r="AM291" s="628" t="str">
        <f>AM289 &amp; ".V"</f>
        <v>CLAMN.V</v>
      </c>
      <c r="AN291" s="585" t="s">
        <v>246</v>
      </c>
      <c r="AO291" s="446" t="s">
        <v>294</v>
      </c>
      <c r="AP291" s="263">
        <f t="shared" ref="AP291:AR292" si="84">SUMIF($AS$9:$AT$9,AP$9,$AS291:$AT291)</f>
        <v>0</v>
      </c>
      <c r="AQ291" s="263">
        <f t="shared" si="84"/>
        <v>0</v>
      </c>
      <c r="AR291" s="263">
        <f t="shared" si="84"/>
        <v>0</v>
      </c>
      <c r="AS291" s="203"/>
      <c r="AT291" s="203"/>
      <c r="AU291" s="347"/>
    </row>
    <row r="292" spans="1:47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39" t="s">
        <v>2393</v>
      </c>
      <c r="AG292" s="2"/>
      <c r="AH292" s="2"/>
      <c r="AI292" s="2"/>
      <c r="AJ292" s="2"/>
      <c r="AK292" s="2"/>
      <c r="AL292" s="128"/>
      <c r="AM292" s="627" t="s">
        <v>2322</v>
      </c>
      <c r="AN292" s="625" t="s">
        <v>2288</v>
      </c>
      <c r="AO292" s="446" t="s">
        <v>196</v>
      </c>
      <c r="AP292" s="263">
        <f t="shared" si="84"/>
        <v>0</v>
      </c>
      <c r="AQ292" s="263">
        <f t="shared" si="84"/>
        <v>0</v>
      </c>
      <c r="AR292" s="263">
        <f t="shared" si="84"/>
        <v>0</v>
      </c>
      <c r="AS292" s="203"/>
      <c r="AT292" s="203"/>
      <c r="AU292" s="347"/>
    </row>
    <row r="293" spans="1:47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39" t="s">
        <v>2394</v>
      </c>
      <c r="AG293" s="2"/>
      <c r="AH293" s="2"/>
      <c r="AI293" s="2"/>
      <c r="AJ293" s="2"/>
      <c r="AK293" s="2"/>
      <c r="AL293" s="128"/>
      <c r="AM293" s="628" t="str">
        <f>AM292 &amp; ".P"</f>
        <v>CLFRM.P</v>
      </c>
      <c r="AN293" s="585" t="s">
        <v>957</v>
      </c>
      <c r="AO293" s="446" t="s">
        <v>24</v>
      </c>
      <c r="AP293" s="263">
        <f>IF(AP294=0,0,AP292*1000/AP294)</f>
        <v>0</v>
      </c>
      <c r="AQ293" s="263">
        <f>IF(AQ294=0,0,AQ292*1000/AQ294)</f>
        <v>0</v>
      </c>
      <c r="AR293" s="263">
        <f>IF(AR294=0,0,AR292*1000/AR294)</f>
        <v>0</v>
      </c>
      <c r="AS293" s="203"/>
      <c r="AT293" s="203"/>
      <c r="AU293" s="347"/>
    </row>
    <row r="294" spans="1:47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39" t="s">
        <v>2395</v>
      </c>
      <c r="AG294" s="2"/>
      <c r="AH294" s="2"/>
      <c r="AI294" s="2"/>
      <c r="AJ294" s="2"/>
      <c r="AK294" s="2"/>
      <c r="AL294" s="128"/>
      <c r="AM294" s="628" t="str">
        <f>AM292 &amp; ".V"</f>
        <v>CLFRM.V</v>
      </c>
      <c r="AN294" s="585" t="s">
        <v>246</v>
      </c>
      <c r="AO294" s="446" t="s">
        <v>294</v>
      </c>
      <c r="AP294" s="263">
        <f t="shared" ref="AP294:AR295" si="85">SUMIF($AS$9:$AT$9,AP$9,$AS294:$AT294)</f>
        <v>0</v>
      </c>
      <c r="AQ294" s="263">
        <f t="shared" si="85"/>
        <v>0</v>
      </c>
      <c r="AR294" s="263">
        <f t="shared" si="85"/>
        <v>0</v>
      </c>
      <c r="AS294" s="203"/>
      <c r="AT294" s="203"/>
      <c r="AU294" s="347"/>
    </row>
    <row r="295" spans="1:47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39" t="s">
        <v>2393</v>
      </c>
      <c r="AG295" s="2"/>
      <c r="AH295" s="2"/>
      <c r="AI295" s="2"/>
      <c r="AJ295" s="2"/>
      <c r="AK295" s="2"/>
      <c r="AL295" s="128"/>
      <c r="AM295" s="627" t="s">
        <v>2323</v>
      </c>
      <c r="AN295" s="625" t="s">
        <v>2289</v>
      </c>
      <c r="AO295" s="446" t="s">
        <v>196</v>
      </c>
      <c r="AP295" s="263">
        <f t="shared" si="85"/>
        <v>0</v>
      </c>
      <c r="AQ295" s="263">
        <f t="shared" si="85"/>
        <v>0</v>
      </c>
      <c r="AR295" s="263">
        <f t="shared" si="85"/>
        <v>0</v>
      </c>
      <c r="AS295" s="203"/>
      <c r="AT295" s="203"/>
      <c r="AU295" s="347"/>
    </row>
    <row r="296" spans="1:47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39" t="s">
        <v>2394</v>
      </c>
      <c r="AG296" s="2"/>
      <c r="AH296" s="2"/>
      <c r="AI296" s="2"/>
      <c r="AJ296" s="2"/>
      <c r="AK296" s="2"/>
      <c r="AL296" s="128"/>
      <c r="AM296" s="628" t="str">
        <f>AM295 &amp; ".P"</f>
        <v>ETHL.P</v>
      </c>
      <c r="AN296" s="585" t="s">
        <v>957</v>
      </c>
      <c r="AO296" s="446" t="s">
        <v>24</v>
      </c>
      <c r="AP296" s="263">
        <f>IF(AP297=0,0,AP295*1000/AP297)</f>
        <v>0</v>
      </c>
      <c r="AQ296" s="263">
        <f>IF(AQ297=0,0,AQ295*1000/AQ297)</f>
        <v>0</v>
      </c>
      <c r="AR296" s="263">
        <f>IF(AR297=0,0,AR295*1000/AR297)</f>
        <v>0</v>
      </c>
      <c r="AS296" s="203"/>
      <c r="AT296" s="203"/>
      <c r="AU296" s="347"/>
    </row>
    <row r="297" spans="1:47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39" t="s">
        <v>2395</v>
      </c>
      <c r="AG297" s="2"/>
      <c r="AH297" s="2"/>
      <c r="AI297" s="2"/>
      <c r="AJ297" s="2"/>
      <c r="AK297" s="2"/>
      <c r="AL297" s="128"/>
      <c r="AM297" s="628" t="str">
        <f>AM295 &amp; ".V"</f>
        <v>ETHL.V</v>
      </c>
      <c r="AN297" s="585" t="s">
        <v>246</v>
      </c>
      <c r="AO297" s="446" t="s">
        <v>294</v>
      </c>
      <c r="AP297" s="263">
        <f t="shared" ref="AP297:AR298" si="86">SUMIF($AS$9:$AT$9,AP$9,$AS297:$AT297)</f>
        <v>0</v>
      </c>
      <c r="AQ297" s="263">
        <f t="shared" si="86"/>
        <v>0</v>
      </c>
      <c r="AR297" s="263">
        <f t="shared" si="86"/>
        <v>0</v>
      </c>
      <c r="AS297" s="203"/>
      <c r="AT297" s="203"/>
      <c r="AU297" s="347"/>
    </row>
    <row r="298" spans="1:47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39" t="s">
        <v>2392</v>
      </c>
      <c r="AG298" s="2"/>
      <c r="AH298" s="2"/>
      <c r="AI298" s="2"/>
      <c r="AJ298" s="2"/>
      <c r="AK298" s="2"/>
      <c r="AL298" s="128"/>
      <c r="AM298" s="630" t="s">
        <v>1482</v>
      </c>
      <c r="AN298" s="631" t="s">
        <v>312</v>
      </c>
      <c r="AO298" s="444" t="s">
        <v>196</v>
      </c>
      <c r="AP298" s="270">
        <f t="shared" si="86"/>
        <v>0</v>
      </c>
      <c r="AQ298" s="270">
        <f t="shared" si="86"/>
        <v>0</v>
      </c>
      <c r="AR298" s="270">
        <f t="shared" si="86"/>
        <v>0</v>
      </c>
      <c r="AS298" s="203"/>
      <c r="AT298" s="203"/>
      <c r="AU298" s="347"/>
    </row>
    <row r="299" spans="1:47" ht="0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39"/>
      <c r="AG299" s="2"/>
      <c r="AH299" s="2"/>
      <c r="AI299" s="2"/>
      <c r="AJ299" s="2"/>
      <c r="AK299" s="2"/>
      <c r="AL299" s="128"/>
      <c r="AM299" s="626"/>
      <c r="AN299" s="587"/>
      <c r="AO299" s="174"/>
      <c r="AP299" s="146"/>
      <c r="AQ299" s="146"/>
      <c r="AR299" s="146"/>
      <c r="AS299" s="232"/>
      <c r="AT299" s="203"/>
    </row>
    <row r="300" spans="1:47" ht="0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39"/>
      <c r="AG300" s="2"/>
      <c r="AH300" s="2"/>
      <c r="AI300" s="2"/>
      <c r="AJ300" s="2"/>
      <c r="AK300" s="2"/>
      <c r="AL300" s="128"/>
      <c r="AM300" s="626"/>
      <c r="AN300" s="587"/>
      <c r="AO300" s="174"/>
      <c r="AP300" s="146"/>
      <c r="AQ300" s="146"/>
      <c r="AR300" s="146"/>
      <c r="AS300" s="232"/>
      <c r="AT300" s="203"/>
    </row>
    <row r="301" spans="1:47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39" t="s">
        <v>2392</v>
      </c>
      <c r="AG301" s="2"/>
      <c r="AH301" s="2"/>
      <c r="AI301" s="2"/>
      <c r="AJ301" s="2"/>
      <c r="AK301" s="2"/>
      <c r="AL301" s="128"/>
      <c r="AM301" s="627" t="s">
        <v>1482</v>
      </c>
      <c r="AN301" s="633" t="s">
        <v>170</v>
      </c>
      <c r="AO301" s="171" t="s">
        <v>196</v>
      </c>
      <c r="AP301" s="263">
        <f>SUMIF($AS$9:$AT$9,AP$9,$AS301:$AT301)</f>
        <v>0</v>
      </c>
      <c r="AQ301" s="263">
        <f>SUMIF($AS$9:$AT$9,AQ$9,$AS301:$AT301)</f>
        <v>0</v>
      </c>
      <c r="AR301" s="263">
        <f>SUMIF($AS$9:$AT$9,AR$9,$AS301:$AT301)</f>
        <v>0</v>
      </c>
      <c r="AS301" s="232"/>
      <c r="AT301" s="203"/>
      <c r="AU301" s="347"/>
    </row>
    <row r="302" spans="1:47" ht="0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39"/>
      <c r="AG302" s="2"/>
      <c r="AH302" s="2"/>
      <c r="AI302" s="2"/>
      <c r="AJ302" s="2"/>
      <c r="AK302" s="2"/>
      <c r="AL302" s="128"/>
      <c r="AM302" s="626"/>
      <c r="AN302" s="587"/>
      <c r="AO302" s="174"/>
      <c r="AP302" s="146"/>
      <c r="AQ302" s="146"/>
      <c r="AR302" s="146"/>
      <c r="AS302" s="232"/>
      <c r="AT302" s="203"/>
    </row>
    <row r="303" spans="1:47" customFormat="1" ht="12" customHeight="1">
      <c r="AF303" s="439"/>
      <c r="AL303" s="36"/>
      <c r="AM303" s="632" t="s">
        <v>672</v>
      </c>
      <c r="AN303" s="554" t="s">
        <v>1961</v>
      </c>
      <c r="AO303" s="171" t="s">
        <v>1141</v>
      </c>
      <c r="AP303" s="285"/>
      <c r="AQ303" s="285"/>
      <c r="AR303" s="285"/>
      <c r="AS303" s="629"/>
      <c r="AT303" s="203"/>
      <c r="AU303" s="177"/>
    </row>
    <row r="304" spans="1:47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39"/>
      <c r="AG304" s="2"/>
      <c r="AH304" s="2"/>
      <c r="AI304" s="2"/>
      <c r="AJ304" s="2"/>
      <c r="AK304" s="2"/>
      <c r="AL304" s="128"/>
      <c r="AM304" s="626"/>
      <c r="AN304" s="587"/>
      <c r="AO304" s="174"/>
      <c r="AP304" s="146"/>
      <c r="AQ304" s="146"/>
      <c r="AR304" s="146"/>
      <c r="AS304" s="232"/>
      <c r="AT304" s="203"/>
    </row>
    <row r="305" spans="1:48" s="24" customFormat="1" ht="12.7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2"/>
      <c r="AT305" s="2"/>
      <c r="AU305" s="46"/>
      <c r="AV305" s="46"/>
    </row>
    <row r="306" spans="1:48">
      <c r="AL306" s="46"/>
    </row>
  </sheetData>
  <sheetProtection password="F421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VOTV_BAL_PR">
    <tabColor indexed="31"/>
    <pageSetUpPr fitToPage="1"/>
  </sheetPr>
  <dimension ref="A1:BI142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9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6" customWidth="1"/>
    <col min="58" max="58" width="9.140625" style="24"/>
    <col min="59" max="16384" width="9.140625" style="2"/>
  </cols>
  <sheetData>
    <row r="1" spans="1:61" s="118" customFormat="1" ht="24" hidden="1" customHeight="1">
      <c r="A1" s="308"/>
      <c r="B1" s="801"/>
      <c r="C1" s="309" t="str">
        <f>F3</f>
        <v>0.0</v>
      </c>
      <c r="D1" s="422" t="s">
        <v>113</v>
      </c>
      <c r="E1" s="310"/>
      <c r="F1" s="794">
        <f>B1</f>
        <v>0</v>
      </c>
      <c r="G1" s="796"/>
      <c r="H1" s="295"/>
      <c r="I1" s="295"/>
      <c r="J1" s="295"/>
      <c r="K1" s="295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89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298" t="s">
        <v>871</v>
      </c>
      <c r="BB1" s="177"/>
      <c r="BC1" s="177"/>
      <c r="BD1" s="299"/>
      <c r="BE1" s="299"/>
      <c r="BF1" s="299"/>
      <c r="BI1" s="221"/>
    </row>
    <row r="2" spans="1:61" s="118" customFormat="1" ht="0.75" hidden="1" customHeight="1">
      <c r="A2" s="308"/>
      <c r="B2" s="802"/>
      <c r="C2" s="309"/>
      <c r="D2" s="423"/>
      <c r="E2" s="310"/>
      <c r="F2" s="795"/>
      <c r="G2" s="797"/>
      <c r="H2" s="295"/>
      <c r="I2" s="295"/>
      <c r="J2" s="295"/>
      <c r="K2" s="295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89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301"/>
      <c r="BB2" s="177"/>
      <c r="BC2" s="177"/>
      <c r="BD2" s="299"/>
      <c r="BE2" s="299"/>
      <c r="BF2" s="299"/>
      <c r="BI2" s="221"/>
    </row>
    <row r="3" spans="1:61" s="118" customFormat="1" ht="12" hidden="1" customHeight="1">
      <c r="A3" s="308"/>
      <c r="B3" s="802"/>
      <c r="C3" s="798"/>
      <c r="D3" s="307"/>
      <c r="E3" s="303"/>
      <c r="F3" s="304" t="str">
        <f>F1 &amp; ".0"</f>
        <v>0.0</v>
      </c>
      <c r="G3" s="322" t="s">
        <v>137</v>
      </c>
      <c r="H3" s="295"/>
      <c r="I3" s="295"/>
      <c r="J3" s="295"/>
      <c r="K3" s="295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89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298" t="s">
        <v>22</v>
      </c>
      <c r="BB3" s="177"/>
      <c r="BC3" s="177"/>
      <c r="BD3" s="299"/>
      <c r="BE3" s="299"/>
      <c r="BF3" s="299"/>
      <c r="BI3" s="221"/>
    </row>
    <row r="4" spans="1:61" s="118" customFormat="1" ht="12" hidden="1" customHeight="1">
      <c r="A4" s="308"/>
      <c r="B4" s="802"/>
      <c r="C4" s="799"/>
      <c r="D4" s="307"/>
      <c r="E4" s="303"/>
      <c r="F4" s="304" t="str">
        <f>F1 &amp; ".1"</f>
        <v>0.1</v>
      </c>
      <c r="G4" s="322" t="s">
        <v>138</v>
      </c>
      <c r="H4" s="295"/>
      <c r="I4" s="295"/>
      <c r="J4" s="295"/>
      <c r="K4" s="295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89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301" t="str">
        <f>C1 &amp; "-I"</f>
        <v>0.0-I</v>
      </c>
      <c r="BB4" s="177"/>
      <c r="BC4" s="177"/>
      <c r="BD4" s="299"/>
      <c r="BE4" s="299"/>
      <c r="BF4" s="299"/>
      <c r="BI4" s="221"/>
    </row>
    <row r="5" spans="1:61" s="118" customFormat="1" ht="12" hidden="1" customHeight="1">
      <c r="A5" s="308"/>
      <c r="B5" s="802"/>
      <c r="C5" s="799"/>
      <c r="D5" s="307"/>
      <c r="E5" s="303"/>
      <c r="F5" s="304" t="str">
        <f>F1 &amp; ".2"</f>
        <v>0.2</v>
      </c>
      <c r="G5" s="322" t="s">
        <v>139</v>
      </c>
      <c r="H5" s="295"/>
      <c r="I5" s="295"/>
      <c r="J5" s="295"/>
      <c r="K5" s="295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89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301" t="str">
        <f>C1 &amp; "-I"</f>
        <v>0.0-I</v>
      </c>
      <c r="BB5" s="177"/>
      <c r="BC5" s="177"/>
      <c r="BD5" s="299"/>
      <c r="BE5" s="299"/>
      <c r="BF5" s="299"/>
      <c r="BI5" s="221"/>
    </row>
    <row r="6" spans="1:61" s="118" customFormat="1" ht="12" hidden="1" customHeight="1">
      <c r="A6" s="308"/>
      <c r="B6" s="802"/>
      <c r="C6" s="799"/>
      <c r="D6" s="307"/>
      <c r="E6" s="303"/>
      <c r="F6" s="304" t="str">
        <f>F1 &amp; ".3"</f>
        <v>0.3</v>
      </c>
      <c r="G6" s="322" t="s">
        <v>140</v>
      </c>
      <c r="H6" s="295"/>
      <c r="I6" s="295"/>
      <c r="J6" s="295"/>
      <c r="K6" s="295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89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301" t="str">
        <f>C1 &amp; "-I"</f>
        <v>0.0-I</v>
      </c>
      <c r="BB6" s="177"/>
      <c r="BC6" s="177"/>
      <c r="BD6" s="299"/>
      <c r="BE6" s="299"/>
      <c r="BF6" s="299"/>
      <c r="BI6" s="221"/>
    </row>
    <row r="7" spans="1:61" s="118" customFormat="1" ht="12" hidden="1" customHeight="1">
      <c r="A7" s="308"/>
      <c r="B7" s="802"/>
      <c r="C7" s="799"/>
      <c r="D7" s="307"/>
      <c r="E7" s="303"/>
      <c r="F7" s="304" t="str">
        <f>F1 &amp; ".4"</f>
        <v>0.4</v>
      </c>
      <c r="G7" s="322" t="s">
        <v>141</v>
      </c>
      <c r="H7" s="295"/>
      <c r="I7" s="295"/>
      <c r="J7" s="295"/>
      <c r="K7" s="295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89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301" t="str">
        <f>C1 &amp; "-I"</f>
        <v>0.0-I</v>
      </c>
      <c r="BB7" s="177"/>
      <c r="BC7" s="177"/>
      <c r="BD7" s="299"/>
      <c r="BE7" s="299"/>
      <c r="BF7" s="299"/>
      <c r="BI7" s="221"/>
    </row>
    <row r="8" spans="1:61" s="118" customFormat="1" ht="12" hidden="1" customHeight="1">
      <c r="A8" s="308"/>
      <c r="B8" s="802"/>
      <c r="C8" s="799"/>
      <c r="D8" s="307"/>
      <c r="E8" s="303"/>
      <c r="F8" s="304" t="str">
        <f>F1 &amp; ".5"</f>
        <v>0.5</v>
      </c>
      <c r="G8" s="322" t="s">
        <v>142</v>
      </c>
      <c r="H8" s="295"/>
      <c r="I8" s="295"/>
      <c r="J8" s="295"/>
      <c r="K8" s="295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89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301" t="str">
        <f>C1 &amp; "-I"</f>
        <v>0.0-I</v>
      </c>
      <c r="BB8" s="177"/>
      <c r="BC8" s="177"/>
      <c r="BD8" s="299"/>
      <c r="BE8" s="299"/>
      <c r="BF8" s="299"/>
      <c r="BI8" s="221"/>
    </row>
    <row r="9" spans="1:61" s="118" customFormat="1" ht="12" hidden="1" customHeight="1">
      <c r="A9" s="308"/>
      <c r="B9" s="802"/>
      <c r="C9" s="799"/>
      <c r="D9" s="307"/>
      <c r="E9" s="303"/>
      <c r="F9" s="304" t="str">
        <f>F1 &amp; ".6"</f>
        <v>0.6</v>
      </c>
      <c r="G9" s="322" t="s">
        <v>143</v>
      </c>
      <c r="H9" s="295"/>
      <c r="I9" s="295"/>
      <c r="J9" s="295"/>
      <c r="K9" s="295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89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301" t="str">
        <f>C1 &amp; "-I"</f>
        <v>0.0-I</v>
      </c>
      <c r="BB9" s="177"/>
      <c r="BC9" s="177"/>
      <c r="BD9" s="299"/>
      <c r="BE9" s="299"/>
      <c r="BF9" s="299"/>
      <c r="BI9" s="221"/>
    </row>
    <row r="10" spans="1:61" s="118" customFormat="1" ht="12" hidden="1" customHeight="1">
      <c r="A10" s="308"/>
      <c r="B10" s="802"/>
      <c r="C10" s="799"/>
      <c r="D10" s="307"/>
      <c r="E10" s="303"/>
      <c r="F10" s="304" t="str">
        <f>F1 &amp; ".7"</f>
        <v>0.7</v>
      </c>
      <c r="G10" s="322" t="s">
        <v>144</v>
      </c>
      <c r="H10" s="295"/>
      <c r="I10" s="295"/>
      <c r="J10" s="295"/>
      <c r="K10" s="295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89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301" t="str">
        <f>C1 &amp; "-II"</f>
        <v>0.0-II</v>
      </c>
      <c r="BB10" s="177"/>
      <c r="BC10" s="177"/>
      <c r="BD10" s="299"/>
      <c r="BE10" s="299"/>
      <c r="BF10" s="299"/>
      <c r="BI10" s="221"/>
    </row>
    <row r="11" spans="1:61" s="118" customFormat="1" ht="12" hidden="1" customHeight="1">
      <c r="A11" s="308"/>
      <c r="B11" s="802"/>
      <c r="C11" s="799"/>
      <c r="D11" s="307"/>
      <c r="E11" s="303"/>
      <c r="F11" s="304" t="str">
        <f>F1 &amp; ".8"</f>
        <v>0.8</v>
      </c>
      <c r="G11" s="322" t="s">
        <v>145</v>
      </c>
      <c r="H11" s="295"/>
      <c r="I11" s="295"/>
      <c r="J11" s="295"/>
      <c r="K11" s="295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89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301" t="str">
        <f>C1 &amp; "-II"</f>
        <v>0.0-II</v>
      </c>
      <c r="BB11" s="177"/>
      <c r="BC11" s="177"/>
      <c r="BD11" s="299"/>
      <c r="BE11" s="299"/>
      <c r="BF11" s="299"/>
      <c r="BI11" s="221"/>
    </row>
    <row r="12" spans="1:61" s="118" customFormat="1" ht="12" hidden="1" customHeight="1">
      <c r="A12" s="308"/>
      <c r="B12" s="802"/>
      <c r="C12" s="799"/>
      <c r="D12" s="307"/>
      <c r="E12" s="303"/>
      <c r="F12" s="304" t="str">
        <f>F1 &amp; ".9"</f>
        <v>0.9</v>
      </c>
      <c r="G12" s="322" t="s">
        <v>146</v>
      </c>
      <c r="H12" s="295"/>
      <c r="I12" s="295"/>
      <c r="J12" s="295"/>
      <c r="K12" s="295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89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301" t="str">
        <f>C1 &amp; "-II"</f>
        <v>0.0-II</v>
      </c>
      <c r="BB12" s="177"/>
      <c r="BC12" s="177"/>
      <c r="BD12" s="299"/>
      <c r="BE12" s="299"/>
      <c r="BF12" s="299"/>
      <c r="BI12" s="221"/>
    </row>
    <row r="13" spans="1:61" s="118" customFormat="1" ht="12" hidden="1" customHeight="1">
      <c r="A13" s="308"/>
      <c r="B13" s="802"/>
      <c r="C13" s="799"/>
      <c r="D13" s="307"/>
      <c r="E13" s="303"/>
      <c r="F13" s="304" t="str">
        <f>F1 &amp; ".10"</f>
        <v>0.10</v>
      </c>
      <c r="G13" s="322" t="s">
        <v>147</v>
      </c>
      <c r="H13" s="295"/>
      <c r="I13" s="295"/>
      <c r="J13" s="295"/>
      <c r="K13" s="295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89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301" t="str">
        <f>C1 &amp; "-II"</f>
        <v>0.0-II</v>
      </c>
      <c r="BB13" s="177"/>
      <c r="BC13" s="177"/>
      <c r="BD13" s="299"/>
      <c r="BE13" s="299"/>
      <c r="BF13" s="299"/>
      <c r="BI13" s="221"/>
    </row>
    <row r="14" spans="1:61" s="118" customFormat="1" ht="12" hidden="1" customHeight="1">
      <c r="A14" s="308"/>
      <c r="B14" s="802"/>
      <c r="C14" s="799"/>
      <c r="D14" s="307"/>
      <c r="E14" s="303"/>
      <c r="F14" s="304" t="str">
        <f>F1 &amp; ".11"</f>
        <v>0.11</v>
      </c>
      <c r="G14" s="322" t="s">
        <v>148</v>
      </c>
      <c r="H14" s="295"/>
      <c r="I14" s="295"/>
      <c r="J14" s="295"/>
      <c r="K14" s="295"/>
      <c r="L14" s="296"/>
      <c r="M14" s="296"/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89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301" t="str">
        <f>C1 &amp; "-II"</f>
        <v>0.0-II</v>
      </c>
      <c r="BB14" s="177"/>
      <c r="BC14" s="177"/>
      <c r="BD14" s="299"/>
      <c r="BE14" s="299"/>
      <c r="BF14" s="299"/>
      <c r="BI14" s="221"/>
    </row>
    <row r="15" spans="1:61" s="118" customFormat="1" ht="12" hidden="1" customHeight="1">
      <c r="A15" s="308"/>
      <c r="B15" s="802"/>
      <c r="C15" s="804"/>
      <c r="D15" s="307"/>
      <c r="E15" s="303"/>
      <c r="F15" s="304" t="str">
        <f>F1 &amp; ".12"</f>
        <v>0.12</v>
      </c>
      <c r="G15" s="322" t="s">
        <v>149</v>
      </c>
      <c r="H15" s="295"/>
      <c r="I15" s="295"/>
      <c r="J15" s="295"/>
      <c r="K15" s="295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89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301" t="str">
        <f>C1 &amp; "-II"</f>
        <v>0.0-II</v>
      </c>
      <c r="BB15" s="177"/>
      <c r="BC15" s="177"/>
      <c r="BD15" s="299"/>
      <c r="BE15" s="299"/>
      <c r="BF15" s="299"/>
      <c r="BI15" s="221"/>
    </row>
    <row r="16" spans="1:61" s="118" customFormat="1" ht="0.75" hidden="1" customHeight="1">
      <c r="A16" s="308"/>
      <c r="B16" s="802"/>
      <c r="C16" s="798"/>
      <c r="D16" s="307"/>
      <c r="E16" s="303"/>
      <c r="F16" s="295"/>
      <c r="G16" s="295"/>
      <c r="H16" s="295"/>
      <c r="I16" s="295"/>
      <c r="J16" s="295"/>
      <c r="K16" s="295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296"/>
      <c r="AE16" s="296"/>
      <c r="AF16" s="289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301"/>
      <c r="BB16" s="177"/>
      <c r="BC16" s="177"/>
      <c r="BD16" s="299"/>
      <c r="BE16" s="299"/>
      <c r="BF16" s="299"/>
      <c r="BI16" s="221"/>
    </row>
    <row r="17" spans="1:61" s="118" customFormat="1" ht="0.75" hidden="1" customHeight="1">
      <c r="A17" s="308"/>
      <c r="B17" s="802"/>
      <c r="C17" s="799"/>
      <c r="D17" s="307"/>
      <c r="E17" s="303"/>
      <c r="F17" s="295"/>
      <c r="G17" s="295"/>
      <c r="H17" s="295"/>
      <c r="I17" s="295"/>
      <c r="J17" s="295"/>
      <c r="K17" s="295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B17" s="296"/>
      <c r="AC17" s="296"/>
      <c r="AD17" s="296"/>
      <c r="AE17" s="296"/>
      <c r="AF17" s="289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301"/>
      <c r="BB17" s="177"/>
      <c r="BC17" s="177"/>
      <c r="BD17" s="299"/>
      <c r="BE17" s="299"/>
      <c r="BF17" s="299"/>
      <c r="BI17" s="221"/>
    </row>
    <row r="18" spans="1:61" s="118" customFormat="1" ht="0.75" hidden="1" customHeight="1">
      <c r="A18" s="308"/>
      <c r="B18" s="802"/>
      <c r="C18" s="799"/>
      <c r="D18" s="307"/>
      <c r="E18" s="303"/>
      <c r="F18" s="295"/>
      <c r="G18" s="295"/>
      <c r="H18" s="295"/>
      <c r="I18" s="295"/>
      <c r="J18" s="295"/>
      <c r="K18" s="295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89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301"/>
      <c r="BB18" s="177"/>
      <c r="BC18" s="177"/>
      <c r="BD18" s="299"/>
      <c r="BE18" s="299"/>
      <c r="BF18" s="299"/>
      <c r="BI18" s="221"/>
    </row>
    <row r="19" spans="1:61" s="118" customFormat="1" ht="0.75" hidden="1" customHeight="1">
      <c r="A19" s="308"/>
      <c r="B19" s="802"/>
      <c r="C19" s="799"/>
      <c r="D19" s="307"/>
      <c r="E19" s="303"/>
      <c r="F19" s="295"/>
      <c r="G19" s="295"/>
      <c r="H19" s="295"/>
      <c r="I19" s="295"/>
      <c r="J19" s="295"/>
      <c r="K19" s="295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89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301"/>
      <c r="BB19" s="177"/>
      <c r="BC19" s="177"/>
      <c r="BD19" s="299"/>
      <c r="BE19" s="299"/>
      <c r="BF19" s="299"/>
      <c r="BI19" s="221"/>
    </row>
    <row r="20" spans="1:61" s="118" customFormat="1" ht="0.75" hidden="1" customHeight="1">
      <c r="A20" s="308"/>
      <c r="B20" s="802"/>
      <c r="C20" s="799"/>
      <c r="D20" s="307"/>
      <c r="E20" s="303"/>
      <c r="F20" s="295"/>
      <c r="G20" s="295"/>
      <c r="H20" s="295"/>
      <c r="I20" s="295"/>
      <c r="J20" s="295"/>
      <c r="K20" s="295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89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301"/>
      <c r="BB20" s="177"/>
      <c r="BC20" s="177"/>
      <c r="BD20" s="299"/>
      <c r="BE20" s="299"/>
      <c r="BF20" s="299"/>
      <c r="BI20" s="221"/>
    </row>
    <row r="21" spans="1:61" s="118" customFormat="1" ht="0.75" hidden="1" customHeight="1">
      <c r="A21" s="308"/>
      <c r="B21" s="802"/>
      <c r="C21" s="799"/>
      <c r="D21" s="307"/>
      <c r="E21" s="303"/>
      <c r="F21" s="295"/>
      <c r="G21" s="295"/>
      <c r="H21" s="295"/>
      <c r="I21" s="295"/>
      <c r="J21" s="295"/>
      <c r="K21" s="295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89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301"/>
      <c r="BB21" s="177"/>
      <c r="BC21" s="177"/>
      <c r="BD21" s="299"/>
      <c r="BE21" s="299"/>
      <c r="BF21" s="299"/>
      <c r="BI21" s="221"/>
    </row>
    <row r="22" spans="1:61" s="118" customFormat="1" ht="0.75" hidden="1" customHeight="1">
      <c r="A22" s="308"/>
      <c r="B22" s="802"/>
      <c r="C22" s="799"/>
      <c r="D22" s="307"/>
      <c r="E22" s="303"/>
      <c r="F22" s="295"/>
      <c r="G22" s="295"/>
      <c r="H22" s="295"/>
      <c r="I22" s="295"/>
      <c r="J22" s="295"/>
      <c r="K22" s="295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89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301"/>
      <c r="BB22" s="177"/>
      <c r="BC22" s="177"/>
      <c r="BD22" s="299"/>
      <c r="BE22" s="299"/>
      <c r="BF22" s="299"/>
      <c r="BI22" s="221"/>
    </row>
    <row r="23" spans="1:61" s="118" customFormat="1" ht="0.75" hidden="1" customHeight="1">
      <c r="A23" s="308"/>
      <c r="B23" s="802"/>
      <c r="C23" s="799"/>
      <c r="D23" s="307"/>
      <c r="E23" s="303"/>
      <c r="F23" s="295"/>
      <c r="G23" s="295"/>
      <c r="H23" s="295"/>
      <c r="I23" s="295"/>
      <c r="J23" s="295"/>
      <c r="K23" s="295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89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301"/>
      <c r="BB23" s="177"/>
      <c r="BC23" s="177"/>
      <c r="BD23" s="299"/>
      <c r="BE23" s="299"/>
      <c r="BF23" s="299"/>
      <c r="BI23" s="221"/>
    </row>
    <row r="24" spans="1:61" s="118" customFormat="1" ht="0.75" hidden="1" customHeight="1">
      <c r="A24" s="308"/>
      <c r="B24" s="802"/>
      <c r="C24" s="799"/>
      <c r="D24" s="307"/>
      <c r="E24" s="303"/>
      <c r="F24" s="295"/>
      <c r="G24" s="295"/>
      <c r="H24" s="295"/>
      <c r="I24" s="295"/>
      <c r="J24" s="295"/>
      <c r="K24" s="295"/>
      <c r="L24" s="296"/>
      <c r="M24" s="296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89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301"/>
      <c r="BB24" s="177"/>
      <c r="BC24" s="177"/>
      <c r="BD24" s="299"/>
      <c r="BE24" s="299"/>
      <c r="BF24" s="299"/>
      <c r="BI24" s="221"/>
    </row>
    <row r="25" spans="1:61" s="118" customFormat="1" ht="0.75" hidden="1" customHeight="1">
      <c r="A25" s="308"/>
      <c r="B25" s="802"/>
      <c r="C25" s="799"/>
      <c r="D25" s="307"/>
      <c r="E25" s="303"/>
      <c r="F25" s="295"/>
      <c r="G25" s="295"/>
      <c r="H25" s="295"/>
      <c r="I25" s="295"/>
      <c r="J25" s="295"/>
      <c r="K25" s="295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89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301"/>
      <c r="BB25" s="177"/>
      <c r="BC25" s="177"/>
      <c r="BD25" s="299"/>
      <c r="BE25" s="299"/>
      <c r="BF25" s="299"/>
      <c r="BI25" s="221"/>
    </row>
    <row r="26" spans="1:61" s="118" customFormat="1" ht="0.75" hidden="1" customHeight="1">
      <c r="A26" s="308"/>
      <c r="B26" s="802"/>
      <c r="C26" s="799"/>
      <c r="D26" s="307"/>
      <c r="E26" s="303"/>
      <c r="F26" s="295"/>
      <c r="G26" s="295"/>
      <c r="H26" s="295"/>
      <c r="I26" s="295"/>
      <c r="J26" s="295"/>
      <c r="K26" s="295"/>
      <c r="L26" s="296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89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301"/>
      <c r="BB26" s="177"/>
      <c r="BC26" s="177"/>
      <c r="BD26" s="299"/>
      <c r="BE26" s="299"/>
      <c r="BF26" s="299"/>
      <c r="BI26" s="221"/>
    </row>
    <row r="27" spans="1:61" s="118" customFormat="1" ht="0.75" hidden="1" customHeight="1">
      <c r="A27" s="308"/>
      <c r="B27" s="802"/>
      <c r="C27" s="799"/>
      <c r="D27" s="307"/>
      <c r="E27" s="303"/>
      <c r="F27" s="295"/>
      <c r="G27" s="295"/>
      <c r="H27" s="295"/>
      <c r="I27" s="295"/>
      <c r="J27" s="295"/>
      <c r="K27" s="295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89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301"/>
      <c r="BB27" s="177"/>
      <c r="BC27" s="177"/>
      <c r="BD27" s="299"/>
      <c r="BE27" s="299"/>
      <c r="BF27" s="299"/>
      <c r="BI27" s="221"/>
    </row>
    <row r="28" spans="1:61" s="118" customFormat="1" ht="0.75" hidden="1" customHeight="1">
      <c r="A28" s="308"/>
      <c r="B28" s="877"/>
      <c r="C28" s="878"/>
      <c r="D28" s="424"/>
      <c r="E28" s="303"/>
      <c r="F28" s="295"/>
      <c r="G28" s="295"/>
      <c r="H28" s="295"/>
      <c r="I28" s="295"/>
      <c r="J28" s="295"/>
      <c r="K28" s="295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89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301"/>
      <c r="BB28" s="177"/>
      <c r="BC28" s="177"/>
      <c r="BD28" s="299"/>
      <c r="BE28" s="299"/>
      <c r="BF28" s="299"/>
      <c r="BI28" s="221"/>
    </row>
    <row r="29" spans="1:61" s="118" customFormat="1" ht="24" hidden="1" customHeight="1">
      <c r="A29" s="308" t="s">
        <v>440</v>
      </c>
      <c r="B29" s="801"/>
      <c r="C29" s="309" t="str">
        <f>F31</f>
        <v>0.0</v>
      </c>
      <c r="D29" s="422" t="s">
        <v>113</v>
      </c>
      <c r="E29" s="310"/>
      <c r="F29" s="794">
        <f>B29</f>
        <v>0</v>
      </c>
      <c r="G29" s="796"/>
      <c r="H29" s="311">
        <f>H31</f>
        <v>0</v>
      </c>
      <c r="I29" s="311">
        <f>I31</f>
        <v>0</v>
      </c>
      <c r="J29" s="672" t="str">
        <f>A29</f>
        <v>TBD</v>
      </c>
      <c r="K29" s="311">
        <f>K31</f>
        <v>0</v>
      </c>
      <c r="L29" s="311">
        <f>L31</f>
        <v>0</v>
      </c>
      <c r="M29" s="311">
        <f>M31</f>
        <v>0</v>
      </c>
      <c r="N29" s="311">
        <f>N31</f>
        <v>0</v>
      </c>
      <c r="O29" s="311">
        <f t="shared" ref="O29:V29" si="0">O31</f>
        <v>0</v>
      </c>
      <c r="P29" s="311">
        <f t="shared" si="0"/>
        <v>0</v>
      </c>
      <c r="Q29" s="311">
        <f t="shared" si="0"/>
        <v>0</v>
      </c>
      <c r="R29" s="311">
        <f t="shared" si="0"/>
        <v>0</v>
      </c>
      <c r="S29" s="311">
        <f t="shared" si="0"/>
        <v>0</v>
      </c>
      <c r="T29" s="311">
        <f t="shared" si="0"/>
        <v>0</v>
      </c>
      <c r="U29" s="311">
        <f t="shared" si="0"/>
        <v>0</v>
      </c>
      <c r="V29" s="311">
        <f t="shared" si="0"/>
        <v>0</v>
      </c>
      <c r="W29" s="311">
        <f>W31</f>
        <v>0</v>
      </c>
      <c r="X29" s="311">
        <f t="shared" ref="X29:AF29" si="1">X31</f>
        <v>0</v>
      </c>
      <c r="Y29" s="311">
        <f t="shared" si="1"/>
        <v>0</v>
      </c>
      <c r="Z29" s="311">
        <f t="shared" si="1"/>
        <v>0</v>
      </c>
      <c r="AA29" s="311">
        <f t="shared" si="1"/>
        <v>0</v>
      </c>
      <c r="AB29" s="311">
        <f t="shared" si="1"/>
        <v>0</v>
      </c>
      <c r="AC29" s="311">
        <f t="shared" si="1"/>
        <v>0</v>
      </c>
      <c r="AD29" s="311">
        <f t="shared" si="1"/>
        <v>0</v>
      </c>
      <c r="AE29" s="311">
        <f t="shared" si="1"/>
        <v>0</v>
      </c>
      <c r="AF29" s="256">
        <f t="shared" si="1"/>
        <v>0</v>
      </c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298" t="s">
        <v>871</v>
      </c>
      <c r="BB29" s="177"/>
      <c r="BC29" s="177"/>
      <c r="BD29" s="414"/>
      <c r="BE29" s="414"/>
      <c r="BF29" s="299"/>
    </row>
    <row r="30" spans="1:61" s="118" customFormat="1" ht="0.75" hidden="1" customHeight="1">
      <c r="A30" s="308"/>
      <c r="B30" s="802"/>
      <c r="C30" s="309"/>
      <c r="D30" s="423"/>
      <c r="E30" s="310"/>
      <c r="F30" s="795"/>
      <c r="G30" s="797"/>
      <c r="H30" s="295"/>
      <c r="I30" s="295"/>
      <c r="J30" s="296"/>
      <c r="K30" s="295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360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301"/>
      <c r="BB30" s="177"/>
      <c r="BC30" s="177"/>
      <c r="BD30" s="414"/>
      <c r="BE30" s="414"/>
      <c r="BF30" s="299"/>
    </row>
    <row r="31" spans="1:61" s="118" customFormat="1" ht="12" hidden="1" customHeight="1">
      <c r="A31" s="308"/>
      <c r="B31" s="802"/>
      <c r="C31" s="798"/>
      <c r="D31" s="307"/>
      <c r="E31" s="303"/>
      <c r="F31" s="304" t="str">
        <f>F29 &amp; ".0"</f>
        <v>0.0</v>
      </c>
      <c r="G31" s="322" t="s">
        <v>137</v>
      </c>
      <c r="H31" s="313">
        <f>SUMIF('Список объектов'!$R$15:$R$16,$F31,'Список объектов'!$S$15:$S$16)</f>
        <v>0</v>
      </c>
      <c r="I31" s="313">
        <f>SUMIF('Список объектов'!$R$15:$R$16,$F31,'Список объектов'!$T$15:$T$16)</f>
        <v>0</v>
      </c>
      <c r="J31" s="418" t="str">
        <f>J29</f>
        <v>TBD</v>
      </c>
      <c r="K31" s="314">
        <f>L31+M31</f>
        <v>0</v>
      </c>
      <c r="L31" s="314">
        <f>SUM(L32:L43)</f>
        <v>0</v>
      </c>
      <c r="M31" s="314">
        <f>SUM(M32:M43)</f>
        <v>0</v>
      </c>
      <c r="N31" s="314">
        <f>SUM(N32:N43)</f>
        <v>0</v>
      </c>
      <c r="O31" s="314">
        <f t="shared" ref="O31:V31" si="2">SUM(O32:O43)</f>
        <v>0</v>
      </c>
      <c r="P31" s="314">
        <f t="shared" si="2"/>
        <v>0</v>
      </c>
      <c r="Q31" s="314">
        <f t="shared" si="2"/>
        <v>0</v>
      </c>
      <c r="R31" s="314">
        <f t="shared" si="2"/>
        <v>0</v>
      </c>
      <c r="S31" s="314">
        <f t="shared" si="2"/>
        <v>0</v>
      </c>
      <c r="T31" s="314">
        <f t="shared" si="2"/>
        <v>0</v>
      </c>
      <c r="U31" s="314">
        <f t="shared" si="2"/>
        <v>0</v>
      </c>
      <c r="V31" s="314">
        <f t="shared" si="2"/>
        <v>0</v>
      </c>
      <c r="W31" s="314">
        <f>SUM(W32:W43)</f>
        <v>0</v>
      </c>
      <c r="X31" s="314">
        <f>SUM(X32:X43)</f>
        <v>0</v>
      </c>
      <c r="Y31" s="314">
        <f>SUM(Y32:Y43)</f>
        <v>0</v>
      </c>
      <c r="Z31" s="313"/>
      <c r="AA31" s="313"/>
      <c r="AB31" s="313"/>
      <c r="AC31" s="314">
        <f>AD31+AE31</f>
        <v>0</v>
      </c>
      <c r="AD31" s="313"/>
      <c r="AE31" s="313"/>
      <c r="AF31" s="28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419">
        <f>IF(K31=0,0,L31/K31*100)</f>
        <v>0</v>
      </c>
      <c r="AW31" s="177"/>
      <c r="AX31" s="177"/>
      <c r="AY31" s="177"/>
      <c r="AZ31" s="177"/>
      <c r="BA31" s="298" t="s">
        <v>22</v>
      </c>
      <c r="BB31" s="177"/>
      <c r="BC31" s="177"/>
      <c r="BD31" s="414"/>
      <c r="BE31" s="414"/>
      <c r="BF31" s="299"/>
    </row>
    <row r="32" spans="1:61" s="118" customFormat="1" ht="12" hidden="1" customHeight="1">
      <c r="A32" s="308"/>
      <c r="B32" s="802"/>
      <c r="C32" s="799"/>
      <c r="D32" s="307"/>
      <c r="E32" s="303"/>
      <c r="F32" s="304" t="str">
        <f>F29 &amp; ".1"</f>
        <v>0.1</v>
      </c>
      <c r="G32" s="322" t="s">
        <v>138</v>
      </c>
      <c r="H32" s="296"/>
      <c r="I32" s="296"/>
      <c r="J32" s="676" t="str">
        <f ca="1">IF(OFFSET('Список территорий'!CJ$15,$F29,0)="a","Y","N")</f>
        <v>N</v>
      </c>
      <c r="K32" s="314">
        <f t="shared" ref="K32:K43" si="3">L32+M32</f>
        <v>0</v>
      </c>
      <c r="L32" s="313"/>
      <c r="M32" s="314">
        <f>SUM(N32,Q32,T32,W32)</f>
        <v>0</v>
      </c>
      <c r="N32" s="314">
        <f>SUM(O32,P32,)</f>
        <v>0</v>
      </c>
      <c r="O32" s="313"/>
      <c r="P32" s="313"/>
      <c r="Q32" s="314">
        <f>SUM(R32,S32,)</f>
        <v>0</v>
      </c>
      <c r="R32" s="313"/>
      <c r="S32" s="313"/>
      <c r="T32" s="314">
        <f>SUM(U32,V32,)</f>
        <v>0</v>
      </c>
      <c r="U32" s="313"/>
      <c r="V32" s="313"/>
      <c r="W32" s="314">
        <f>SUM(X32,Y32,)</f>
        <v>0</v>
      </c>
      <c r="X32" s="313"/>
      <c r="Y32" s="313"/>
      <c r="Z32" s="296"/>
      <c r="AA32" s="296"/>
      <c r="AB32" s="296"/>
      <c r="AC32" s="296"/>
      <c r="AD32" s="296"/>
      <c r="AE32" s="296"/>
      <c r="AF32" s="289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301" t="str">
        <f>C29 &amp; "-I"</f>
        <v>0.0-I</v>
      </c>
      <c r="BB32" s="177"/>
      <c r="BC32" s="177"/>
      <c r="BD32" s="414"/>
      <c r="BE32" s="414"/>
      <c r="BF32" s="299"/>
    </row>
    <row r="33" spans="1:61" s="118" customFormat="1" ht="12" hidden="1" customHeight="1">
      <c r="A33" s="308"/>
      <c r="B33" s="802"/>
      <c r="C33" s="799"/>
      <c r="D33" s="307"/>
      <c r="E33" s="303"/>
      <c r="F33" s="304" t="str">
        <f>F29 &amp; ".2"</f>
        <v>0.2</v>
      </c>
      <c r="G33" s="322" t="s">
        <v>139</v>
      </c>
      <c r="H33" s="296"/>
      <c r="I33" s="296"/>
      <c r="J33" s="676" t="str">
        <f ca="1">IF(OFFSET('Список территорий'!CK$15,$F29,0)="a","Y","N")</f>
        <v>N</v>
      </c>
      <c r="K33" s="314">
        <f t="shared" si="3"/>
        <v>0</v>
      </c>
      <c r="L33" s="313"/>
      <c r="M33" s="314">
        <f t="shared" ref="M33:M43" si="4">SUM(N33,Q33,T33,W33)</f>
        <v>0</v>
      </c>
      <c r="N33" s="314">
        <f t="shared" ref="N33:N43" si="5">SUM(O33,P33,)</f>
        <v>0</v>
      </c>
      <c r="O33" s="313"/>
      <c r="P33" s="313"/>
      <c r="Q33" s="314">
        <f t="shared" ref="Q33:Q43" si="6">SUM(R33,S33,)</f>
        <v>0</v>
      </c>
      <c r="R33" s="313"/>
      <c r="S33" s="313"/>
      <c r="T33" s="314">
        <f t="shared" ref="T33:T43" si="7">SUM(U33,V33,)</f>
        <v>0</v>
      </c>
      <c r="U33" s="313"/>
      <c r="V33" s="313"/>
      <c r="W33" s="314">
        <f t="shared" ref="W33:W43" si="8">SUM(X33,Y33,)</f>
        <v>0</v>
      </c>
      <c r="X33" s="313"/>
      <c r="Y33" s="313"/>
      <c r="Z33" s="296"/>
      <c r="AA33" s="296"/>
      <c r="AB33" s="296"/>
      <c r="AC33" s="296"/>
      <c r="AD33" s="296"/>
      <c r="AE33" s="296"/>
      <c r="AF33" s="289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301" t="str">
        <f>C29 &amp; "-I"</f>
        <v>0.0-I</v>
      </c>
      <c r="BB33" s="177"/>
      <c r="BC33" s="177"/>
      <c r="BD33" s="414"/>
      <c r="BE33" s="414"/>
      <c r="BF33" s="299"/>
    </row>
    <row r="34" spans="1:61" s="118" customFormat="1" ht="12" hidden="1" customHeight="1">
      <c r="A34" s="308"/>
      <c r="B34" s="802"/>
      <c r="C34" s="799"/>
      <c r="D34" s="307"/>
      <c r="E34" s="303"/>
      <c r="F34" s="304" t="str">
        <f>F29 &amp; ".3"</f>
        <v>0.3</v>
      </c>
      <c r="G34" s="322" t="s">
        <v>140</v>
      </c>
      <c r="H34" s="296"/>
      <c r="I34" s="296"/>
      <c r="J34" s="676" t="str">
        <f ca="1">IF(OFFSET('Список территорий'!CL$15,$F29,0)="a","Y","N")</f>
        <v>N</v>
      </c>
      <c r="K34" s="314">
        <f t="shared" si="3"/>
        <v>0</v>
      </c>
      <c r="L34" s="313"/>
      <c r="M34" s="314">
        <f t="shared" si="4"/>
        <v>0</v>
      </c>
      <c r="N34" s="314">
        <f t="shared" si="5"/>
        <v>0</v>
      </c>
      <c r="O34" s="313"/>
      <c r="P34" s="313"/>
      <c r="Q34" s="314">
        <f t="shared" si="6"/>
        <v>0</v>
      </c>
      <c r="R34" s="313"/>
      <c r="S34" s="313"/>
      <c r="T34" s="314">
        <f t="shared" si="7"/>
        <v>0</v>
      </c>
      <c r="U34" s="313"/>
      <c r="V34" s="313"/>
      <c r="W34" s="314">
        <f t="shared" si="8"/>
        <v>0</v>
      </c>
      <c r="X34" s="313"/>
      <c r="Y34" s="313"/>
      <c r="Z34" s="296"/>
      <c r="AA34" s="296"/>
      <c r="AB34" s="296"/>
      <c r="AC34" s="296"/>
      <c r="AD34" s="296"/>
      <c r="AE34" s="296"/>
      <c r="AF34" s="289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301" t="str">
        <f>C29 &amp; "-I"</f>
        <v>0.0-I</v>
      </c>
      <c r="BB34" s="177"/>
      <c r="BC34" s="177"/>
      <c r="BD34" s="414"/>
      <c r="BE34" s="414"/>
      <c r="BF34" s="299"/>
    </row>
    <row r="35" spans="1:61" s="118" customFormat="1" ht="12" hidden="1" customHeight="1">
      <c r="A35" s="308"/>
      <c r="B35" s="802"/>
      <c r="C35" s="799"/>
      <c r="D35" s="307"/>
      <c r="E35" s="303"/>
      <c r="F35" s="304" t="str">
        <f>F29 &amp; ".4"</f>
        <v>0.4</v>
      </c>
      <c r="G35" s="322" t="s">
        <v>141</v>
      </c>
      <c r="H35" s="296"/>
      <c r="I35" s="296"/>
      <c r="J35" s="676" t="str">
        <f ca="1">IF(OFFSET('Список территорий'!CM$15,$F29,0)="a","Y","N")</f>
        <v>N</v>
      </c>
      <c r="K35" s="314">
        <f t="shared" si="3"/>
        <v>0</v>
      </c>
      <c r="L35" s="313"/>
      <c r="M35" s="314">
        <f t="shared" si="4"/>
        <v>0</v>
      </c>
      <c r="N35" s="314">
        <f t="shared" si="5"/>
        <v>0</v>
      </c>
      <c r="O35" s="313"/>
      <c r="P35" s="313"/>
      <c r="Q35" s="314">
        <f t="shared" si="6"/>
        <v>0</v>
      </c>
      <c r="R35" s="313"/>
      <c r="S35" s="313"/>
      <c r="T35" s="314">
        <f t="shared" si="7"/>
        <v>0</v>
      </c>
      <c r="U35" s="313"/>
      <c r="V35" s="313"/>
      <c r="W35" s="314">
        <f t="shared" si="8"/>
        <v>0</v>
      </c>
      <c r="X35" s="313"/>
      <c r="Y35" s="313"/>
      <c r="Z35" s="296"/>
      <c r="AA35" s="296"/>
      <c r="AB35" s="296"/>
      <c r="AC35" s="296"/>
      <c r="AD35" s="296"/>
      <c r="AE35" s="296"/>
      <c r="AF35" s="289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301" t="str">
        <f>C29 &amp; "-I"</f>
        <v>0.0-I</v>
      </c>
      <c r="BB35" s="177"/>
      <c r="BC35" s="177"/>
      <c r="BD35" s="414"/>
      <c r="BE35" s="414"/>
      <c r="BF35" s="299"/>
    </row>
    <row r="36" spans="1:61" s="118" customFormat="1" ht="12" hidden="1" customHeight="1">
      <c r="A36" s="308"/>
      <c r="B36" s="802"/>
      <c r="C36" s="799"/>
      <c r="D36" s="307"/>
      <c r="E36" s="303"/>
      <c r="F36" s="304" t="str">
        <f>F29 &amp; ".5"</f>
        <v>0.5</v>
      </c>
      <c r="G36" s="322" t="s">
        <v>142</v>
      </c>
      <c r="H36" s="296"/>
      <c r="I36" s="296"/>
      <c r="J36" s="676" t="str">
        <f ca="1">IF(OFFSET('Список территорий'!CN$15,$F29,0)="a","Y","N")</f>
        <v>N</v>
      </c>
      <c r="K36" s="314">
        <f t="shared" si="3"/>
        <v>0</v>
      </c>
      <c r="L36" s="313"/>
      <c r="M36" s="314">
        <f t="shared" si="4"/>
        <v>0</v>
      </c>
      <c r="N36" s="314">
        <f t="shared" si="5"/>
        <v>0</v>
      </c>
      <c r="O36" s="313"/>
      <c r="P36" s="313"/>
      <c r="Q36" s="314">
        <f t="shared" si="6"/>
        <v>0</v>
      </c>
      <c r="R36" s="313"/>
      <c r="S36" s="313"/>
      <c r="T36" s="314">
        <f t="shared" si="7"/>
        <v>0</v>
      </c>
      <c r="U36" s="313"/>
      <c r="V36" s="313"/>
      <c r="W36" s="314">
        <f t="shared" si="8"/>
        <v>0</v>
      </c>
      <c r="X36" s="313"/>
      <c r="Y36" s="313"/>
      <c r="Z36" s="296"/>
      <c r="AA36" s="296"/>
      <c r="AB36" s="296"/>
      <c r="AC36" s="296"/>
      <c r="AD36" s="296"/>
      <c r="AE36" s="296"/>
      <c r="AF36" s="289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301" t="str">
        <f>C29 &amp; "-I"</f>
        <v>0.0-I</v>
      </c>
      <c r="BB36" s="177"/>
      <c r="BC36" s="177"/>
      <c r="BD36" s="414"/>
      <c r="BE36" s="414"/>
      <c r="BF36" s="299"/>
    </row>
    <row r="37" spans="1:61" s="118" customFormat="1" ht="12" hidden="1" customHeight="1">
      <c r="A37" s="308"/>
      <c r="B37" s="802"/>
      <c r="C37" s="799"/>
      <c r="D37" s="307"/>
      <c r="E37" s="303"/>
      <c r="F37" s="304" t="str">
        <f>F29 &amp; ".6"</f>
        <v>0.6</v>
      </c>
      <c r="G37" s="322" t="s">
        <v>143</v>
      </c>
      <c r="H37" s="296"/>
      <c r="I37" s="296"/>
      <c r="J37" s="676" t="str">
        <f ca="1">IF(OFFSET('Список территорий'!CO$15,$F29,0)="a","Y","N")</f>
        <v>N</v>
      </c>
      <c r="K37" s="314">
        <f t="shared" si="3"/>
        <v>0</v>
      </c>
      <c r="L37" s="313"/>
      <c r="M37" s="314">
        <f t="shared" si="4"/>
        <v>0</v>
      </c>
      <c r="N37" s="314">
        <f t="shared" si="5"/>
        <v>0</v>
      </c>
      <c r="O37" s="313"/>
      <c r="P37" s="313"/>
      <c r="Q37" s="314">
        <f t="shared" si="6"/>
        <v>0</v>
      </c>
      <c r="R37" s="313"/>
      <c r="S37" s="313"/>
      <c r="T37" s="314">
        <f t="shared" si="7"/>
        <v>0</v>
      </c>
      <c r="U37" s="313"/>
      <c r="V37" s="313"/>
      <c r="W37" s="314">
        <f t="shared" si="8"/>
        <v>0</v>
      </c>
      <c r="X37" s="313"/>
      <c r="Y37" s="313"/>
      <c r="Z37" s="296"/>
      <c r="AA37" s="296"/>
      <c r="AB37" s="296"/>
      <c r="AC37" s="296"/>
      <c r="AD37" s="296"/>
      <c r="AE37" s="296"/>
      <c r="AF37" s="289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301" t="str">
        <f>C29 &amp; "-I"</f>
        <v>0.0-I</v>
      </c>
      <c r="BB37" s="177"/>
      <c r="BC37" s="177"/>
      <c r="BD37" s="414"/>
      <c r="BE37" s="414"/>
      <c r="BF37" s="299"/>
    </row>
    <row r="38" spans="1:61" s="118" customFormat="1" ht="12" hidden="1" customHeight="1">
      <c r="A38" s="308"/>
      <c r="B38" s="802"/>
      <c r="C38" s="799"/>
      <c r="D38" s="307"/>
      <c r="E38" s="303"/>
      <c r="F38" s="304" t="str">
        <f>F29 &amp; ".7"</f>
        <v>0.7</v>
      </c>
      <c r="G38" s="322" t="s">
        <v>144</v>
      </c>
      <c r="H38" s="296"/>
      <c r="I38" s="296"/>
      <c r="J38" s="676" t="str">
        <f ca="1">IF(OFFSET('Список территорий'!CP$15,$F29,0)="a","Y","N")</f>
        <v>N</v>
      </c>
      <c r="K38" s="314">
        <f t="shared" si="3"/>
        <v>0</v>
      </c>
      <c r="L38" s="313"/>
      <c r="M38" s="314">
        <f t="shared" si="4"/>
        <v>0</v>
      </c>
      <c r="N38" s="314">
        <f t="shared" si="5"/>
        <v>0</v>
      </c>
      <c r="O38" s="313"/>
      <c r="P38" s="313"/>
      <c r="Q38" s="314">
        <f t="shared" si="6"/>
        <v>0</v>
      </c>
      <c r="R38" s="313"/>
      <c r="S38" s="313"/>
      <c r="T38" s="314">
        <f t="shared" si="7"/>
        <v>0</v>
      </c>
      <c r="U38" s="313"/>
      <c r="V38" s="313"/>
      <c r="W38" s="314">
        <f t="shared" si="8"/>
        <v>0</v>
      </c>
      <c r="X38" s="313"/>
      <c r="Y38" s="313"/>
      <c r="Z38" s="296"/>
      <c r="AA38" s="296"/>
      <c r="AB38" s="296"/>
      <c r="AC38" s="296"/>
      <c r="AD38" s="296"/>
      <c r="AE38" s="296"/>
      <c r="AF38" s="289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301" t="str">
        <f>C29 &amp; "-II"</f>
        <v>0.0-II</v>
      </c>
      <c r="BB38" s="177"/>
      <c r="BC38" s="177"/>
      <c r="BD38" s="414"/>
      <c r="BE38" s="414"/>
      <c r="BF38" s="299"/>
    </row>
    <row r="39" spans="1:61" s="118" customFormat="1" ht="12" hidden="1" customHeight="1">
      <c r="A39" s="308"/>
      <c r="B39" s="802"/>
      <c r="C39" s="799"/>
      <c r="D39" s="307"/>
      <c r="E39" s="303"/>
      <c r="F39" s="304" t="str">
        <f>F29 &amp; ".8"</f>
        <v>0.8</v>
      </c>
      <c r="G39" s="322" t="s">
        <v>145</v>
      </c>
      <c r="H39" s="296"/>
      <c r="I39" s="296"/>
      <c r="J39" s="676" t="str">
        <f ca="1">IF(OFFSET('Список территорий'!CQ$15,$F29,0)="a","Y","N")</f>
        <v>N</v>
      </c>
      <c r="K39" s="314">
        <f t="shared" si="3"/>
        <v>0</v>
      </c>
      <c r="L39" s="313"/>
      <c r="M39" s="314">
        <f t="shared" si="4"/>
        <v>0</v>
      </c>
      <c r="N39" s="314">
        <f t="shared" si="5"/>
        <v>0</v>
      </c>
      <c r="O39" s="313"/>
      <c r="P39" s="313"/>
      <c r="Q39" s="314">
        <f t="shared" si="6"/>
        <v>0</v>
      </c>
      <c r="R39" s="313"/>
      <c r="S39" s="313"/>
      <c r="T39" s="314">
        <f t="shared" si="7"/>
        <v>0</v>
      </c>
      <c r="U39" s="313"/>
      <c r="V39" s="313"/>
      <c r="W39" s="314">
        <f t="shared" si="8"/>
        <v>0</v>
      </c>
      <c r="X39" s="313"/>
      <c r="Y39" s="313"/>
      <c r="Z39" s="296"/>
      <c r="AA39" s="296"/>
      <c r="AB39" s="296"/>
      <c r="AC39" s="296"/>
      <c r="AD39" s="296"/>
      <c r="AE39" s="296"/>
      <c r="AF39" s="289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301" t="str">
        <f>C29 &amp; "-II"</f>
        <v>0.0-II</v>
      </c>
      <c r="BB39" s="177"/>
      <c r="BC39" s="177"/>
      <c r="BD39" s="414"/>
      <c r="BE39" s="414"/>
      <c r="BF39" s="299"/>
    </row>
    <row r="40" spans="1:61" s="118" customFormat="1" ht="12" hidden="1" customHeight="1">
      <c r="A40" s="308"/>
      <c r="B40" s="802"/>
      <c r="C40" s="799"/>
      <c r="D40" s="307"/>
      <c r="E40" s="303"/>
      <c r="F40" s="304" t="str">
        <f>F29 &amp; ".9"</f>
        <v>0.9</v>
      </c>
      <c r="G40" s="322" t="s">
        <v>146</v>
      </c>
      <c r="H40" s="296"/>
      <c r="I40" s="296"/>
      <c r="J40" s="676" t="str">
        <f ca="1">IF(OFFSET('Список территорий'!CR$15,$F29,0)="a","Y","N")</f>
        <v>N</v>
      </c>
      <c r="K40" s="314">
        <f t="shared" si="3"/>
        <v>0</v>
      </c>
      <c r="L40" s="313"/>
      <c r="M40" s="314">
        <f t="shared" si="4"/>
        <v>0</v>
      </c>
      <c r="N40" s="314">
        <f t="shared" si="5"/>
        <v>0</v>
      </c>
      <c r="O40" s="313"/>
      <c r="P40" s="313"/>
      <c r="Q40" s="314">
        <f t="shared" si="6"/>
        <v>0</v>
      </c>
      <c r="R40" s="313"/>
      <c r="S40" s="313"/>
      <c r="T40" s="314">
        <f t="shared" si="7"/>
        <v>0</v>
      </c>
      <c r="U40" s="313"/>
      <c r="V40" s="313"/>
      <c r="W40" s="314">
        <f t="shared" si="8"/>
        <v>0</v>
      </c>
      <c r="X40" s="313"/>
      <c r="Y40" s="313"/>
      <c r="Z40" s="296"/>
      <c r="AA40" s="296"/>
      <c r="AB40" s="296"/>
      <c r="AC40" s="296"/>
      <c r="AD40" s="296"/>
      <c r="AE40" s="296"/>
      <c r="AF40" s="289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301" t="str">
        <f>C29 &amp; "-II"</f>
        <v>0.0-II</v>
      </c>
      <c r="BB40" s="177"/>
      <c r="BC40" s="177"/>
      <c r="BD40" s="414"/>
      <c r="BE40" s="414"/>
      <c r="BF40" s="299"/>
    </row>
    <row r="41" spans="1:61" s="118" customFormat="1" ht="12" hidden="1" customHeight="1">
      <c r="A41" s="308"/>
      <c r="B41" s="802"/>
      <c r="C41" s="799"/>
      <c r="D41" s="307"/>
      <c r="E41" s="303"/>
      <c r="F41" s="304" t="str">
        <f>F29 &amp; ".10"</f>
        <v>0.10</v>
      </c>
      <c r="G41" s="322" t="s">
        <v>147</v>
      </c>
      <c r="H41" s="296"/>
      <c r="I41" s="296"/>
      <c r="J41" s="676" t="str">
        <f ca="1">IF(OFFSET('Список территорий'!CS$15,$F29,0)="a","Y","N")</f>
        <v>N</v>
      </c>
      <c r="K41" s="314">
        <f t="shared" si="3"/>
        <v>0</v>
      </c>
      <c r="L41" s="313"/>
      <c r="M41" s="314">
        <f t="shared" si="4"/>
        <v>0</v>
      </c>
      <c r="N41" s="314">
        <f t="shared" si="5"/>
        <v>0</v>
      </c>
      <c r="O41" s="313"/>
      <c r="P41" s="313"/>
      <c r="Q41" s="314">
        <f t="shared" si="6"/>
        <v>0</v>
      </c>
      <c r="R41" s="313"/>
      <c r="S41" s="313"/>
      <c r="T41" s="314">
        <f t="shared" si="7"/>
        <v>0</v>
      </c>
      <c r="U41" s="313"/>
      <c r="V41" s="313"/>
      <c r="W41" s="314">
        <f t="shared" si="8"/>
        <v>0</v>
      </c>
      <c r="X41" s="313"/>
      <c r="Y41" s="313"/>
      <c r="Z41" s="296"/>
      <c r="AA41" s="296"/>
      <c r="AB41" s="296"/>
      <c r="AC41" s="296"/>
      <c r="AD41" s="296"/>
      <c r="AE41" s="296"/>
      <c r="AF41" s="289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301" t="str">
        <f>C29 &amp; "-II"</f>
        <v>0.0-II</v>
      </c>
      <c r="BB41" s="177"/>
      <c r="BC41" s="177"/>
      <c r="BD41" s="414"/>
      <c r="BE41" s="414"/>
      <c r="BF41" s="299"/>
    </row>
    <row r="42" spans="1:61" s="118" customFormat="1" ht="12" hidden="1" customHeight="1">
      <c r="A42" s="308"/>
      <c r="B42" s="802"/>
      <c r="C42" s="799"/>
      <c r="D42" s="307"/>
      <c r="E42" s="303"/>
      <c r="F42" s="304" t="str">
        <f>F29 &amp; ".11"</f>
        <v>0.11</v>
      </c>
      <c r="G42" s="322" t="s">
        <v>148</v>
      </c>
      <c r="H42" s="296"/>
      <c r="I42" s="296"/>
      <c r="J42" s="676" t="str">
        <f ca="1">IF(OFFSET('Список территорий'!CT$15,$F29,0)="a","Y","N")</f>
        <v>N</v>
      </c>
      <c r="K42" s="314">
        <f t="shared" si="3"/>
        <v>0</v>
      </c>
      <c r="L42" s="313"/>
      <c r="M42" s="314">
        <f t="shared" si="4"/>
        <v>0</v>
      </c>
      <c r="N42" s="314">
        <f t="shared" si="5"/>
        <v>0</v>
      </c>
      <c r="O42" s="313"/>
      <c r="P42" s="313"/>
      <c r="Q42" s="314">
        <f t="shared" si="6"/>
        <v>0</v>
      </c>
      <c r="R42" s="313"/>
      <c r="S42" s="313"/>
      <c r="T42" s="314">
        <f t="shared" si="7"/>
        <v>0</v>
      </c>
      <c r="U42" s="313"/>
      <c r="V42" s="313"/>
      <c r="W42" s="314">
        <f t="shared" si="8"/>
        <v>0</v>
      </c>
      <c r="X42" s="313"/>
      <c r="Y42" s="313"/>
      <c r="Z42" s="296"/>
      <c r="AA42" s="296"/>
      <c r="AB42" s="296"/>
      <c r="AC42" s="296"/>
      <c r="AD42" s="296"/>
      <c r="AE42" s="296"/>
      <c r="AF42" s="289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301" t="str">
        <f>C29 &amp; "-II"</f>
        <v>0.0-II</v>
      </c>
      <c r="BB42" s="177"/>
      <c r="BC42" s="177"/>
      <c r="BD42" s="414"/>
      <c r="BE42" s="414"/>
      <c r="BF42" s="299"/>
    </row>
    <row r="43" spans="1:61" s="118" customFormat="1" ht="12" hidden="1" customHeight="1">
      <c r="A43" s="308"/>
      <c r="B43" s="802"/>
      <c r="C43" s="804"/>
      <c r="D43" s="307"/>
      <c r="E43" s="303"/>
      <c r="F43" s="304" t="str">
        <f>F29 &amp; ".12"</f>
        <v>0.12</v>
      </c>
      <c r="G43" s="322" t="s">
        <v>149</v>
      </c>
      <c r="H43" s="295"/>
      <c r="I43" s="295"/>
      <c r="J43" s="676" t="str">
        <f ca="1">IF(OFFSET('Список территорий'!CU$15,$F29,0)="a","Y","N")</f>
        <v>N</v>
      </c>
      <c r="K43" s="314">
        <f t="shared" si="3"/>
        <v>0</v>
      </c>
      <c r="L43" s="313"/>
      <c r="M43" s="314">
        <f t="shared" si="4"/>
        <v>0</v>
      </c>
      <c r="N43" s="314">
        <f t="shared" si="5"/>
        <v>0</v>
      </c>
      <c r="O43" s="313"/>
      <c r="P43" s="313"/>
      <c r="Q43" s="314">
        <f t="shared" si="6"/>
        <v>0</v>
      </c>
      <c r="R43" s="313"/>
      <c r="S43" s="313"/>
      <c r="T43" s="314">
        <f t="shared" si="7"/>
        <v>0</v>
      </c>
      <c r="U43" s="313"/>
      <c r="V43" s="313"/>
      <c r="W43" s="314">
        <f t="shared" si="8"/>
        <v>0</v>
      </c>
      <c r="X43" s="313"/>
      <c r="Y43" s="313"/>
      <c r="Z43" s="296"/>
      <c r="AA43" s="296"/>
      <c r="AB43" s="296"/>
      <c r="AC43" s="296"/>
      <c r="AD43" s="296"/>
      <c r="AE43" s="296"/>
      <c r="AF43" s="289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301" t="str">
        <f>C29 &amp; "-II"</f>
        <v>0.0-II</v>
      </c>
      <c r="BB43" s="177"/>
      <c r="BC43" s="177"/>
      <c r="BD43" s="299"/>
      <c r="BE43" s="299"/>
      <c r="BF43" s="299"/>
      <c r="BI43" s="221"/>
    </row>
    <row r="44" spans="1:61" s="118" customFormat="1" ht="0.75" hidden="1" customHeight="1">
      <c r="A44" s="308"/>
      <c r="B44" s="802"/>
      <c r="C44" s="798"/>
      <c r="D44" s="307"/>
      <c r="E44" s="303"/>
      <c r="F44" s="295"/>
      <c r="G44" s="295"/>
      <c r="H44" s="295"/>
      <c r="I44" s="295"/>
      <c r="J44" s="295"/>
      <c r="K44" s="295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89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301"/>
      <c r="BB44" s="177"/>
      <c r="BC44" s="177"/>
      <c r="BD44" s="299"/>
      <c r="BE44" s="299"/>
      <c r="BF44" s="299"/>
      <c r="BI44" s="221"/>
    </row>
    <row r="45" spans="1:61" s="118" customFormat="1" ht="0.75" hidden="1" customHeight="1">
      <c r="A45" s="308"/>
      <c r="B45" s="802"/>
      <c r="C45" s="799"/>
      <c r="D45" s="307"/>
      <c r="E45" s="303"/>
      <c r="F45" s="295"/>
      <c r="G45" s="295"/>
      <c r="H45" s="295"/>
      <c r="I45" s="295"/>
      <c r="J45" s="295"/>
      <c r="K45" s="295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89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301"/>
      <c r="BB45" s="177"/>
      <c r="BC45" s="177"/>
      <c r="BD45" s="299"/>
      <c r="BE45" s="299"/>
      <c r="BF45" s="299"/>
      <c r="BI45" s="221"/>
    </row>
    <row r="46" spans="1:61" s="118" customFormat="1" ht="0.75" hidden="1" customHeight="1">
      <c r="A46" s="308"/>
      <c r="B46" s="802"/>
      <c r="C46" s="799"/>
      <c r="D46" s="307"/>
      <c r="E46" s="303"/>
      <c r="F46" s="295"/>
      <c r="G46" s="295"/>
      <c r="H46" s="295"/>
      <c r="I46" s="295"/>
      <c r="J46" s="295"/>
      <c r="K46" s="295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89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301"/>
      <c r="BB46" s="177"/>
      <c r="BC46" s="177"/>
      <c r="BD46" s="299"/>
      <c r="BE46" s="299"/>
      <c r="BF46" s="299"/>
      <c r="BI46" s="221"/>
    </row>
    <row r="47" spans="1:61" s="118" customFormat="1" ht="0.75" hidden="1" customHeight="1">
      <c r="A47" s="308"/>
      <c r="B47" s="802"/>
      <c r="C47" s="799"/>
      <c r="D47" s="307"/>
      <c r="E47" s="303"/>
      <c r="F47" s="295"/>
      <c r="G47" s="295"/>
      <c r="H47" s="295"/>
      <c r="I47" s="295"/>
      <c r="J47" s="295"/>
      <c r="K47" s="295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89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301"/>
      <c r="BB47" s="177"/>
      <c r="BC47" s="177"/>
      <c r="BD47" s="299"/>
      <c r="BE47" s="299"/>
      <c r="BF47" s="299"/>
      <c r="BI47" s="221"/>
    </row>
    <row r="48" spans="1:61" s="118" customFormat="1" ht="0.75" hidden="1" customHeight="1">
      <c r="A48" s="308"/>
      <c r="B48" s="802"/>
      <c r="C48" s="799"/>
      <c r="D48" s="307"/>
      <c r="E48" s="303"/>
      <c r="F48" s="295"/>
      <c r="G48" s="295"/>
      <c r="H48" s="295"/>
      <c r="I48" s="295"/>
      <c r="J48" s="295"/>
      <c r="K48" s="295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89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301"/>
      <c r="BB48" s="177"/>
      <c r="BC48" s="177"/>
      <c r="BD48" s="299"/>
      <c r="BE48" s="299"/>
      <c r="BF48" s="299"/>
      <c r="BI48" s="221"/>
    </row>
    <row r="49" spans="1:61" s="118" customFormat="1" ht="0.75" hidden="1" customHeight="1">
      <c r="A49" s="308"/>
      <c r="B49" s="802"/>
      <c r="C49" s="799"/>
      <c r="D49" s="307"/>
      <c r="E49" s="303"/>
      <c r="F49" s="295"/>
      <c r="G49" s="295"/>
      <c r="H49" s="295"/>
      <c r="I49" s="295"/>
      <c r="J49" s="295"/>
      <c r="K49" s="295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89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301"/>
      <c r="BB49" s="177"/>
      <c r="BC49" s="177"/>
      <c r="BD49" s="299"/>
      <c r="BE49" s="299"/>
      <c r="BF49" s="299"/>
      <c r="BI49" s="221"/>
    </row>
    <row r="50" spans="1:61" s="118" customFormat="1" ht="0.75" hidden="1" customHeight="1">
      <c r="A50" s="308"/>
      <c r="B50" s="802"/>
      <c r="C50" s="799"/>
      <c r="D50" s="307"/>
      <c r="E50" s="303"/>
      <c r="F50" s="295"/>
      <c r="G50" s="295"/>
      <c r="H50" s="295"/>
      <c r="I50" s="295"/>
      <c r="J50" s="295"/>
      <c r="K50" s="295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89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301"/>
      <c r="BB50" s="177"/>
      <c r="BC50" s="177"/>
      <c r="BD50" s="299"/>
      <c r="BE50" s="299"/>
      <c r="BF50" s="299"/>
      <c r="BI50" s="221"/>
    </row>
    <row r="51" spans="1:61" s="118" customFormat="1" ht="0.75" hidden="1" customHeight="1">
      <c r="A51" s="308"/>
      <c r="B51" s="802"/>
      <c r="C51" s="799"/>
      <c r="D51" s="307"/>
      <c r="E51" s="303"/>
      <c r="F51" s="295"/>
      <c r="G51" s="295"/>
      <c r="H51" s="295"/>
      <c r="I51" s="295"/>
      <c r="J51" s="295"/>
      <c r="K51" s="295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89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301"/>
      <c r="BB51" s="177"/>
      <c r="BC51" s="177"/>
      <c r="BD51" s="299"/>
      <c r="BE51" s="299"/>
      <c r="BF51" s="299"/>
      <c r="BI51" s="221"/>
    </row>
    <row r="52" spans="1:61" s="118" customFormat="1" ht="0.75" hidden="1" customHeight="1">
      <c r="A52" s="308"/>
      <c r="B52" s="802"/>
      <c r="C52" s="799"/>
      <c r="D52" s="307"/>
      <c r="E52" s="303"/>
      <c r="F52" s="295"/>
      <c r="G52" s="295"/>
      <c r="H52" s="295"/>
      <c r="I52" s="295"/>
      <c r="J52" s="295"/>
      <c r="K52" s="295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89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301"/>
      <c r="BB52" s="177"/>
      <c r="BC52" s="177"/>
      <c r="BD52" s="299"/>
      <c r="BE52" s="299"/>
      <c r="BF52" s="299"/>
      <c r="BI52" s="221"/>
    </row>
    <row r="53" spans="1:61" s="118" customFormat="1" ht="0.75" hidden="1" customHeight="1">
      <c r="A53" s="308"/>
      <c r="B53" s="802"/>
      <c r="C53" s="799"/>
      <c r="D53" s="307"/>
      <c r="E53" s="303"/>
      <c r="F53" s="295"/>
      <c r="G53" s="295"/>
      <c r="H53" s="295"/>
      <c r="I53" s="295"/>
      <c r="J53" s="295"/>
      <c r="K53" s="295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89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301"/>
      <c r="BB53" s="177"/>
      <c r="BC53" s="177"/>
      <c r="BD53" s="299"/>
      <c r="BE53" s="299"/>
      <c r="BF53" s="299"/>
      <c r="BI53" s="221"/>
    </row>
    <row r="54" spans="1:61" s="118" customFormat="1" ht="0.75" hidden="1" customHeight="1">
      <c r="A54" s="308"/>
      <c r="B54" s="802"/>
      <c r="C54" s="799"/>
      <c r="D54" s="307"/>
      <c r="E54" s="303"/>
      <c r="F54" s="295"/>
      <c r="G54" s="295"/>
      <c r="H54" s="295"/>
      <c r="I54" s="295"/>
      <c r="J54" s="295"/>
      <c r="K54" s="295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89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301"/>
      <c r="BB54" s="177"/>
      <c r="BC54" s="177"/>
      <c r="BD54" s="299"/>
      <c r="BE54" s="299"/>
      <c r="BF54" s="299"/>
      <c r="BI54" s="221"/>
    </row>
    <row r="55" spans="1:61" s="118" customFormat="1" ht="0.75" hidden="1" customHeight="1">
      <c r="A55" s="308"/>
      <c r="B55" s="802"/>
      <c r="C55" s="799"/>
      <c r="D55" s="307"/>
      <c r="E55" s="303"/>
      <c r="F55" s="295"/>
      <c r="G55" s="295"/>
      <c r="H55" s="295"/>
      <c r="I55" s="295"/>
      <c r="J55" s="295"/>
      <c r="K55" s="295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89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305"/>
      <c r="BB55" s="177"/>
      <c r="BC55" s="177"/>
      <c r="BD55" s="299"/>
      <c r="BE55" s="299"/>
      <c r="BF55" s="299"/>
      <c r="BI55" s="221"/>
    </row>
    <row r="56" spans="1:61" s="118" customFormat="1" ht="0.75" hidden="1" customHeight="1">
      <c r="A56" s="308"/>
      <c r="B56" s="803"/>
      <c r="C56" s="800"/>
      <c r="D56" s="307"/>
      <c r="E56" s="303"/>
      <c r="F56" s="318"/>
      <c r="G56" s="318"/>
      <c r="H56" s="318"/>
      <c r="I56" s="318"/>
      <c r="J56" s="318"/>
      <c r="K56" s="318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276"/>
      <c r="AD56" s="276"/>
      <c r="AE56" s="276"/>
      <c r="AF56" s="25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305"/>
      <c r="BB56" s="177"/>
      <c r="BC56" s="177"/>
      <c r="BD56" s="299"/>
      <c r="BE56" s="299"/>
      <c r="BF56" s="299"/>
      <c r="BI56" s="221"/>
    </row>
    <row r="57" spans="1:61" s="177" customFormat="1" ht="0.75" hidden="1" customHeight="1">
      <c r="D57" s="371"/>
    </row>
    <row r="58" spans="1:61" s="177" customFormat="1" ht="0.75" hidden="1" customHeight="1">
      <c r="D58" s="371"/>
    </row>
    <row r="59" spans="1:61" s="177" customFormat="1" ht="0.75" hidden="1" customHeight="1">
      <c r="D59" s="371"/>
    </row>
    <row r="60" spans="1:61" s="177" customFormat="1" ht="0.75" hidden="1" customHeight="1">
      <c r="D60" s="371"/>
    </row>
    <row r="61" spans="1:61" s="177" customFormat="1" ht="0.75" hidden="1" customHeight="1">
      <c r="D61" s="371"/>
    </row>
    <row r="62" spans="1:61" s="177" customFormat="1" ht="0.75" hidden="1" customHeight="1">
      <c r="D62" s="371"/>
    </row>
    <row r="63" spans="1:61" s="177" customFormat="1" ht="0.75" hidden="1" customHeight="1">
      <c r="D63" s="371"/>
    </row>
    <row r="64" spans="1:61" s="177" customFormat="1" ht="0.75" hidden="1" customHeight="1">
      <c r="D64" s="371"/>
    </row>
    <row r="65" spans="4:4" s="177" customFormat="1" ht="0.75" hidden="1" customHeight="1">
      <c r="D65" s="371"/>
    </row>
    <row r="66" spans="4:4" s="177" customFormat="1" ht="0.75" hidden="1" customHeight="1">
      <c r="D66" s="371"/>
    </row>
    <row r="67" spans="4:4" s="177" customFormat="1" ht="0.75" hidden="1" customHeight="1">
      <c r="D67" s="371"/>
    </row>
    <row r="68" spans="4:4" s="177" customFormat="1" ht="0.75" hidden="1" customHeight="1">
      <c r="D68" s="371"/>
    </row>
    <row r="69" spans="4:4" s="177" customFormat="1" ht="0.75" hidden="1" customHeight="1">
      <c r="D69" s="371"/>
    </row>
    <row r="70" spans="4:4" s="177" customFormat="1" ht="0.75" hidden="1" customHeight="1">
      <c r="D70" s="371"/>
    </row>
    <row r="71" spans="4:4" s="177" customFormat="1" ht="0.75" hidden="1" customHeight="1">
      <c r="D71" s="371"/>
    </row>
    <row r="72" spans="4:4" s="177" customFormat="1" ht="0.75" hidden="1" customHeight="1">
      <c r="D72" s="371"/>
    </row>
    <row r="73" spans="4:4" s="177" customFormat="1" ht="0.75" hidden="1" customHeight="1">
      <c r="D73" s="371"/>
    </row>
    <row r="74" spans="4:4" s="177" customFormat="1" ht="0.75" hidden="1" customHeight="1">
      <c r="D74" s="371"/>
    </row>
    <row r="75" spans="4:4" s="177" customFormat="1" ht="0.75" hidden="1" customHeight="1">
      <c r="D75" s="371"/>
    </row>
    <row r="76" spans="4:4" s="177" customFormat="1" ht="0.75" hidden="1" customHeight="1">
      <c r="D76" s="371"/>
    </row>
    <row r="77" spans="4:4" s="177" customFormat="1" ht="0.75" hidden="1" customHeight="1">
      <c r="D77" s="371"/>
    </row>
    <row r="78" spans="4:4" s="177" customFormat="1" ht="0.75" hidden="1" customHeight="1">
      <c r="D78" s="371"/>
    </row>
    <row r="79" spans="4:4" s="177" customFormat="1" ht="0.75" hidden="1" customHeight="1">
      <c r="D79" s="371"/>
    </row>
    <row r="80" spans="4:4" s="177" customFormat="1" ht="0.75" hidden="1" customHeight="1">
      <c r="D80" s="371"/>
    </row>
    <row r="81" spans="4:4" s="177" customFormat="1" ht="0.75" hidden="1" customHeight="1">
      <c r="D81" s="371"/>
    </row>
    <row r="82" spans="4:4" s="177" customFormat="1" ht="0.75" hidden="1" customHeight="1">
      <c r="D82" s="371"/>
    </row>
    <row r="83" spans="4:4" s="177" customFormat="1" ht="0.75" hidden="1" customHeight="1">
      <c r="D83" s="371"/>
    </row>
    <row r="84" spans="4:4" s="177" customFormat="1" ht="0.75" hidden="1" customHeight="1">
      <c r="D84" s="371"/>
    </row>
    <row r="85" spans="4:4" s="177" customFormat="1" ht="0.75" hidden="1" customHeight="1">
      <c r="D85" s="371"/>
    </row>
    <row r="86" spans="4:4" s="177" customFormat="1" ht="0.75" hidden="1" customHeight="1">
      <c r="D86" s="371"/>
    </row>
    <row r="87" spans="4:4" s="177" customFormat="1" ht="0.75" hidden="1" customHeight="1">
      <c r="D87" s="371"/>
    </row>
    <row r="88" spans="4:4" s="177" customFormat="1" ht="0.75" hidden="1" customHeight="1">
      <c r="D88" s="371"/>
    </row>
    <row r="89" spans="4:4" s="177" customFormat="1" ht="0.75" hidden="1" customHeight="1">
      <c r="D89" s="371"/>
    </row>
    <row r="90" spans="4:4" s="177" customFormat="1" ht="0.75" hidden="1" customHeight="1">
      <c r="D90" s="371"/>
    </row>
    <row r="91" spans="4:4" s="177" customFormat="1" ht="0.75" hidden="1" customHeight="1">
      <c r="D91" s="371"/>
    </row>
    <row r="92" spans="4:4" s="177" customFormat="1" ht="0.75" hidden="1" customHeight="1">
      <c r="D92" s="371"/>
    </row>
    <row r="93" spans="4:4" s="177" customFormat="1" ht="0.75" hidden="1" customHeight="1">
      <c r="D93" s="371"/>
    </row>
    <row r="94" spans="4:4" s="177" customFormat="1" ht="0.75" hidden="1" customHeight="1">
      <c r="D94" s="371"/>
    </row>
    <row r="95" spans="4:4" s="177" customFormat="1" ht="0.75" hidden="1" customHeight="1">
      <c r="D95" s="371"/>
    </row>
    <row r="96" spans="4:4" s="177" customFormat="1" ht="0.75" hidden="1" customHeight="1">
      <c r="D96" s="371"/>
    </row>
    <row r="97" spans="4:4" s="177" customFormat="1" ht="0.75" hidden="1" customHeight="1">
      <c r="D97" s="371"/>
    </row>
    <row r="98" spans="4:4" s="177" customFormat="1" ht="0.75" hidden="1" customHeight="1">
      <c r="D98" s="371"/>
    </row>
    <row r="99" spans="4:4" s="177" customFormat="1" ht="0.75" hidden="1" customHeight="1">
      <c r="D99" s="371"/>
    </row>
    <row r="100" spans="4:4" s="177" customFormat="1" ht="0.75" hidden="1" customHeight="1">
      <c r="D100" s="371"/>
    </row>
    <row r="101" spans="4:4" s="177" customFormat="1" ht="0.75" hidden="1" customHeight="1">
      <c r="D101" s="371"/>
    </row>
    <row r="102" spans="4:4" s="177" customFormat="1" ht="0.75" hidden="1" customHeight="1">
      <c r="D102" s="371"/>
    </row>
    <row r="103" spans="4:4" s="177" customFormat="1" ht="0.75" hidden="1" customHeight="1">
      <c r="D103" s="371"/>
    </row>
    <row r="104" spans="4:4" s="177" customFormat="1" ht="0.75" hidden="1" customHeight="1">
      <c r="D104" s="371"/>
    </row>
    <row r="105" spans="4:4" s="177" customFormat="1" ht="0.75" hidden="1" customHeight="1">
      <c r="D105" s="371"/>
    </row>
    <row r="106" spans="4:4" s="177" customFormat="1" ht="0.75" hidden="1" customHeight="1">
      <c r="D106" s="371"/>
    </row>
    <row r="107" spans="4:4" s="177" customFormat="1" ht="0.75" hidden="1" customHeight="1">
      <c r="D107" s="371"/>
    </row>
    <row r="108" spans="4:4" s="177" customFormat="1" ht="0.75" hidden="1" customHeight="1">
      <c r="D108" s="371"/>
    </row>
    <row r="109" spans="4:4" s="177" customFormat="1" ht="0.75" hidden="1" customHeight="1">
      <c r="D109" s="371"/>
    </row>
    <row r="110" spans="4:4" s="177" customFormat="1" ht="0.75" hidden="1" customHeight="1">
      <c r="D110" s="371"/>
    </row>
    <row r="111" spans="4:4" s="177" customFormat="1" ht="0.75" hidden="1" customHeight="1">
      <c r="D111" s="371"/>
    </row>
    <row r="112" spans="4:4" s="177" customFormat="1" ht="0.75" hidden="1" customHeight="1">
      <c r="D112" s="371"/>
    </row>
    <row r="113" spans="1:58" s="118" customFormat="1" ht="0.75" hidden="1" customHeight="1">
      <c r="A113" s="266"/>
      <c r="B113" s="320"/>
      <c r="C113" s="266"/>
      <c r="D113" s="307"/>
      <c r="E113" s="337"/>
      <c r="F113" s="221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412"/>
      <c r="BE113" s="412"/>
      <c r="BF113" s="8"/>
    </row>
    <row r="114" spans="1:58" s="118" customFormat="1" ht="0.75" hidden="1" customHeight="1">
      <c r="A114" s="266"/>
      <c r="B114" s="320"/>
      <c r="C114" s="266"/>
      <c r="D114" s="307"/>
      <c r="E114" s="361"/>
      <c r="F114" s="221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412"/>
      <c r="BE114" s="412"/>
      <c r="BF114" s="8"/>
    </row>
    <row r="115" spans="1:58" s="118" customFormat="1" ht="0.75" hidden="1" customHeight="1">
      <c r="A115" s="266"/>
      <c r="B115" s="320"/>
      <c r="C115" s="266"/>
      <c r="D115" s="307"/>
      <c r="E115" s="177"/>
      <c r="F115" s="420"/>
      <c r="G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412"/>
      <c r="BE115" s="412"/>
      <c r="BF115" s="8"/>
    </row>
    <row r="116" spans="1:58" s="377" customFormat="1" ht="0.75" hidden="1" customHeight="1">
      <c r="A116" s="266"/>
      <c r="B116" s="320"/>
      <c r="C116" s="266"/>
      <c r="D116" s="307"/>
      <c r="E116" s="177"/>
      <c r="F116" s="420"/>
      <c r="G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</row>
    <row r="117" spans="1:58" s="377" customFormat="1" hidden="1">
      <c r="A117" s="266"/>
      <c r="B117" s="320"/>
      <c r="C117" s="266"/>
      <c r="D117" s="307"/>
      <c r="E117" s="177"/>
      <c r="F117" s="420"/>
      <c r="G117" s="177"/>
      <c r="W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</row>
    <row r="118" spans="1:58" s="46" customFormat="1" ht="12" customHeight="1">
      <c r="A118" s="9"/>
      <c r="B118" s="41"/>
      <c r="C118" s="11"/>
      <c r="D118" s="88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8"/>
      <c r="E119" s="38"/>
      <c r="F119" s="123" t="str">
        <f>"Баланс " &amp; TEMPLATE_SPHERE &amp; " (производство)"</f>
        <v>Баланс утилизации ТБО (производство)</v>
      </c>
      <c r="G119" s="124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8"/>
      <c r="E120"/>
      <c r="F120" s="466" t="s">
        <v>555</v>
      </c>
      <c r="G120" s="131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235"/>
      <c r="Y120" s="235"/>
      <c r="Z120" s="235"/>
      <c r="AA120" s="235"/>
      <c r="AB120" s="128"/>
      <c r="AC120" s="128"/>
      <c r="AD120" s="128"/>
      <c r="AE120" s="128"/>
      <c r="AF120" s="12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7"/>
      <c r="E121" s="36"/>
      <c r="F121" s="772" t="s">
        <v>105</v>
      </c>
      <c r="G121" s="772" t="s">
        <v>151</v>
      </c>
      <c r="H121" s="792" t="s">
        <v>432</v>
      </c>
      <c r="I121" s="792" t="s">
        <v>433</v>
      </c>
      <c r="J121" s="772" t="s">
        <v>882</v>
      </c>
      <c r="K121" s="772" t="s">
        <v>1246</v>
      </c>
      <c r="L121" s="780" t="s">
        <v>794</v>
      </c>
      <c r="M121" s="863" t="s">
        <v>1247</v>
      </c>
      <c r="N121" s="868"/>
      <c r="O121" s="868"/>
      <c r="P121" s="868"/>
      <c r="Q121" s="868"/>
      <c r="R121" s="868"/>
      <c r="S121" s="868"/>
      <c r="T121" s="868"/>
      <c r="U121" s="868"/>
      <c r="V121" s="869"/>
      <c r="W121" s="863" t="s">
        <v>1248</v>
      </c>
      <c r="X121" s="868"/>
      <c r="Y121" s="869"/>
      <c r="Z121" s="832" t="s">
        <v>1202</v>
      </c>
      <c r="AA121" s="832" t="s">
        <v>1203</v>
      </c>
      <c r="AB121" s="772" t="s">
        <v>795</v>
      </c>
      <c r="AC121" s="772" t="s">
        <v>796</v>
      </c>
      <c r="AD121" s="772"/>
      <c r="AE121" s="772"/>
      <c r="AF121" s="772" t="s">
        <v>797</v>
      </c>
    </row>
    <row r="122" spans="1:58" s="26" customFormat="1" ht="15" customHeight="1">
      <c r="A122" s="2"/>
      <c r="B122" s="43"/>
      <c r="C122" s="42"/>
      <c r="D122" s="87"/>
      <c r="E122" s="36"/>
      <c r="F122" s="772"/>
      <c r="G122" s="772"/>
      <c r="H122" s="792"/>
      <c r="I122" s="792"/>
      <c r="J122" s="772"/>
      <c r="K122" s="772"/>
      <c r="L122" s="817"/>
      <c r="M122" s="772" t="s">
        <v>161</v>
      </c>
      <c r="N122" s="871" t="s">
        <v>169</v>
      </c>
      <c r="O122" s="872"/>
      <c r="P122" s="873"/>
      <c r="Q122" s="871" t="s">
        <v>163</v>
      </c>
      <c r="R122" s="872"/>
      <c r="S122" s="873"/>
      <c r="T122" s="871" t="s">
        <v>170</v>
      </c>
      <c r="U122" s="872"/>
      <c r="V122" s="873"/>
      <c r="W122" s="772" t="s">
        <v>161</v>
      </c>
      <c r="X122" s="861" t="s">
        <v>1191</v>
      </c>
      <c r="Y122" s="862" t="s">
        <v>1192</v>
      </c>
      <c r="Z122" s="876"/>
      <c r="AA122" s="876"/>
      <c r="AB122" s="772"/>
      <c r="AC122" s="772" t="s">
        <v>161</v>
      </c>
      <c r="AD122" s="772" t="s">
        <v>798</v>
      </c>
      <c r="AE122" s="772" t="s">
        <v>799</v>
      </c>
      <c r="AF122" s="77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7"/>
      <c r="BE122" s="67"/>
      <c r="BF122" s="28"/>
    </row>
    <row r="123" spans="1:58" s="26" customFormat="1" ht="45" customHeight="1">
      <c r="A123" s="2"/>
      <c r="B123" s="43"/>
      <c r="C123" s="42"/>
      <c r="D123" s="87"/>
      <c r="E123" s="36"/>
      <c r="F123" s="772"/>
      <c r="G123" s="772"/>
      <c r="H123" s="792"/>
      <c r="I123" s="792"/>
      <c r="J123" s="772"/>
      <c r="K123" s="772"/>
      <c r="L123" s="781"/>
      <c r="M123" s="772"/>
      <c r="N123" s="445" t="s">
        <v>161</v>
      </c>
      <c r="O123" s="445" t="s">
        <v>1191</v>
      </c>
      <c r="P123" s="445" t="s">
        <v>1192</v>
      </c>
      <c r="Q123" s="445" t="s">
        <v>161</v>
      </c>
      <c r="R123" s="445" t="s">
        <v>1191</v>
      </c>
      <c r="S123" s="445" t="s">
        <v>1192</v>
      </c>
      <c r="T123" s="445" t="s">
        <v>161</v>
      </c>
      <c r="U123" s="445" t="s">
        <v>1191</v>
      </c>
      <c r="V123" s="445" t="s">
        <v>1192</v>
      </c>
      <c r="W123" s="772"/>
      <c r="X123" s="861"/>
      <c r="Y123" s="862"/>
      <c r="Z123" s="870"/>
      <c r="AA123" s="870"/>
      <c r="AB123" s="772"/>
      <c r="AC123" s="772"/>
      <c r="AD123" s="772"/>
      <c r="AE123" s="772"/>
      <c r="AF123" s="772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7"/>
      <c r="BE123" s="67"/>
      <c r="BF123" s="28"/>
    </row>
    <row r="124" spans="1:58" s="321" customFormat="1" ht="12" customHeight="1">
      <c r="A124" s="266"/>
      <c r="B124" s="323"/>
      <c r="D124" s="324"/>
      <c r="E124" s="331"/>
      <c r="F124" s="379"/>
      <c r="G124" s="380" t="s">
        <v>171</v>
      </c>
      <c r="H124" s="380" t="s">
        <v>736</v>
      </c>
      <c r="I124" s="380" t="s">
        <v>1183</v>
      </c>
      <c r="J124" s="380" t="s">
        <v>102</v>
      </c>
      <c r="K124" s="380" t="s">
        <v>106</v>
      </c>
      <c r="L124" s="390" t="s">
        <v>199</v>
      </c>
      <c r="M124" s="380" t="s">
        <v>200</v>
      </c>
      <c r="N124" s="380" t="s">
        <v>201</v>
      </c>
      <c r="O124" s="380" t="s">
        <v>962</v>
      </c>
      <c r="P124" s="380" t="s">
        <v>991</v>
      </c>
      <c r="Q124" s="380" t="s">
        <v>808</v>
      </c>
      <c r="R124" s="380" t="s">
        <v>1218</v>
      </c>
      <c r="S124" s="380" t="s">
        <v>1219</v>
      </c>
      <c r="T124" s="380" t="s">
        <v>800</v>
      </c>
      <c r="U124" s="380" t="s">
        <v>1220</v>
      </c>
      <c r="V124" s="380" t="s">
        <v>1221</v>
      </c>
      <c r="W124" s="380" t="s">
        <v>801</v>
      </c>
      <c r="X124" s="380" t="s">
        <v>1222</v>
      </c>
      <c r="Y124" s="380" t="s">
        <v>1223</v>
      </c>
      <c r="Z124" s="380" t="s">
        <v>810</v>
      </c>
      <c r="AA124" s="380" t="s">
        <v>1032</v>
      </c>
      <c r="AB124" s="380" t="s">
        <v>165</v>
      </c>
      <c r="AC124" s="380" t="s">
        <v>166</v>
      </c>
      <c r="AD124" s="380" t="s">
        <v>172</v>
      </c>
      <c r="AE124" s="380" t="s">
        <v>173</v>
      </c>
      <c r="AF124" s="380" t="s">
        <v>167</v>
      </c>
      <c r="AG124" s="331"/>
      <c r="AH124" s="331"/>
      <c r="AI124" s="331"/>
      <c r="AJ124" s="331"/>
      <c r="AK124" s="331"/>
      <c r="AL124" s="331"/>
      <c r="AM124" s="331"/>
      <c r="AN124" s="331"/>
      <c r="AO124" s="331"/>
      <c r="AP124" s="331"/>
      <c r="AQ124" s="331"/>
      <c r="AR124" s="331"/>
      <c r="AS124" s="331"/>
      <c r="AT124" s="331"/>
      <c r="AU124" s="331"/>
      <c r="AV124" s="331"/>
      <c r="AW124" s="331"/>
      <c r="AX124" s="331"/>
      <c r="AY124" s="331"/>
      <c r="AZ124" s="331"/>
      <c r="BA124" s="331"/>
      <c r="BB124" s="331"/>
      <c r="BC124" s="331"/>
      <c r="BD124" s="391"/>
      <c r="BE124" s="391"/>
      <c r="BF124" s="323"/>
    </row>
    <row r="125" spans="1:58" s="179" customFormat="1" ht="5.25" hidden="1" customHeight="1">
      <c r="A125" s="118"/>
      <c r="B125" s="323"/>
      <c r="C125" s="321"/>
      <c r="D125" s="324"/>
      <c r="E125" s="331"/>
      <c r="F125" s="381"/>
      <c r="G125" s="364"/>
      <c r="H125" s="364"/>
      <c r="I125" s="364"/>
      <c r="J125" s="364"/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  <c r="AA125" s="364"/>
      <c r="AB125" s="364"/>
      <c r="AC125" s="364"/>
      <c r="AD125" s="364"/>
      <c r="AE125" s="364"/>
      <c r="AF125" s="364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392"/>
      <c r="BE125" s="392"/>
      <c r="BF125" s="393"/>
    </row>
    <row r="126" spans="1:58" s="118" customFormat="1" ht="24" customHeight="1">
      <c r="B126" s="177"/>
      <c r="C126" s="266"/>
      <c r="D126" s="367" t="s">
        <v>113</v>
      </c>
      <c r="E126" s="384"/>
      <c r="F126" s="338" t="str">
        <f>IF(TEMPLATE_SPHERE_CODE="VSNA","0.1.P","0.1")</f>
        <v>0.1</v>
      </c>
      <c r="G126" s="875" t="s">
        <v>2425</v>
      </c>
      <c r="H126" s="385"/>
      <c r="I126" s="360"/>
      <c r="J126" s="295"/>
      <c r="K126" s="314">
        <f t="shared" ref="K126:AF126" si="9">SUMIF($BA131:$BA132,$BA126,K131:K132)</f>
        <v>0</v>
      </c>
      <c r="L126" s="314">
        <f t="shared" si="9"/>
        <v>0</v>
      </c>
      <c r="M126" s="314">
        <f t="shared" si="9"/>
        <v>0</v>
      </c>
      <c r="N126" s="314">
        <f t="shared" si="9"/>
        <v>0</v>
      </c>
      <c r="O126" s="314">
        <f t="shared" si="9"/>
        <v>0</v>
      </c>
      <c r="P126" s="314">
        <f t="shared" si="9"/>
        <v>0</v>
      </c>
      <c r="Q126" s="314">
        <f t="shared" si="9"/>
        <v>0</v>
      </c>
      <c r="R126" s="314">
        <f t="shared" si="9"/>
        <v>0</v>
      </c>
      <c r="S126" s="314">
        <f t="shared" si="9"/>
        <v>0</v>
      </c>
      <c r="T126" s="314">
        <f t="shared" si="9"/>
        <v>0</v>
      </c>
      <c r="U126" s="314">
        <f t="shared" si="9"/>
        <v>0</v>
      </c>
      <c r="V126" s="314">
        <f t="shared" si="9"/>
        <v>0</v>
      </c>
      <c r="W126" s="314">
        <f t="shared" si="9"/>
        <v>0</v>
      </c>
      <c r="X126" s="314">
        <f t="shared" si="9"/>
        <v>0</v>
      </c>
      <c r="Y126" s="314">
        <f t="shared" si="9"/>
        <v>0</v>
      </c>
      <c r="Z126" s="314">
        <f t="shared" si="9"/>
        <v>0</v>
      </c>
      <c r="AA126" s="314">
        <f t="shared" si="9"/>
        <v>0</v>
      </c>
      <c r="AB126" s="394">
        <f t="shared" si="9"/>
        <v>0</v>
      </c>
      <c r="AC126" s="314">
        <f t="shared" si="9"/>
        <v>0</v>
      </c>
      <c r="AD126" s="314">
        <f t="shared" si="9"/>
        <v>0</v>
      </c>
      <c r="AE126" s="314">
        <f t="shared" si="9"/>
        <v>0</v>
      </c>
      <c r="AF126" s="270">
        <f t="shared" si="9"/>
        <v>0</v>
      </c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298" t="s">
        <v>22</v>
      </c>
      <c r="BB126" s="178"/>
      <c r="BC126" s="178"/>
      <c r="BD126" s="178"/>
      <c r="BE126" s="178"/>
      <c r="BF126" s="178"/>
    </row>
    <row r="127" spans="1:58" s="118" customFormat="1" ht="0.75" customHeight="1">
      <c r="B127" s="177"/>
      <c r="D127" s="369"/>
      <c r="E127" s="386"/>
      <c r="F127" s="339" t="str">
        <f>IF(TEMPLATE_SPHERE_CODE="VSNA","0.1.T","")</f>
        <v/>
      </c>
      <c r="G127" s="874"/>
      <c r="H127" s="387"/>
      <c r="I127" s="289"/>
      <c r="J127" s="295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395"/>
      <c r="Y127" s="395"/>
      <c r="Z127" s="395"/>
      <c r="AA127" s="395"/>
      <c r="AB127" s="395"/>
      <c r="AC127" s="296"/>
      <c r="AD127" s="296"/>
      <c r="AE127" s="296"/>
      <c r="AF127" s="289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301"/>
      <c r="BB127" s="178"/>
      <c r="BC127" s="178"/>
      <c r="BD127" s="178"/>
      <c r="BE127" s="178"/>
      <c r="BF127" s="178"/>
    </row>
    <row r="128" spans="1:58" s="118" customFormat="1" ht="0.75" customHeight="1">
      <c r="B128" s="177"/>
      <c r="D128" s="369"/>
      <c r="E128" s="386"/>
      <c r="F128" s="340"/>
      <c r="G128" s="810"/>
      <c r="H128" s="385"/>
      <c r="I128" s="289"/>
      <c r="J128" s="295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96"/>
      <c r="Y128" s="396"/>
      <c r="Z128" s="396"/>
      <c r="AA128" s="396"/>
      <c r="AB128" s="396"/>
      <c r="AC128" s="312"/>
      <c r="AD128" s="312"/>
      <c r="AE128" s="312"/>
      <c r="AF128" s="388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341"/>
      <c r="BB128" s="178"/>
      <c r="BC128" s="178"/>
      <c r="BD128" s="178"/>
      <c r="BE128" s="178"/>
      <c r="BF128" s="178"/>
    </row>
    <row r="129" spans="1:58" s="118" customFormat="1" ht="0.75" customHeight="1">
      <c r="B129" s="177"/>
      <c r="D129" s="369"/>
      <c r="E129" s="386"/>
      <c r="F129" s="342"/>
      <c r="G129" s="874"/>
      <c r="H129" s="387"/>
      <c r="I129" s="289"/>
      <c r="J129" s="295"/>
      <c r="K129" s="295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395"/>
      <c r="Y129" s="395"/>
      <c r="Z129" s="395"/>
      <c r="AA129" s="395"/>
      <c r="AB129" s="395"/>
      <c r="AC129" s="296"/>
      <c r="AD129" s="296"/>
      <c r="AE129" s="296"/>
      <c r="AF129" s="289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301"/>
      <c r="BB129" s="178"/>
      <c r="BC129" s="178"/>
      <c r="BD129" s="178"/>
      <c r="BE129" s="178"/>
      <c r="BF129" s="178"/>
    </row>
    <row r="130" spans="1:58" s="118" customFormat="1" ht="0.75" customHeight="1">
      <c r="B130" s="177"/>
      <c r="D130" s="369"/>
      <c r="E130" s="337"/>
      <c r="F130" s="343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301"/>
      <c r="BB130" s="178"/>
      <c r="BC130" s="178"/>
      <c r="BD130" s="178"/>
      <c r="BE130" s="178"/>
      <c r="BF130" s="178"/>
    </row>
    <row r="131" spans="1:58" s="266" customFormat="1" ht="0.75" customHeight="1">
      <c r="B131" s="344">
        <v>0</v>
      </c>
      <c r="D131" s="307"/>
      <c r="E131" s="337"/>
      <c r="F131" s="345"/>
      <c r="G131" s="346"/>
      <c r="H131" s="331"/>
      <c r="I131" s="331"/>
      <c r="J131" s="328"/>
      <c r="K131" s="328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56"/>
      <c r="BB131" s="346"/>
      <c r="BC131" s="346"/>
      <c r="BD131" s="346"/>
      <c r="BE131" s="346"/>
      <c r="BF131" s="346"/>
    </row>
    <row r="132" spans="1:58" s="118" customFormat="1" ht="0.75" customHeight="1">
      <c r="A132" s="266"/>
      <c r="B132" s="177"/>
      <c r="C132" s="266"/>
      <c r="D132" s="307"/>
      <c r="E132" s="337"/>
      <c r="F132" s="207"/>
      <c r="G132" s="351" t="s">
        <v>136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299"/>
      <c r="BB132" s="178"/>
      <c r="BC132" s="178"/>
      <c r="BD132" s="178"/>
      <c r="BE132" s="178"/>
      <c r="BF132" s="178"/>
    </row>
    <row r="133" spans="1:58" s="118" customFormat="1" ht="12" customHeight="1">
      <c r="A133" s="177"/>
      <c r="B133" s="177"/>
      <c r="C133" s="177"/>
      <c r="D133" s="371"/>
      <c r="E133" s="177"/>
      <c r="F133" s="372"/>
      <c r="G133" s="372"/>
      <c r="H133" s="372"/>
      <c r="I133" s="372"/>
      <c r="J133" s="372"/>
      <c r="K133" s="372"/>
      <c r="L133" s="372"/>
      <c r="M133" s="372"/>
      <c r="N133" s="372"/>
      <c r="O133" s="372"/>
      <c r="P133" s="372"/>
      <c r="Q133" s="372"/>
      <c r="R133" s="372"/>
      <c r="S133" s="372"/>
      <c r="T133" s="372"/>
      <c r="U133" s="372"/>
      <c r="V133" s="372"/>
      <c r="W133" s="372"/>
      <c r="X133" s="372"/>
      <c r="Y133" s="372"/>
      <c r="Z133" s="372"/>
      <c r="AA133" s="372"/>
      <c r="AB133" s="373"/>
      <c r="AC133" s="373"/>
      <c r="AD133" s="372"/>
      <c r="AE133" s="372"/>
      <c r="AF133" s="372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8"/>
      <c r="AS133" s="178"/>
      <c r="AT133" s="178"/>
      <c r="AU133" s="178"/>
      <c r="AV133" s="178"/>
      <c r="AW133" s="178"/>
      <c r="AX133" s="178"/>
      <c r="AY133" s="178"/>
      <c r="AZ133" s="178"/>
      <c r="BA133" s="299"/>
      <c r="BB133" s="178"/>
      <c r="BC133" s="178"/>
      <c r="BD133" s="178"/>
      <c r="BE133" s="178"/>
      <c r="BF133" s="178"/>
    </row>
    <row r="134" spans="1:58" s="46" customFormat="1">
      <c r="A134" s="2"/>
      <c r="B134" s="24"/>
      <c r="C134" s="2"/>
      <c r="D134" s="86"/>
      <c r="E134" s="25"/>
      <c r="F134" s="2"/>
      <c r="G134" s="2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8" s="46" customFormat="1">
      <c r="A135" s="2"/>
      <c r="B135" s="24"/>
      <c r="C135" s="2"/>
      <c r="D135" s="86"/>
      <c r="E135" s="25"/>
      <c r="F135" s="2"/>
      <c r="G135" s="2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:58" s="46" customFormat="1">
      <c r="A136" s="2"/>
      <c r="B136" s="24"/>
      <c r="C136" s="2"/>
      <c r="D136" s="86"/>
      <c r="E136" s="25"/>
      <c r="F136" s="2"/>
      <c r="G136" s="2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:58" s="46" customFormat="1">
      <c r="A137" s="2"/>
      <c r="B137" s="24"/>
      <c r="C137" s="2"/>
      <c r="D137" s="86"/>
      <c r="E137" s="25"/>
      <c r="F137" s="2"/>
      <c r="G137" s="2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:58" s="46" customFormat="1">
      <c r="A138" s="2"/>
      <c r="B138" s="24"/>
      <c r="C138" s="2"/>
      <c r="D138" s="86"/>
      <c r="E138" s="25"/>
      <c r="F138" s="2"/>
      <c r="G138" s="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:58">
      <c r="D139" s="86"/>
    </row>
    <row r="140" spans="1:58">
      <c r="D140" s="86"/>
    </row>
    <row r="141" spans="1:58">
      <c r="D141" s="86"/>
    </row>
    <row r="142" spans="1:58">
      <c r="D142" s="86"/>
    </row>
  </sheetData>
  <sheetProtection password="F421" sheet="1" objects="1" scenarios="1" formatColumns="0" formatRows="0"/>
  <mergeCells count="36">
    <mergeCell ref="B1:B28"/>
    <mergeCell ref="C16:C28"/>
    <mergeCell ref="B29:B56"/>
    <mergeCell ref="C3:C15"/>
    <mergeCell ref="C44:C56"/>
    <mergeCell ref="C31:C4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AF121:AF123"/>
    <mergeCell ref="M122:M123"/>
    <mergeCell ref="AD122:AD123"/>
    <mergeCell ref="AC121:AE121"/>
    <mergeCell ref="W122:W123"/>
    <mergeCell ref="Y122:Y123"/>
    <mergeCell ref="N122:P122"/>
    <mergeCell ref="Q122:S122"/>
    <mergeCell ref="T122:V122"/>
    <mergeCell ref="M121:V121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VOTV_BAL_TR">
    <tabColor indexed="31"/>
    <pageSetUpPr fitToPage="1"/>
  </sheetPr>
  <dimension ref="A1:BI135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9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8" customFormat="1" ht="24" hidden="1" customHeight="1">
      <c r="A1" s="308"/>
      <c r="B1" s="801"/>
      <c r="C1" s="309" t="str">
        <f>F3</f>
        <v>0.0</v>
      </c>
      <c r="D1" s="422" t="s">
        <v>113</v>
      </c>
      <c r="E1" s="310"/>
      <c r="F1" s="794">
        <f>B1</f>
        <v>0</v>
      </c>
      <c r="G1" s="796"/>
      <c r="H1" s="295"/>
      <c r="I1" s="295"/>
      <c r="J1" s="295"/>
      <c r="K1" s="295"/>
      <c r="L1" s="295"/>
      <c r="M1" s="295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89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7"/>
      <c r="AZ1" s="377"/>
      <c r="BA1" s="298" t="s">
        <v>871</v>
      </c>
      <c r="BB1" s="377"/>
      <c r="BC1" s="377"/>
      <c r="BD1" s="299"/>
      <c r="BE1" s="299"/>
      <c r="BF1" s="299"/>
      <c r="BI1" s="221"/>
    </row>
    <row r="2" spans="1:61" s="118" customFormat="1" ht="0.75" hidden="1" customHeight="1">
      <c r="A2" s="308"/>
      <c r="B2" s="802"/>
      <c r="C2" s="309"/>
      <c r="D2" s="423"/>
      <c r="E2" s="310"/>
      <c r="F2" s="795"/>
      <c r="G2" s="797"/>
      <c r="H2" s="295"/>
      <c r="I2" s="295"/>
      <c r="J2" s="295"/>
      <c r="K2" s="295"/>
      <c r="L2" s="295"/>
      <c r="M2" s="295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89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R2" s="377"/>
      <c r="AS2" s="377"/>
      <c r="AT2" s="377"/>
      <c r="AU2" s="377"/>
      <c r="AV2" s="377"/>
      <c r="AW2" s="377"/>
      <c r="AX2" s="377"/>
      <c r="AY2" s="377"/>
      <c r="AZ2" s="377"/>
      <c r="BA2" s="301"/>
      <c r="BB2" s="377"/>
      <c r="BC2" s="377"/>
      <c r="BD2" s="299"/>
      <c r="BE2" s="299"/>
      <c r="BF2" s="299"/>
      <c r="BI2" s="221"/>
    </row>
    <row r="3" spans="1:61" s="118" customFormat="1" ht="12" hidden="1" customHeight="1">
      <c r="A3" s="308"/>
      <c r="B3" s="802"/>
      <c r="C3" s="798"/>
      <c r="D3" s="307"/>
      <c r="E3" s="303"/>
      <c r="F3" s="304" t="str">
        <f>F1 &amp; ".0"</f>
        <v>0.0</v>
      </c>
      <c r="G3" s="322" t="s">
        <v>137</v>
      </c>
      <c r="H3" s="295"/>
      <c r="I3" s="295"/>
      <c r="J3" s="295"/>
      <c r="K3" s="295"/>
      <c r="L3" s="295"/>
      <c r="M3" s="295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89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R3" s="377"/>
      <c r="AS3" s="377"/>
      <c r="AT3" s="377"/>
      <c r="AU3" s="377"/>
      <c r="AV3" s="377"/>
      <c r="AW3" s="377"/>
      <c r="AX3" s="377"/>
      <c r="AY3" s="377"/>
      <c r="AZ3" s="377"/>
      <c r="BA3" s="298" t="s">
        <v>22</v>
      </c>
      <c r="BB3" s="377"/>
      <c r="BC3" s="377"/>
      <c r="BD3" s="299"/>
      <c r="BE3" s="299"/>
      <c r="BF3" s="299"/>
      <c r="BI3" s="221"/>
    </row>
    <row r="4" spans="1:61" s="118" customFormat="1" ht="12" hidden="1" customHeight="1">
      <c r="A4" s="308"/>
      <c r="B4" s="802"/>
      <c r="C4" s="799"/>
      <c r="D4" s="307"/>
      <c r="E4" s="303"/>
      <c r="F4" s="304" t="str">
        <f>F1 &amp; ".1"</f>
        <v>0.1</v>
      </c>
      <c r="G4" s="322" t="s">
        <v>138</v>
      </c>
      <c r="H4" s="295"/>
      <c r="I4" s="295"/>
      <c r="J4" s="295"/>
      <c r="K4" s="295"/>
      <c r="L4" s="295"/>
      <c r="M4" s="295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89"/>
      <c r="AC4" s="377"/>
      <c r="AD4" s="377"/>
      <c r="AE4" s="377"/>
      <c r="AF4" s="377"/>
      <c r="AG4" s="377"/>
      <c r="AH4" s="377"/>
      <c r="AI4" s="377"/>
      <c r="AJ4" s="377"/>
      <c r="AK4" s="377"/>
      <c r="AL4" s="377"/>
      <c r="AM4" s="377"/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01" t="str">
        <f>C1 &amp; "-I"</f>
        <v>0.0-I</v>
      </c>
      <c r="BB4" s="377"/>
      <c r="BC4" s="377"/>
      <c r="BD4" s="299"/>
      <c r="BE4" s="299"/>
      <c r="BF4" s="299"/>
      <c r="BI4" s="221"/>
    </row>
    <row r="5" spans="1:61" s="118" customFormat="1" ht="12" hidden="1" customHeight="1">
      <c r="A5" s="308"/>
      <c r="B5" s="802"/>
      <c r="C5" s="799"/>
      <c r="D5" s="307"/>
      <c r="E5" s="303"/>
      <c r="F5" s="304" t="str">
        <f>F1 &amp; ".2"</f>
        <v>0.2</v>
      </c>
      <c r="G5" s="322" t="s">
        <v>139</v>
      </c>
      <c r="H5" s="295"/>
      <c r="I5" s="295"/>
      <c r="J5" s="295"/>
      <c r="K5" s="295"/>
      <c r="L5" s="295"/>
      <c r="M5" s="295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89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77"/>
      <c r="AZ5" s="377"/>
      <c r="BA5" s="301" t="str">
        <f>C1 &amp; "-I"</f>
        <v>0.0-I</v>
      </c>
      <c r="BB5" s="377"/>
      <c r="BC5" s="377"/>
      <c r="BD5" s="299"/>
      <c r="BE5" s="299"/>
      <c r="BF5" s="299"/>
      <c r="BI5" s="221"/>
    </row>
    <row r="6" spans="1:61" s="118" customFormat="1" ht="12" hidden="1" customHeight="1">
      <c r="A6" s="308"/>
      <c r="B6" s="802"/>
      <c r="C6" s="799"/>
      <c r="D6" s="307"/>
      <c r="E6" s="303"/>
      <c r="F6" s="304" t="str">
        <f>F1 &amp; ".3"</f>
        <v>0.3</v>
      </c>
      <c r="G6" s="322" t="s">
        <v>140</v>
      </c>
      <c r="H6" s="295"/>
      <c r="I6" s="295"/>
      <c r="J6" s="295"/>
      <c r="K6" s="295"/>
      <c r="L6" s="295"/>
      <c r="M6" s="295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89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01" t="str">
        <f>C1 &amp; "-I"</f>
        <v>0.0-I</v>
      </c>
      <c r="BB6" s="377"/>
      <c r="BC6" s="377"/>
      <c r="BD6" s="299"/>
      <c r="BE6" s="299"/>
      <c r="BF6" s="299"/>
      <c r="BI6" s="221"/>
    </row>
    <row r="7" spans="1:61" s="118" customFormat="1" ht="12" hidden="1" customHeight="1">
      <c r="A7" s="308"/>
      <c r="B7" s="802"/>
      <c r="C7" s="799"/>
      <c r="D7" s="307"/>
      <c r="E7" s="303"/>
      <c r="F7" s="304" t="str">
        <f>F1 &amp; ".4"</f>
        <v>0.4</v>
      </c>
      <c r="G7" s="322" t="s">
        <v>141</v>
      </c>
      <c r="H7" s="295"/>
      <c r="I7" s="295"/>
      <c r="J7" s="295"/>
      <c r="K7" s="295"/>
      <c r="L7" s="295"/>
      <c r="M7" s="295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89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01" t="str">
        <f>C1 &amp; "-I"</f>
        <v>0.0-I</v>
      </c>
      <c r="BB7" s="377"/>
      <c r="BC7" s="377"/>
      <c r="BD7" s="299"/>
      <c r="BE7" s="299"/>
      <c r="BF7" s="299"/>
      <c r="BI7" s="221"/>
    </row>
    <row r="8" spans="1:61" s="118" customFormat="1" ht="12" hidden="1" customHeight="1">
      <c r="A8" s="308"/>
      <c r="B8" s="802"/>
      <c r="C8" s="799"/>
      <c r="D8" s="307"/>
      <c r="E8" s="303"/>
      <c r="F8" s="304" t="str">
        <f>F1 &amp; ".5"</f>
        <v>0.5</v>
      </c>
      <c r="G8" s="322" t="s">
        <v>142</v>
      </c>
      <c r="H8" s="295"/>
      <c r="I8" s="295"/>
      <c r="J8" s="295"/>
      <c r="K8" s="295"/>
      <c r="L8" s="295"/>
      <c r="M8" s="295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89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01" t="str">
        <f>C1 &amp; "-I"</f>
        <v>0.0-I</v>
      </c>
      <c r="BB8" s="377"/>
      <c r="BC8" s="377"/>
      <c r="BD8" s="299"/>
      <c r="BE8" s="299"/>
      <c r="BF8" s="299"/>
      <c r="BI8" s="221"/>
    </row>
    <row r="9" spans="1:61" s="118" customFormat="1" ht="12" hidden="1" customHeight="1">
      <c r="A9" s="308"/>
      <c r="B9" s="802"/>
      <c r="C9" s="799"/>
      <c r="D9" s="307"/>
      <c r="E9" s="303"/>
      <c r="F9" s="304" t="str">
        <f>F1 &amp; ".6"</f>
        <v>0.6</v>
      </c>
      <c r="G9" s="322" t="s">
        <v>143</v>
      </c>
      <c r="H9" s="295"/>
      <c r="I9" s="295"/>
      <c r="J9" s="295"/>
      <c r="K9" s="295"/>
      <c r="L9" s="295"/>
      <c r="M9" s="295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89"/>
      <c r="AC9" s="377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/>
      <c r="AO9" s="377"/>
      <c r="AP9" s="377"/>
      <c r="AQ9" s="377"/>
      <c r="AR9" s="377"/>
      <c r="AS9" s="377"/>
      <c r="AT9" s="377"/>
      <c r="AU9" s="377"/>
      <c r="AV9" s="377"/>
      <c r="AW9" s="377"/>
      <c r="AX9" s="377"/>
      <c r="AY9" s="377"/>
      <c r="AZ9" s="377"/>
      <c r="BA9" s="301" t="str">
        <f>C1 &amp; "-I"</f>
        <v>0.0-I</v>
      </c>
      <c r="BB9" s="377"/>
      <c r="BC9" s="377"/>
      <c r="BD9" s="299"/>
      <c r="BE9" s="299"/>
      <c r="BF9" s="299"/>
      <c r="BI9" s="221"/>
    </row>
    <row r="10" spans="1:61" s="118" customFormat="1" ht="12" hidden="1" customHeight="1">
      <c r="A10" s="308"/>
      <c r="B10" s="802"/>
      <c r="C10" s="799"/>
      <c r="D10" s="307"/>
      <c r="E10" s="303"/>
      <c r="F10" s="304" t="str">
        <f>F1 &amp; ".7"</f>
        <v>0.7</v>
      </c>
      <c r="G10" s="322" t="s">
        <v>144</v>
      </c>
      <c r="H10" s="295"/>
      <c r="I10" s="295"/>
      <c r="J10" s="295"/>
      <c r="K10" s="295"/>
      <c r="L10" s="295"/>
      <c r="M10" s="295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89"/>
      <c r="AC10" s="377"/>
      <c r="AD10" s="377"/>
      <c r="AE10" s="377"/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  <c r="AP10" s="377"/>
      <c r="AQ10" s="377"/>
      <c r="AR10" s="377"/>
      <c r="AS10" s="377"/>
      <c r="AT10" s="377"/>
      <c r="AU10" s="377"/>
      <c r="AV10" s="377"/>
      <c r="AW10" s="377"/>
      <c r="AX10" s="377"/>
      <c r="AY10" s="377"/>
      <c r="AZ10" s="377"/>
      <c r="BA10" s="301" t="str">
        <f>C1 &amp; "-II"</f>
        <v>0.0-II</v>
      </c>
      <c r="BB10" s="377"/>
      <c r="BC10" s="377"/>
      <c r="BD10" s="299"/>
      <c r="BE10" s="299"/>
      <c r="BF10" s="299"/>
      <c r="BI10" s="221"/>
    </row>
    <row r="11" spans="1:61" s="118" customFormat="1" ht="12" hidden="1" customHeight="1">
      <c r="A11" s="308"/>
      <c r="B11" s="802"/>
      <c r="C11" s="799"/>
      <c r="D11" s="307"/>
      <c r="E11" s="303"/>
      <c r="F11" s="304" t="str">
        <f>F1 &amp; ".8"</f>
        <v>0.8</v>
      </c>
      <c r="G11" s="322" t="s">
        <v>145</v>
      </c>
      <c r="H11" s="295"/>
      <c r="I11" s="295"/>
      <c r="J11" s="295"/>
      <c r="K11" s="295"/>
      <c r="L11" s="295"/>
      <c r="M11" s="295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89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01" t="str">
        <f>C1 &amp; "-II"</f>
        <v>0.0-II</v>
      </c>
      <c r="BB11" s="377"/>
      <c r="BC11" s="377"/>
      <c r="BD11" s="299"/>
      <c r="BE11" s="299"/>
      <c r="BF11" s="299"/>
      <c r="BI11" s="221"/>
    </row>
    <row r="12" spans="1:61" s="118" customFormat="1" ht="12" hidden="1" customHeight="1">
      <c r="A12" s="308"/>
      <c r="B12" s="802"/>
      <c r="C12" s="799"/>
      <c r="D12" s="307"/>
      <c r="E12" s="303"/>
      <c r="F12" s="304" t="str">
        <f>F1 &amp; ".9"</f>
        <v>0.9</v>
      </c>
      <c r="G12" s="322" t="s">
        <v>146</v>
      </c>
      <c r="H12" s="295"/>
      <c r="I12" s="295"/>
      <c r="J12" s="295"/>
      <c r="K12" s="295"/>
      <c r="L12" s="295"/>
      <c r="M12" s="295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89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01" t="str">
        <f>C1 &amp; "-II"</f>
        <v>0.0-II</v>
      </c>
      <c r="BB12" s="377"/>
      <c r="BC12" s="377"/>
      <c r="BD12" s="299"/>
      <c r="BE12" s="299"/>
      <c r="BF12" s="299"/>
      <c r="BI12" s="221"/>
    </row>
    <row r="13" spans="1:61" s="118" customFormat="1" ht="12" hidden="1" customHeight="1">
      <c r="A13" s="308"/>
      <c r="B13" s="802"/>
      <c r="C13" s="799"/>
      <c r="D13" s="307"/>
      <c r="E13" s="303"/>
      <c r="F13" s="304" t="str">
        <f>F1 &amp; ".10"</f>
        <v>0.10</v>
      </c>
      <c r="G13" s="322" t="s">
        <v>147</v>
      </c>
      <c r="H13" s="295"/>
      <c r="I13" s="295"/>
      <c r="J13" s="295"/>
      <c r="K13" s="295"/>
      <c r="L13" s="295"/>
      <c r="M13" s="295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89"/>
      <c r="AC13" s="377"/>
      <c r="AD13" s="377"/>
      <c r="AE13" s="377"/>
      <c r="AF13" s="377"/>
      <c r="AG13" s="377"/>
      <c r="AH13" s="377"/>
      <c r="AI13" s="377"/>
      <c r="AJ13" s="377"/>
      <c r="AK13" s="377"/>
      <c r="AL13" s="377"/>
      <c r="AM13" s="377"/>
      <c r="AN13" s="377"/>
      <c r="AO13" s="377"/>
      <c r="AP13" s="377"/>
      <c r="AQ13" s="377"/>
      <c r="AR13" s="377"/>
      <c r="AS13" s="377"/>
      <c r="AT13" s="377"/>
      <c r="AU13" s="377"/>
      <c r="AV13" s="377"/>
      <c r="AW13" s="377"/>
      <c r="AX13" s="377"/>
      <c r="AY13" s="377"/>
      <c r="AZ13" s="377"/>
      <c r="BA13" s="301" t="str">
        <f>C1 &amp; "-II"</f>
        <v>0.0-II</v>
      </c>
      <c r="BB13" s="377"/>
      <c r="BC13" s="377"/>
      <c r="BD13" s="299"/>
      <c r="BE13" s="299"/>
      <c r="BF13" s="299"/>
      <c r="BI13" s="221"/>
    </row>
    <row r="14" spans="1:61" s="118" customFormat="1" ht="12" hidden="1" customHeight="1">
      <c r="A14" s="308"/>
      <c r="B14" s="802"/>
      <c r="C14" s="799"/>
      <c r="D14" s="307"/>
      <c r="E14" s="303"/>
      <c r="F14" s="304" t="str">
        <f>F1 &amp; ".11"</f>
        <v>0.11</v>
      </c>
      <c r="G14" s="322" t="s">
        <v>148</v>
      </c>
      <c r="H14" s="295"/>
      <c r="I14" s="295"/>
      <c r="J14" s="295"/>
      <c r="K14" s="295"/>
      <c r="L14" s="295"/>
      <c r="M14" s="295"/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B14" s="289"/>
      <c r="AC14" s="377"/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77"/>
      <c r="AT14" s="377"/>
      <c r="AU14" s="377"/>
      <c r="AV14" s="377"/>
      <c r="AW14" s="377"/>
      <c r="AX14" s="377"/>
      <c r="AY14" s="377"/>
      <c r="AZ14" s="377"/>
      <c r="BA14" s="301" t="str">
        <f>C1 &amp; "-II"</f>
        <v>0.0-II</v>
      </c>
      <c r="BB14" s="377"/>
      <c r="BC14" s="377"/>
      <c r="BD14" s="299"/>
      <c r="BE14" s="299"/>
      <c r="BF14" s="299"/>
      <c r="BI14" s="221"/>
    </row>
    <row r="15" spans="1:61" s="118" customFormat="1" ht="12" hidden="1" customHeight="1">
      <c r="A15" s="308"/>
      <c r="B15" s="802"/>
      <c r="C15" s="804"/>
      <c r="D15" s="307"/>
      <c r="E15" s="303"/>
      <c r="F15" s="304" t="str">
        <f>F1 &amp; ".12"</f>
        <v>0.12</v>
      </c>
      <c r="G15" s="322" t="s">
        <v>149</v>
      </c>
      <c r="H15" s="295"/>
      <c r="I15" s="295"/>
      <c r="J15" s="295"/>
      <c r="K15" s="295"/>
      <c r="L15" s="295"/>
      <c r="M15" s="295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89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01" t="str">
        <f>C1 &amp; "-II"</f>
        <v>0.0-II</v>
      </c>
      <c r="BB15" s="377"/>
      <c r="BC15" s="377"/>
      <c r="BD15" s="299"/>
      <c r="BE15" s="299"/>
      <c r="BF15" s="299"/>
      <c r="BI15" s="221"/>
    </row>
    <row r="16" spans="1:61" s="118" customFormat="1" ht="0.75" hidden="1" customHeight="1">
      <c r="A16" s="308"/>
      <c r="B16" s="802"/>
      <c r="C16" s="798"/>
      <c r="D16" s="307"/>
      <c r="E16" s="303"/>
      <c r="F16" s="295"/>
      <c r="G16" s="295"/>
      <c r="H16" s="295"/>
      <c r="I16" s="295"/>
      <c r="J16" s="295"/>
      <c r="K16" s="295"/>
      <c r="L16" s="295"/>
      <c r="M16" s="295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  <c r="AA16" s="296"/>
      <c r="AB16" s="289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01"/>
      <c r="BB16" s="377"/>
      <c r="BC16" s="377"/>
      <c r="BD16" s="299"/>
      <c r="BE16" s="299"/>
      <c r="BF16" s="299"/>
      <c r="BI16" s="221"/>
    </row>
    <row r="17" spans="1:61" s="118" customFormat="1" ht="0.75" hidden="1" customHeight="1">
      <c r="A17" s="308"/>
      <c r="B17" s="802"/>
      <c r="C17" s="799"/>
      <c r="D17" s="307"/>
      <c r="E17" s="303"/>
      <c r="F17" s="295"/>
      <c r="G17" s="295"/>
      <c r="H17" s="295"/>
      <c r="I17" s="295"/>
      <c r="J17" s="295"/>
      <c r="K17" s="295"/>
      <c r="L17" s="295"/>
      <c r="M17" s="295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B17" s="289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  <c r="AQ17" s="377"/>
      <c r="AR17" s="377"/>
      <c r="AS17" s="377"/>
      <c r="AT17" s="377"/>
      <c r="AU17" s="377"/>
      <c r="AV17" s="377"/>
      <c r="AW17" s="377"/>
      <c r="AX17" s="377"/>
      <c r="AY17" s="377"/>
      <c r="AZ17" s="377"/>
      <c r="BA17" s="301"/>
      <c r="BB17" s="377"/>
      <c r="BC17" s="377"/>
      <c r="BD17" s="299"/>
      <c r="BE17" s="299"/>
      <c r="BF17" s="299"/>
      <c r="BI17" s="221"/>
    </row>
    <row r="18" spans="1:61" s="118" customFormat="1" ht="0.75" hidden="1" customHeight="1">
      <c r="A18" s="308"/>
      <c r="B18" s="802"/>
      <c r="C18" s="799"/>
      <c r="D18" s="307"/>
      <c r="E18" s="303"/>
      <c r="F18" s="295"/>
      <c r="G18" s="295"/>
      <c r="H18" s="295"/>
      <c r="I18" s="295"/>
      <c r="J18" s="295"/>
      <c r="K18" s="295"/>
      <c r="L18" s="295"/>
      <c r="M18" s="295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89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7"/>
      <c r="AV18" s="377"/>
      <c r="AW18" s="377"/>
      <c r="AX18" s="377"/>
      <c r="AY18" s="377"/>
      <c r="AZ18" s="377"/>
      <c r="BA18" s="301"/>
      <c r="BB18" s="377"/>
      <c r="BC18" s="377"/>
      <c r="BD18" s="299"/>
      <c r="BE18" s="299"/>
      <c r="BF18" s="299"/>
      <c r="BI18" s="221"/>
    </row>
    <row r="19" spans="1:61" s="118" customFormat="1" ht="0.75" hidden="1" customHeight="1">
      <c r="A19" s="308"/>
      <c r="B19" s="802"/>
      <c r="C19" s="799"/>
      <c r="D19" s="307"/>
      <c r="E19" s="303"/>
      <c r="F19" s="295"/>
      <c r="G19" s="295"/>
      <c r="H19" s="295"/>
      <c r="I19" s="295"/>
      <c r="J19" s="295"/>
      <c r="K19" s="295"/>
      <c r="L19" s="295"/>
      <c r="M19" s="295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89"/>
      <c r="AC19" s="377"/>
      <c r="AD19" s="377"/>
      <c r="AE19" s="377"/>
      <c r="AF19" s="377"/>
      <c r="AG19" s="377"/>
      <c r="AH19" s="377"/>
      <c r="AI19" s="377"/>
      <c r="AJ19" s="377"/>
      <c r="AK19" s="377"/>
      <c r="AL19" s="377"/>
      <c r="AM19" s="377"/>
      <c r="AN19" s="377"/>
      <c r="AO19" s="377"/>
      <c r="AP19" s="377"/>
      <c r="AQ19" s="377"/>
      <c r="AR19" s="377"/>
      <c r="AS19" s="377"/>
      <c r="AT19" s="377"/>
      <c r="AU19" s="377"/>
      <c r="AV19" s="377"/>
      <c r="AW19" s="377"/>
      <c r="AX19" s="377"/>
      <c r="AY19" s="377"/>
      <c r="AZ19" s="377"/>
      <c r="BA19" s="301"/>
      <c r="BB19" s="377"/>
      <c r="BC19" s="377"/>
      <c r="BD19" s="299"/>
      <c r="BE19" s="299"/>
      <c r="BF19" s="299"/>
      <c r="BI19" s="221"/>
    </row>
    <row r="20" spans="1:61" s="118" customFormat="1" ht="0.75" hidden="1" customHeight="1">
      <c r="A20" s="308"/>
      <c r="B20" s="802"/>
      <c r="C20" s="799"/>
      <c r="D20" s="307"/>
      <c r="E20" s="303"/>
      <c r="F20" s="295"/>
      <c r="G20" s="295"/>
      <c r="H20" s="295"/>
      <c r="I20" s="295"/>
      <c r="J20" s="295"/>
      <c r="K20" s="295"/>
      <c r="L20" s="295"/>
      <c r="M20" s="295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89"/>
      <c r="AC20" s="377"/>
      <c r="AD20" s="377"/>
      <c r="AE20" s="377"/>
      <c r="AF20" s="377"/>
      <c r="AG20" s="377"/>
      <c r="AH20" s="377"/>
      <c r="AI20" s="377"/>
      <c r="AJ20" s="377"/>
      <c r="AK20" s="377"/>
      <c r="AL20" s="377"/>
      <c r="AM20" s="377"/>
      <c r="AN20" s="377"/>
      <c r="AO20" s="377"/>
      <c r="AP20" s="377"/>
      <c r="AQ20" s="377"/>
      <c r="AR20" s="377"/>
      <c r="AS20" s="377"/>
      <c r="AT20" s="377"/>
      <c r="AU20" s="377"/>
      <c r="AV20" s="377"/>
      <c r="AW20" s="377"/>
      <c r="AX20" s="377"/>
      <c r="AY20" s="377"/>
      <c r="AZ20" s="377"/>
      <c r="BA20" s="301"/>
      <c r="BB20" s="377"/>
      <c r="BC20" s="377"/>
      <c r="BD20" s="299"/>
      <c r="BE20" s="299"/>
      <c r="BF20" s="299"/>
      <c r="BI20" s="221"/>
    </row>
    <row r="21" spans="1:61" s="118" customFormat="1" ht="0.75" hidden="1" customHeight="1">
      <c r="A21" s="308"/>
      <c r="B21" s="802"/>
      <c r="C21" s="799"/>
      <c r="D21" s="307"/>
      <c r="E21" s="303"/>
      <c r="F21" s="295"/>
      <c r="G21" s="295"/>
      <c r="H21" s="295"/>
      <c r="I21" s="295"/>
      <c r="J21" s="295"/>
      <c r="K21" s="295"/>
      <c r="L21" s="295"/>
      <c r="M21" s="295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89"/>
      <c r="AC21" s="377"/>
      <c r="AD21" s="377"/>
      <c r="AE21" s="377"/>
      <c r="AF21" s="377"/>
      <c r="AG21" s="377"/>
      <c r="AH21" s="377"/>
      <c r="AI21" s="377"/>
      <c r="AJ21" s="377"/>
      <c r="AK21" s="377"/>
      <c r="AL21" s="377"/>
      <c r="AM21" s="377"/>
      <c r="AN21" s="377"/>
      <c r="AO21" s="377"/>
      <c r="AP21" s="377"/>
      <c r="AQ21" s="377"/>
      <c r="AR21" s="377"/>
      <c r="AS21" s="377"/>
      <c r="AT21" s="377"/>
      <c r="AU21" s="377"/>
      <c r="AV21" s="377"/>
      <c r="AW21" s="377"/>
      <c r="AX21" s="377"/>
      <c r="AY21" s="377"/>
      <c r="AZ21" s="377"/>
      <c r="BA21" s="301"/>
      <c r="BB21" s="377"/>
      <c r="BC21" s="377"/>
      <c r="BD21" s="299"/>
      <c r="BE21" s="299"/>
      <c r="BF21" s="299"/>
      <c r="BI21" s="221"/>
    </row>
    <row r="22" spans="1:61" s="118" customFormat="1" ht="0.75" hidden="1" customHeight="1">
      <c r="A22" s="308"/>
      <c r="B22" s="802"/>
      <c r="C22" s="799"/>
      <c r="D22" s="307"/>
      <c r="E22" s="303"/>
      <c r="F22" s="295"/>
      <c r="G22" s="295"/>
      <c r="H22" s="295"/>
      <c r="I22" s="295"/>
      <c r="J22" s="295"/>
      <c r="K22" s="295"/>
      <c r="L22" s="295"/>
      <c r="M22" s="295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89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01"/>
      <c r="BB22" s="377"/>
      <c r="BC22" s="377"/>
      <c r="BD22" s="299"/>
      <c r="BE22" s="299"/>
      <c r="BF22" s="299"/>
      <c r="BI22" s="221"/>
    </row>
    <row r="23" spans="1:61" s="118" customFormat="1" ht="0.75" hidden="1" customHeight="1">
      <c r="A23" s="308"/>
      <c r="B23" s="802"/>
      <c r="C23" s="799"/>
      <c r="D23" s="307"/>
      <c r="E23" s="303"/>
      <c r="F23" s="295"/>
      <c r="G23" s="295"/>
      <c r="H23" s="295"/>
      <c r="I23" s="295"/>
      <c r="J23" s="295"/>
      <c r="K23" s="295"/>
      <c r="L23" s="295"/>
      <c r="M23" s="295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89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/>
      <c r="AQ23" s="377"/>
      <c r="AR23" s="377"/>
      <c r="AS23" s="377"/>
      <c r="AT23" s="377"/>
      <c r="AU23" s="377"/>
      <c r="AV23" s="377"/>
      <c r="AW23" s="377"/>
      <c r="AX23" s="377"/>
      <c r="AY23" s="377"/>
      <c r="AZ23" s="377"/>
      <c r="BA23" s="301"/>
      <c r="BB23" s="377"/>
      <c r="BC23" s="377"/>
      <c r="BD23" s="299"/>
      <c r="BE23" s="299"/>
      <c r="BF23" s="299"/>
      <c r="BI23" s="221"/>
    </row>
    <row r="24" spans="1:61" s="118" customFormat="1" ht="0.75" hidden="1" customHeight="1">
      <c r="A24" s="308"/>
      <c r="B24" s="802"/>
      <c r="C24" s="799"/>
      <c r="D24" s="307"/>
      <c r="E24" s="303"/>
      <c r="F24" s="295"/>
      <c r="G24" s="295"/>
      <c r="H24" s="295"/>
      <c r="I24" s="295"/>
      <c r="J24" s="295"/>
      <c r="K24" s="295"/>
      <c r="L24" s="295"/>
      <c r="M24" s="295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B24" s="289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77"/>
      <c r="AR24" s="377"/>
      <c r="AS24" s="377"/>
      <c r="AT24" s="377"/>
      <c r="AU24" s="377"/>
      <c r="AV24" s="377"/>
      <c r="AW24" s="377"/>
      <c r="AX24" s="377"/>
      <c r="AY24" s="377"/>
      <c r="AZ24" s="377"/>
      <c r="BA24" s="301"/>
      <c r="BB24" s="377"/>
      <c r="BC24" s="377"/>
      <c r="BD24" s="299"/>
      <c r="BE24" s="299"/>
      <c r="BF24" s="299"/>
      <c r="BI24" s="221"/>
    </row>
    <row r="25" spans="1:61" s="118" customFormat="1" ht="0.75" hidden="1" customHeight="1">
      <c r="A25" s="308"/>
      <c r="B25" s="802"/>
      <c r="C25" s="799"/>
      <c r="D25" s="307"/>
      <c r="E25" s="303"/>
      <c r="F25" s="295"/>
      <c r="G25" s="295"/>
      <c r="H25" s="295"/>
      <c r="I25" s="295"/>
      <c r="J25" s="295"/>
      <c r="K25" s="295"/>
      <c r="L25" s="295"/>
      <c r="M25" s="295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89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301"/>
      <c r="BB25" s="377"/>
      <c r="BC25" s="377"/>
      <c r="BD25" s="299"/>
      <c r="BE25" s="299"/>
      <c r="BF25" s="299"/>
      <c r="BI25" s="221"/>
    </row>
    <row r="26" spans="1:61" s="118" customFormat="1" ht="0.75" hidden="1" customHeight="1">
      <c r="A26" s="308"/>
      <c r="B26" s="802"/>
      <c r="C26" s="799"/>
      <c r="D26" s="307"/>
      <c r="E26" s="303"/>
      <c r="F26" s="295"/>
      <c r="G26" s="295"/>
      <c r="H26" s="295"/>
      <c r="I26" s="295"/>
      <c r="J26" s="295"/>
      <c r="K26" s="295"/>
      <c r="L26" s="295"/>
      <c r="M26" s="295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89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  <c r="AP26" s="377"/>
      <c r="AQ26" s="377"/>
      <c r="AR26" s="377"/>
      <c r="AS26" s="377"/>
      <c r="AT26" s="377"/>
      <c r="AU26" s="377"/>
      <c r="AV26" s="377"/>
      <c r="AW26" s="377"/>
      <c r="AX26" s="377"/>
      <c r="AY26" s="377"/>
      <c r="AZ26" s="377"/>
      <c r="BA26" s="301"/>
      <c r="BB26" s="377"/>
      <c r="BC26" s="377"/>
      <c r="BD26" s="299"/>
      <c r="BE26" s="299"/>
      <c r="BF26" s="299"/>
      <c r="BI26" s="221"/>
    </row>
    <row r="27" spans="1:61" s="118" customFormat="1" ht="0.75" hidden="1" customHeight="1">
      <c r="A27" s="308"/>
      <c r="B27" s="802"/>
      <c r="C27" s="799"/>
      <c r="D27" s="307"/>
      <c r="E27" s="303"/>
      <c r="F27" s="295"/>
      <c r="G27" s="295"/>
      <c r="H27" s="295"/>
      <c r="I27" s="295"/>
      <c r="J27" s="295"/>
      <c r="K27" s="295"/>
      <c r="L27" s="295"/>
      <c r="M27" s="295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89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01"/>
      <c r="BB27" s="377"/>
      <c r="BC27" s="377"/>
      <c r="BD27" s="299"/>
      <c r="BE27" s="299"/>
      <c r="BF27" s="299"/>
      <c r="BI27" s="221"/>
    </row>
    <row r="28" spans="1:61" s="118" customFormat="1" ht="0.75" hidden="1" customHeight="1">
      <c r="A28" s="308"/>
      <c r="B28" s="877"/>
      <c r="C28" s="878"/>
      <c r="D28" s="424"/>
      <c r="E28" s="303"/>
      <c r="F28" s="295"/>
      <c r="G28" s="295"/>
      <c r="H28" s="295"/>
      <c r="I28" s="295"/>
      <c r="J28" s="295"/>
      <c r="K28" s="295"/>
      <c r="L28" s="295"/>
      <c r="M28" s="295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89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01"/>
      <c r="BB28" s="377"/>
      <c r="BC28" s="377"/>
      <c r="BD28" s="299"/>
      <c r="BE28" s="299"/>
      <c r="BF28" s="299"/>
      <c r="BI28" s="221"/>
    </row>
    <row r="29" spans="1:61" s="118" customFormat="1" ht="24" hidden="1" customHeight="1">
      <c r="A29" s="308" t="s">
        <v>440</v>
      </c>
      <c r="B29" s="801"/>
      <c r="C29" s="309" t="str">
        <f>F31</f>
        <v>0.0</v>
      </c>
      <c r="D29" s="422" t="s">
        <v>113</v>
      </c>
      <c r="E29" s="310"/>
      <c r="F29" s="794">
        <f>B29</f>
        <v>0</v>
      </c>
      <c r="G29" s="796"/>
      <c r="H29" s="311">
        <f>H31</f>
        <v>0</v>
      </c>
      <c r="I29" s="311">
        <f>I31</f>
        <v>0</v>
      </c>
      <c r="J29" s="672" t="str">
        <f>A29</f>
        <v>TBD</v>
      </c>
      <c r="K29" s="311">
        <f t="shared" ref="K29:T29" si="0">K31</f>
        <v>0</v>
      </c>
      <c r="L29" s="311">
        <f t="shared" si="0"/>
        <v>0</v>
      </c>
      <c r="M29" s="311">
        <f t="shared" si="0"/>
        <v>0</v>
      </c>
      <c r="N29" s="311">
        <f t="shared" si="0"/>
        <v>0</v>
      </c>
      <c r="O29" s="311">
        <f t="shared" si="0"/>
        <v>0</v>
      </c>
      <c r="P29" s="311">
        <f t="shared" si="0"/>
        <v>0</v>
      </c>
      <c r="Q29" s="311">
        <f t="shared" si="0"/>
        <v>0</v>
      </c>
      <c r="R29" s="311">
        <f t="shared" si="0"/>
        <v>0</v>
      </c>
      <c r="S29" s="311">
        <f t="shared" si="0"/>
        <v>0</v>
      </c>
      <c r="T29" s="311">
        <f t="shared" si="0"/>
        <v>0</v>
      </c>
      <c r="U29" s="311">
        <f t="shared" ref="U29:AA29" si="1">U31</f>
        <v>0</v>
      </c>
      <c r="V29" s="311">
        <f t="shared" si="1"/>
        <v>0</v>
      </c>
      <c r="W29" s="311">
        <f t="shared" si="1"/>
        <v>0</v>
      </c>
      <c r="X29" s="311">
        <f t="shared" si="1"/>
        <v>0</v>
      </c>
      <c r="Y29" s="311">
        <f t="shared" si="1"/>
        <v>0</v>
      </c>
      <c r="Z29" s="311">
        <f t="shared" si="1"/>
        <v>0</v>
      </c>
      <c r="AA29" s="311">
        <f t="shared" si="1"/>
        <v>0</v>
      </c>
      <c r="AB29" s="256">
        <f>AB31</f>
        <v>0</v>
      </c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298" t="s">
        <v>871</v>
      </c>
      <c r="BB29" s="377"/>
      <c r="BC29" s="377"/>
      <c r="BD29" s="414"/>
      <c r="BE29" s="414"/>
      <c r="BF29" s="299"/>
    </row>
    <row r="30" spans="1:61" s="118" customFormat="1" ht="0.75" hidden="1" customHeight="1">
      <c r="A30" s="308"/>
      <c r="B30" s="802"/>
      <c r="C30" s="309"/>
      <c r="D30" s="423"/>
      <c r="E30" s="310"/>
      <c r="F30" s="795"/>
      <c r="G30" s="797"/>
      <c r="H30" s="295"/>
      <c r="I30" s="295"/>
      <c r="J30" s="296"/>
      <c r="K30" s="295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360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01"/>
      <c r="BB30" s="377"/>
      <c r="BC30" s="377"/>
      <c r="BD30" s="414"/>
      <c r="BE30" s="414"/>
      <c r="BF30" s="299"/>
    </row>
    <row r="31" spans="1:61" s="118" customFormat="1" ht="12.75" hidden="1" customHeight="1">
      <c r="A31" s="308"/>
      <c r="B31" s="802"/>
      <c r="C31" s="798"/>
      <c r="D31" s="307"/>
      <c r="E31" s="303"/>
      <c r="F31" s="304" t="str">
        <f>F29 &amp; ".0"</f>
        <v>0.0</v>
      </c>
      <c r="G31" s="322" t="s">
        <v>137</v>
      </c>
      <c r="H31" s="313">
        <f>SUMIF('Список объектов'!$R$15:$R$16,$F31,'Список объектов'!$W$15:$W$16)</f>
        <v>0</v>
      </c>
      <c r="I31" s="313">
        <f>SUMIF('Список объектов'!$R$15:$R$16,$F31,'Список объектов'!$X$15:$X$16)</f>
        <v>0</v>
      </c>
      <c r="J31" s="418" t="str">
        <f>J29</f>
        <v>TBD</v>
      </c>
      <c r="K31" s="314">
        <f>N31+O31</f>
        <v>0</v>
      </c>
      <c r="L31" s="313"/>
      <c r="M31" s="313"/>
      <c r="N31" s="313"/>
      <c r="O31" s="314">
        <f t="shared" ref="O31:T31" si="2">SUM(O32:O43)</f>
        <v>0</v>
      </c>
      <c r="P31" s="314">
        <f t="shared" si="2"/>
        <v>0</v>
      </c>
      <c r="Q31" s="314">
        <f t="shared" si="2"/>
        <v>0</v>
      </c>
      <c r="R31" s="314">
        <f t="shared" si="2"/>
        <v>0</v>
      </c>
      <c r="S31" s="314">
        <f t="shared" si="2"/>
        <v>0</v>
      </c>
      <c r="T31" s="314">
        <f t="shared" si="2"/>
        <v>0</v>
      </c>
      <c r="U31" s="314">
        <f t="shared" ref="U31:AA31" si="3">SUM(U32:U43)</f>
        <v>0</v>
      </c>
      <c r="V31" s="314">
        <f t="shared" si="3"/>
        <v>0</v>
      </c>
      <c r="W31" s="314">
        <f>SUM(W32:W43)</f>
        <v>0</v>
      </c>
      <c r="X31" s="314">
        <f t="shared" si="3"/>
        <v>0</v>
      </c>
      <c r="Y31" s="314">
        <f t="shared" si="3"/>
        <v>0</v>
      </c>
      <c r="Z31" s="314">
        <f>SUM(Z32:Z43)</f>
        <v>0</v>
      </c>
      <c r="AA31" s="314">
        <f t="shared" si="3"/>
        <v>0</v>
      </c>
      <c r="AB31" s="270">
        <f>SUM(AB32:AB43)</f>
        <v>0</v>
      </c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  <c r="AP31" s="377"/>
      <c r="AQ31" s="377"/>
      <c r="AR31" s="377"/>
      <c r="AS31" s="377"/>
      <c r="AT31" s="377"/>
      <c r="AU31" s="377"/>
      <c r="AV31" s="377"/>
      <c r="AW31" s="377"/>
      <c r="AX31" s="377"/>
      <c r="AY31" s="377"/>
      <c r="AZ31" s="377"/>
      <c r="BA31" s="298" t="s">
        <v>22</v>
      </c>
      <c r="BB31" s="377"/>
      <c r="BC31" s="377"/>
      <c r="BD31" s="414"/>
      <c r="BE31" s="414"/>
      <c r="BF31" s="299"/>
    </row>
    <row r="32" spans="1:61" s="118" customFormat="1" ht="12.75" hidden="1" customHeight="1">
      <c r="A32" s="308"/>
      <c r="B32" s="802"/>
      <c r="C32" s="799"/>
      <c r="D32" s="307"/>
      <c r="E32" s="303"/>
      <c r="F32" s="304" t="str">
        <f>F29 &amp; ".1"</f>
        <v>0.1</v>
      </c>
      <c r="G32" s="322" t="s">
        <v>138</v>
      </c>
      <c r="H32" s="296"/>
      <c r="I32" s="296"/>
      <c r="J32" s="676" t="str">
        <f ca="1">IF(OFFSET('Список территорий'!CJ$15,$F29,0)="a","Y","N")</f>
        <v>N</v>
      </c>
      <c r="K32" s="296"/>
      <c r="L32" s="296"/>
      <c r="M32" s="296"/>
      <c r="N32" s="296"/>
      <c r="O32" s="314">
        <f>SUM(P32,Q32,T32,W32,Z32)</f>
        <v>0</v>
      </c>
      <c r="P32" s="313"/>
      <c r="Q32" s="314">
        <f>SUM(R32,S32)</f>
        <v>0</v>
      </c>
      <c r="R32" s="313"/>
      <c r="S32" s="313"/>
      <c r="T32" s="314">
        <f>SUM(U32,V32)</f>
        <v>0</v>
      </c>
      <c r="U32" s="313"/>
      <c r="V32" s="313"/>
      <c r="W32" s="314">
        <f>SUM(X32,Y32)</f>
        <v>0</v>
      </c>
      <c r="X32" s="313"/>
      <c r="Y32" s="313"/>
      <c r="Z32" s="314">
        <f>SUM(AA32,AB32)</f>
        <v>0</v>
      </c>
      <c r="AA32" s="313"/>
      <c r="AB32" s="28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  <c r="AP32" s="377"/>
      <c r="AQ32" s="377"/>
      <c r="AR32" s="377"/>
      <c r="AS32" s="377"/>
      <c r="AT32" s="377"/>
      <c r="AU32" s="377"/>
      <c r="AV32" s="377"/>
      <c r="AW32" s="377"/>
      <c r="AX32" s="377"/>
      <c r="AY32" s="377"/>
      <c r="AZ32" s="377"/>
      <c r="BA32" s="301" t="str">
        <f>C29 &amp; "-I"</f>
        <v>0.0-I</v>
      </c>
      <c r="BB32" s="377"/>
      <c r="BC32" s="377"/>
      <c r="BD32" s="414"/>
      <c r="BE32" s="414"/>
      <c r="BF32" s="299"/>
    </row>
    <row r="33" spans="1:61" s="118" customFormat="1" ht="12.75" hidden="1" customHeight="1">
      <c r="A33" s="308"/>
      <c r="B33" s="802"/>
      <c r="C33" s="799"/>
      <c r="D33" s="307"/>
      <c r="E33" s="303"/>
      <c r="F33" s="304" t="str">
        <f>F29 &amp; ".2"</f>
        <v>0.2</v>
      </c>
      <c r="G33" s="322" t="s">
        <v>139</v>
      </c>
      <c r="H33" s="296"/>
      <c r="I33" s="296"/>
      <c r="J33" s="676" t="str">
        <f ca="1">IF(OFFSET('Список территорий'!CK$15,$F29,0)="a","Y","N")</f>
        <v>N</v>
      </c>
      <c r="K33" s="296"/>
      <c r="L33" s="296"/>
      <c r="M33" s="296"/>
      <c r="N33" s="296"/>
      <c r="O33" s="314">
        <f t="shared" ref="O33:O43" si="4">SUM(P33,Q33,T33,W33,Z33)</f>
        <v>0</v>
      </c>
      <c r="P33" s="313"/>
      <c r="Q33" s="314">
        <f t="shared" ref="Q33:Q43" si="5">SUM(R33,S33)</f>
        <v>0</v>
      </c>
      <c r="R33" s="313"/>
      <c r="S33" s="313"/>
      <c r="T33" s="314">
        <f t="shared" ref="T33:T43" si="6">SUM(U33,V33)</f>
        <v>0</v>
      </c>
      <c r="U33" s="313"/>
      <c r="V33" s="313"/>
      <c r="W33" s="314">
        <f t="shared" ref="W33:W43" si="7">SUM(X33,Y33)</f>
        <v>0</v>
      </c>
      <c r="X33" s="313"/>
      <c r="Y33" s="313"/>
      <c r="Z33" s="314">
        <f t="shared" ref="Z33:Z43" si="8">SUM(AA33,AB33)</f>
        <v>0</v>
      </c>
      <c r="AA33" s="313"/>
      <c r="AB33" s="28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/>
      <c r="AS33" s="377"/>
      <c r="AT33" s="377"/>
      <c r="AU33" s="377"/>
      <c r="AV33" s="377"/>
      <c r="AW33" s="377"/>
      <c r="AX33" s="377"/>
      <c r="AY33" s="377"/>
      <c r="AZ33" s="377"/>
      <c r="BA33" s="301" t="str">
        <f>C29 &amp; "-I"</f>
        <v>0.0-I</v>
      </c>
      <c r="BB33" s="377"/>
      <c r="BC33" s="377"/>
      <c r="BD33" s="414"/>
      <c r="BE33" s="414"/>
      <c r="BF33" s="299"/>
    </row>
    <row r="34" spans="1:61" s="118" customFormat="1" ht="12.75" hidden="1" customHeight="1">
      <c r="A34" s="308"/>
      <c r="B34" s="802"/>
      <c r="C34" s="799"/>
      <c r="D34" s="307"/>
      <c r="E34" s="303"/>
      <c r="F34" s="304" t="str">
        <f>F29 &amp; ".3"</f>
        <v>0.3</v>
      </c>
      <c r="G34" s="322" t="s">
        <v>140</v>
      </c>
      <c r="H34" s="296"/>
      <c r="I34" s="296"/>
      <c r="J34" s="676" t="str">
        <f ca="1">IF(OFFSET('Список территорий'!CL$15,$F29,0)="a","Y","N")</f>
        <v>N</v>
      </c>
      <c r="K34" s="296"/>
      <c r="L34" s="296"/>
      <c r="M34" s="296"/>
      <c r="N34" s="296"/>
      <c r="O34" s="314">
        <f t="shared" si="4"/>
        <v>0</v>
      </c>
      <c r="P34" s="313"/>
      <c r="Q34" s="314">
        <f t="shared" si="5"/>
        <v>0</v>
      </c>
      <c r="R34" s="313"/>
      <c r="S34" s="313"/>
      <c r="T34" s="314">
        <f t="shared" si="6"/>
        <v>0</v>
      </c>
      <c r="U34" s="313"/>
      <c r="V34" s="313"/>
      <c r="W34" s="314">
        <f t="shared" si="7"/>
        <v>0</v>
      </c>
      <c r="X34" s="313"/>
      <c r="Y34" s="313"/>
      <c r="Z34" s="314">
        <f t="shared" si="8"/>
        <v>0</v>
      </c>
      <c r="AA34" s="313"/>
      <c r="AB34" s="28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  <c r="AW34" s="377"/>
      <c r="AX34" s="377"/>
      <c r="AY34" s="377"/>
      <c r="AZ34" s="377"/>
      <c r="BA34" s="301" t="str">
        <f>C29 &amp; "-I"</f>
        <v>0.0-I</v>
      </c>
      <c r="BB34" s="377"/>
      <c r="BC34" s="377"/>
      <c r="BD34" s="414"/>
      <c r="BE34" s="414"/>
      <c r="BF34" s="299"/>
    </row>
    <row r="35" spans="1:61" s="118" customFormat="1" ht="12.75" hidden="1" customHeight="1">
      <c r="A35" s="308"/>
      <c r="B35" s="802"/>
      <c r="C35" s="799"/>
      <c r="D35" s="307"/>
      <c r="E35" s="303"/>
      <c r="F35" s="304" t="str">
        <f>F29 &amp; ".4"</f>
        <v>0.4</v>
      </c>
      <c r="G35" s="322" t="s">
        <v>141</v>
      </c>
      <c r="H35" s="296"/>
      <c r="I35" s="296"/>
      <c r="J35" s="676" t="str">
        <f ca="1">IF(OFFSET('Список территорий'!CM$15,$F29,0)="a","Y","N")</f>
        <v>N</v>
      </c>
      <c r="K35" s="296"/>
      <c r="L35" s="296"/>
      <c r="M35" s="296"/>
      <c r="N35" s="296"/>
      <c r="O35" s="314">
        <f t="shared" si="4"/>
        <v>0</v>
      </c>
      <c r="P35" s="313"/>
      <c r="Q35" s="314">
        <f t="shared" si="5"/>
        <v>0</v>
      </c>
      <c r="R35" s="313"/>
      <c r="S35" s="313"/>
      <c r="T35" s="314">
        <f t="shared" si="6"/>
        <v>0</v>
      </c>
      <c r="U35" s="313"/>
      <c r="V35" s="313"/>
      <c r="W35" s="314">
        <f t="shared" si="7"/>
        <v>0</v>
      </c>
      <c r="X35" s="313"/>
      <c r="Y35" s="313"/>
      <c r="Z35" s="314">
        <f t="shared" si="8"/>
        <v>0</v>
      </c>
      <c r="AA35" s="313"/>
      <c r="AB35" s="28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01" t="str">
        <f>C29 &amp; "-I"</f>
        <v>0.0-I</v>
      </c>
      <c r="BB35" s="377"/>
      <c r="BC35" s="377"/>
      <c r="BD35" s="414"/>
      <c r="BE35" s="414"/>
      <c r="BF35" s="299"/>
    </row>
    <row r="36" spans="1:61" s="118" customFormat="1" ht="12.75" hidden="1" customHeight="1">
      <c r="A36" s="308"/>
      <c r="B36" s="802"/>
      <c r="C36" s="799"/>
      <c r="D36" s="307"/>
      <c r="E36" s="303"/>
      <c r="F36" s="304" t="str">
        <f>F29 &amp; ".5"</f>
        <v>0.5</v>
      </c>
      <c r="G36" s="322" t="s">
        <v>142</v>
      </c>
      <c r="H36" s="296"/>
      <c r="I36" s="296"/>
      <c r="J36" s="676" t="str">
        <f ca="1">IF(OFFSET('Список территорий'!CN$15,$F29,0)="a","Y","N")</f>
        <v>N</v>
      </c>
      <c r="K36" s="296"/>
      <c r="L36" s="296"/>
      <c r="M36" s="296"/>
      <c r="N36" s="296"/>
      <c r="O36" s="314">
        <f t="shared" si="4"/>
        <v>0</v>
      </c>
      <c r="P36" s="313"/>
      <c r="Q36" s="314">
        <f t="shared" si="5"/>
        <v>0</v>
      </c>
      <c r="R36" s="313"/>
      <c r="S36" s="313"/>
      <c r="T36" s="314">
        <f t="shared" si="6"/>
        <v>0</v>
      </c>
      <c r="U36" s="313"/>
      <c r="V36" s="313"/>
      <c r="W36" s="314">
        <f t="shared" si="7"/>
        <v>0</v>
      </c>
      <c r="X36" s="313"/>
      <c r="Y36" s="313"/>
      <c r="Z36" s="314">
        <f t="shared" si="8"/>
        <v>0</v>
      </c>
      <c r="AA36" s="313"/>
      <c r="AB36" s="28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01" t="str">
        <f>C29 &amp; "-I"</f>
        <v>0.0-I</v>
      </c>
      <c r="BB36" s="377"/>
      <c r="BC36" s="377"/>
      <c r="BD36" s="414"/>
      <c r="BE36" s="414"/>
      <c r="BF36" s="299"/>
    </row>
    <row r="37" spans="1:61" s="118" customFormat="1" ht="12.75" hidden="1" customHeight="1">
      <c r="A37" s="308"/>
      <c r="B37" s="802"/>
      <c r="C37" s="799"/>
      <c r="D37" s="307"/>
      <c r="E37" s="303"/>
      <c r="F37" s="304" t="str">
        <f>F29 &amp; ".6"</f>
        <v>0.6</v>
      </c>
      <c r="G37" s="322" t="s">
        <v>143</v>
      </c>
      <c r="H37" s="296"/>
      <c r="I37" s="296"/>
      <c r="J37" s="676" t="str">
        <f ca="1">IF(OFFSET('Список территорий'!CO$15,$F29,0)="a","Y","N")</f>
        <v>N</v>
      </c>
      <c r="K37" s="296"/>
      <c r="L37" s="296"/>
      <c r="M37" s="296"/>
      <c r="N37" s="296"/>
      <c r="O37" s="314">
        <f t="shared" si="4"/>
        <v>0</v>
      </c>
      <c r="P37" s="313"/>
      <c r="Q37" s="314">
        <f t="shared" si="5"/>
        <v>0</v>
      </c>
      <c r="R37" s="313"/>
      <c r="S37" s="313"/>
      <c r="T37" s="314">
        <f t="shared" si="6"/>
        <v>0</v>
      </c>
      <c r="U37" s="313"/>
      <c r="V37" s="313"/>
      <c r="W37" s="314">
        <f t="shared" si="7"/>
        <v>0</v>
      </c>
      <c r="X37" s="313"/>
      <c r="Y37" s="313"/>
      <c r="Z37" s="314">
        <f t="shared" si="8"/>
        <v>0</v>
      </c>
      <c r="AA37" s="313"/>
      <c r="AB37" s="28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01" t="str">
        <f>C29 &amp; "-I"</f>
        <v>0.0-I</v>
      </c>
      <c r="BB37" s="377"/>
      <c r="BC37" s="377"/>
      <c r="BD37" s="414"/>
      <c r="BE37" s="414"/>
      <c r="BF37" s="299"/>
    </row>
    <row r="38" spans="1:61" s="118" customFormat="1" ht="12.75" hidden="1" customHeight="1">
      <c r="A38" s="308"/>
      <c r="B38" s="802"/>
      <c r="C38" s="799"/>
      <c r="D38" s="307"/>
      <c r="E38" s="303"/>
      <c r="F38" s="304" t="str">
        <f>F29 &amp; ".7"</f>
        <v>0.7</v>
      </c>
      <c r="G38" s="322" t="s">
        <v>144</v>
      </c>
      <c r="H38" s="296"/>
      <c r="I38" s="296"/>
      <c r="J38" s="676" t="str">
        <f ca="1">IF(OFFSET('Список территорий'!CP$15,$F29,0)="a","Y","N")</f>
        <v>N</v>
      </c>
      <c r="K38" s="296"/>
      <c r="L38" s="296"/>
      <c r="M38" s="296"/>
      <c r="N38" s="296"/>
      <c r="O38" s="314">
        <f t="shared" si="4"/>
        <v>0</v>
      </c>
      <c r="P38" s="313"/>
      <c r="Q38" s="314">
        <f t="shared" si="5"/>
        <v>0</v>
      </c>
      <c r="R38" s="313"/>
      <c r="S38" s="313"/>
      <c r="T38" s="314">
        <f t="shared" si="6"/>
        <v>0</v>
      </c>
      <c r="U38" s="313"/>
      <c r="V38" s="313"/>
      <c r="W38" s="314">
        <f t="shared" si="7"/>
        <v>0</v>
      </c>
      <c r="X38" s="313"/>
      <c r="Y38" s="313"/>
      <c r="Z38" s="314">
        <f t="shared" si="8"/>
        <v>0</v>
      </c>
      <c r="AA38" s="313"/>
      <c r="AB38" s="28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  <c r="AP38" s="377"/>
      <c r="AQ38" s="377"/>
      <c r="AR38" s="377"/>
      <c r="AS38" s="377"/>
      <c r="AT38" s="377"/>
      <c r="AU38" s="377"/>
      <c r="AV38" s="377"/>
      <c r="AW38" s="377"/>
      <c r="AX38" s="377"/>
      <c r="AY38" s="377"/>
      <c r="AZ38" s="377"/>
      <c r="BA38" s="301" t="str">
        <f>C29 &amp; "-II"</f>
        <v>0.0-II</v>
      </c>
      <c r="BB38" s="377"/>
      <c r="BC38" s="377"/>
      <c r="BD38" s="414"/>
      <c r="BE38" s="414"/>
      <c r="BF38" s="299"/>
    </row>
    <row r="39" spans="1:61" s="118" customFormat="1" ht="12.75" hidden="1" customHeight="1">
      <c r="A39" s="308"/>
      <c r="B39" s="802"/>
      <c r="C39" s="799"/>
      <c r="D39" s="307"/>
      <c r="E39" s="303"/>
      <c r="F39" s="304" t="str">
        <f>F29 &amp; ".8"</f>
        <v>0.8</v>
      </c>
      <c r="G39" s="322" t="s">
        <v>145</v>
      </c>
      <c r="H39" s="296"/>
      <c r="I39" s="296"/>
      <c r="J39" s="676" t="str">
        <f ca="1">IF(OFFSET('Список территорий'!CQ$15,$F29,0)="a","Y","N")</f>
        <v>N</v>
      </c>
      <c r="K39" s="296"/>
      <c r="L39" s="296"/>
      <c r="M39" s="296"/>
      <c r="N39" s="296"/>
      <c r="O39" s="314">
        <f t="shared" si="4"/>
        <v>0</v>
      </c>
      <c r="P39" s="313"/>
      <c r="Q39" s="314">
        <f t="shared" si="5"/>
        <v>0</v>
      </c>
      <c r="R39" s="313"/>
      <c r="S39" s="313"/>
      <c r="T39" s="314">
        <f t="shared" si="6"/>
        <v>0</v>
      </c>
      <c r="U39" s="313"/>
      <c r="V39" s="313"/>
      <c r="W39" s="314">
        <f t="shared" si="7"/>
        <v>0</v>
      </c>
      <c r="X39" s="313"/>
      <c r="Y39" s="313"/>
      <c r="Z39" s="314">
        <f t="shared" si="8"/>
        <v>0</v>
      </c>
      <c r="AA39" s="313"/>
      <c r="AB39" s="28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01" t="str">
        <f>C29 &amp; "-II"</f>
        <v>0.0-II</v>
      </c>
      <c r="BB39" s="377"/>
      <c r="BC39" s="377"/>
      <c r="BD39" s="414"/>
      <c r="BE39" s="414"/>
      <c r="BF39" s="299"/>
    </row>
    <row r="40" spans="1:61" s="118" customFormat="1" ht="12.75" hidden="1" customHeight="1">
      <c r="A40" s="308"/>
      <c r="B40" s="802"/>
      <c r="C40" s="799"/>
      <c r="D40" s="307"/>
      <c r="E40" s="303"/>
      <c r="F40" s="304" t="str">
        <f>F29 &amp; ".9"</f>
        <v>0.9</v>
      </c>
      <c r="G40" s="322" t="s">
        <v>146</v>
      </c>
      <c r="H40" s="296"/>
      <c r="I40" s="296"/>
      <c r="J40" s="676" t="str">
        <f ca="1">IF(OFFSET('Список территорий'!CR$15,$F29,0)="a","Y","N")</f>
        <v>N</v>
      </c>
      <c r="K40" s="296"/>
      <c r="L40" s="296"/>
      <c r="M40" s="296"/>
      <c r="N40" s="296"/>
      <c r="O40" s="314">
        <f t="shared" si="4"/>
        <v>0</v>
      </c>
      <c r="P40" s="313"/>
      <c r="Q40" s="314">
        <f t="shared" si="5"/>
        <v>0</v>
      </c>
      <c r="R40" s="313"/>
      <c r="S40" s="313"/>
      <c r="T40" s="314">
        <f t="shared" si="6"/>
        <v>0</v>
      </c>
      <c r="U40" s="313"/>
      <c r="V40" s="313"/>
      <c r="W40" s="314">
        <f t="shared" si="7"/>
        <v>0</v>
      </c>
      <c r="X40" s="313"/>
      <c r="Y40" s="313"/>
      <c r="Z40" s="314">
        <f t="shared" si="8"/>
        <v>0</v>
      </c>
      <c r="AA40" s="313"/>
      <c r="AB40" s="28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01" t="str">
        <f>C29 &amp; "-II"</f>
        <v>0.0-II</v>
      </c>
      <c r="BB40" s="377"/>
      <c r="BC40" s="377"/>
      <c r="BD40" s="414"/>
      <c r="BE40" s="414"/>
      <c r="BF40" s="299"/>
    </row>
    <row r="41" spans="1:61" s="118" customFormat="1" ht="12.75" hidden="1" customHeight="1">
      <c r="A41" s="308"/>
      <c r="B41" s="802"/>
      <c r="C41" s="799"/>
      <c r="D41" s="307"/>
      <c r="E41" s="303"/>
      <c r="F41" s="304" t="str">
        <f>F29 &amp; ".10"</f>
        <v>0.10</v>
      </c>
      <c r="G41" s="322" t="s">
        <v>147</v>
      </c>
      <c r="H41" s="296"/>
      <c r="I41" s="296"/>
      <c r="J41" s="676" t="str">
        <f ca="1">IF(OFFSET('Список территорий'!CS$15,$F29,0)="a","Y","N")</f>
        <v>N</v>
      </c>
      <c r="K41" s="296"/>
      <c r="L41" s="296"/>
      <c r="M41" s="296"/>
      <c r="N41" s="296"/>
      <c r="O41" s="314">
        <f t="shared" si="4"/>
        <v>0</v>
      </c>
      <c r="P41" s="313"/>
      <c r="Q41" s="314">
        <f t="shared" si="5"/>
        <v>0</v>
      </c>
      <c r="R41" s="313"/>
      <c r="S41" s="313"/>
      <c r="T41" s="314">
        <f t="shared" si="6"/>
        <v>0</v>
      </c>
      <c r="U41" s="313"/>
      <c r="V41" s="313"/>
      <c r="W41" s="314">
        <f t="shared" si="7"/>
        <v>0</v>
      </c>
      <c r="X41" s="313"/>
      <c r="Y41" s="313"/>
      <c r="Z41" s="314">
        <f t="shared" si="8"/>
        <v>0</v>
      </c>
      <c r="AA41" s="313"/>
      <c r="AB41" s="28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01" t="str">
        <f>C29 &amp; "-II"</f>
        <v>0.0-II</v>
      </c>
      <c r="BB41" s="377"/>
      <c r="BC41" s="377"/>
      <c r="BD41" s="414"/>
      <c r="BE41" s="414"/>
      <c r="BF41" s="299"/>
    </row>
    <row r="42" spans="1:61" s="118" customFormat="1" ht="12.75" hidden="1" customHeight="1">
      <c r="A42" s="308"/>
      <c r="B42" s="802"/>
      <c r="C42" s="799"/>
      <c r="D42" s="307"/>
      <c r="E42" s="303"/>
      <c r="F42" s="304" t="str">
        <f>F29 &amp; ".11"</f>
        <v>0.11</v>
      </c>
      <c r="G42" s="322" t="s">
        <v>148</v>
      </c>
      <c r="H42" s="296"/>
      <c r="I42" s="296"/>
      <c r="J42" s="676" t="str">
        <f ca="1">IF(OFFSET('Список территорий'!CT$15,$F29,0)="a","Y","N")</f>
        <v>N</v>
      </c>
      <c r="K42" s="296"/>
      <c r="L42" s="296"/>
      <c r="M42" s="296"/>
      <c r="N42" s="296"/>
      <c r="O42" s="314">
        <f t="shared" si="4"/>
        <v>0</v>
      </c>
      <c r="P42" s="313"/>
      <c r="Q42" s="314">
        <f t="shared" si="5"/>
        <v>0</v>
      </c>
      <c r="R42" s="313"/>
      <c r="S42" s="313"/>
      <c r="T42" s="314">
        <f t="shared" si="6"/>
        <v>0</v>
      </c>
      <c r="U42" s="313"/>
      <c r="V42" s="313"/>
      <c r="W42" s="314">
        <f t="shared" si="7"/>
        <v>0</v>
      </c>
      <c r="X42" s="313"/>
      <c r="Y42" s="313"/>
      <c r="Z42" s="314">
        <f t="shared" si="8"/>
        <v>0</v>
      </c>
      <c r="AA42" s="313"/>
      <c r="AB42" s="28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  <c r="AP42" s="377"/>
      <c r="AQ42" s="377"/>
      <c r="AR42" s="377"/>
      <c r="AS42" s="377"/>
      <c r="AT42" s="377"/>
      <c r="AU42" s="377"/>
      <c r="AV42" s="377"/>
      <c r="AW42" s="377"/>
      <c r="AX42" s="377"/>
      <c r="AY42" s="377"/>
      <c r="AZ42" s="377"/>
      <c r="BA42" s="301" t="str">
        <f>C29 &amp; "-II"</f>
        <v>0.0-II</v>
      </c>
      <c r="BB42" s="377"/>
      <c r="BC42" s="377"/>
      <c r="BD42" s="414"/>
      <c r="BE42" s="414"/>
      <c r="BF42" s="299"/>
    </row>
    <row r="43" spans="1:61" s="118" customFormat="1" ht="12.75" hidden="1" customHeight="1">
      <c r="A43" s="308"/>
      <c r="B43" s="802"/>
      <c r="C43" s="804"/>
      <c r="D43" s="307"/>
      <c r="E43" s="303"/>
      <c r="F43" s="304" t="str">
        <f>F29 &amp; ".12"</f>
        <v>0.12</v>
      </c>
      <c r="G43" s="322" t="s">
        <v>149</v>
      </c>
      <c r="H43" s="295"/>
      <c r="I43" s="295"/>
      <c r="J43" s="676" t="str">
        <f ca="1">IF(OFFSET('Список территорий'!CU$15,$F29,0)="a","Y","N")</f>
        <v>N</v>
      </c>
      <c r="K43" s="296"/>
      <c r="L43" s="296"/>
      <c r="M43" s="296"/>
      <c r="N43" s="296"/>
      <c r="O43" s="314">
        <f t="shared" si="4"/>
        <v>0</v>
      </c>
      <c r="P43" s="313"/>
      <c r="Q43" s="314">
        <f t="shared" si="5"/>
        <v>0</v>
      </c>
      <c r="R43" s="313"/>
      <c r="S43" s="313"/>
      <c r="T43" s="314">
        <f t="shared" si="6"/>
        <v>0</v>
      </c>
      <c r="U43" s="313"/>
      <c r="V43" s="313"/>
      <c r="W43" s="314">
        <f t="shared" si="7"/>
        <v>0</v>
      </c>
      <c r="X43" s="313"/>
      <c r="Y43" s="313"/>
      <c r="Z43" s="314">
        <f t="shared" si="8"/>
        <v>0</v>
      </c>
      <c r="AA43" s="313"/>
      <c r="AB43" s="28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01" t="str">
        <f>C29 &amp; "-II"</f>
        <v>0.0-II</v>
      </c>
      <c r="BB43" s="377"/>
      <c r="BC43" s="377"/>
      <c r="BD43" s="299"/>
      <c r="BE43" s="299"/>
      <c r="BF43" s="299"/>
      <c r="BI43" s="221"/>
    </row>
    <row r="44" spans="1:61" s="118" customFormat="1" ht="0.75" hidden="1" customHeight="1">
      <c r="A44" s="308"/>
      <c r="B44" s="802"/>
      <c r="C44" s="798"/>
      <c r="D44" s="307"/>
      <c r="E44" s="303"/>
      <c r="F44" s="295"/>
      <c r="G44" s="295"/>
      <c r="H44" s="295"/>
      <c r="I44" s="295"/>
      <c r="J44" s="295"/>
      <c r="K44" s="295"/>
      <c r="L44" s="295"/>
      <c r="M44" s="295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89"/>
      <c r="AC44" s="377"/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  <c r="AW44" s="377"/>
      <c r="AX44" s="377"/>
      <c r="AY44" s="377"/>
      <c r="AZ44" s="377"/>
      <c r="BA44" s="301"/>
      <c r="BB44" s="377"/>
      <c r="BC44" s="377"/>
      <c r="BD44" s="299"/>
      <c r="BE44" s="299"/>
      <c r="BF44" s="299"/>
      <c r="BI44" s="221"/>
    </row>
    <row r="45" spans="1:61" s="118" customFormat="1" ht="0.75" hidden="1" customHeight="1">
      <c r="A45" s="308"/>
      <c r="B45" s="802"/>
      <c r="C45" s="799"/>
      <c r="D45" s="307"/>
      <c r="E45" s="303"/>
      <c r="F45" s="295"/>
      <c r="G45" s="295"/>
      <c r="H45" s="295"/>
      <c r="I45" s="295"/>
      <c r="J45" s="295"/>
      <c r="K45" s="295"/>
      <c r="L45" s="295"/>
      <c r="M45" s="295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89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01"/>
      <c r="BB45" s="377"/>
      <c r="BC45" s="377"/>
      <c r="BD45" s="299"/>
      <c r="BE45" s="299"/>
      <c r="BF45" s="299"/>
      <c r="BI45" s="221"/>
    </row>
    <row r="46" spans="1:61" s="118" customFormat="1" ht="0.75" hidden="1" customHeight="1">
      <c r="A46" s="308"/>
      <c r="B46" s="802"/>
      <c r="C46" s="799"/>
      <c r="D46" s="307"/>
      <c r="E46" s="303"/>
      <c r="F46" s="295"/>
      <c r="G46" s="295"/>
      <c r="H46" s="295"/>
      <c r="I46" s="295"/>
      <c r="J46" s="295"/>
      <c r="K46" s="295"/>
      <c r="L46" s="295"/>
      <c r="M46" s="295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89"/>
      <c r="AC46" s="377"/>
      <c r="AD46" s="377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377"/>
      <c r="AU46" s="377"/>
      <c r="AV46" s="377"/>
      <c r="AW46" s="377"/>
      <c r="AX46" s="377"/>
      <c r="AY46" s="377"/>
      <c r="AZ46" s="377"/>
      <c r="BA46" s="301"/>
      <c r="BB46" s="377"/>
      <c r="BC46" s="377"/>
      <c r="BD46" s="299"/>
      <c r="BE46" s="299"/>
      <c r="BF46" s="299"/>
      <c r="BI46" s="221"/>
    </row>
    <row r="47" spans="1:61" s="118" customFormat="1" ht="0.75" hidden="1" customHeight="1">
      <c r="A47" s="308"/>
      <c r="B47" s="802"/>
      <c r="C47" s="799"/>
      <c r="D47" s="307"/>
      <c r="E47" s="303"/>
      <c r="F47" s="295"/>
      <c r="G47" s="295"/>
      <c r="H47" s="295"/>
      <c r="I47" s="295"/>
      <c r="J47" s="295"/>
      <c r="K47" s="295"/>
      <c r="L47" s="295"/>
      <c r="M47" s="295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89"/>
      <c r="AC47" s="377"/>
      <c r="AD47" s="377"/>
      <c r="AE47" s="377"/>
      <c r="AF47" s="377"/>
      <c r="AG47" s="377"/>
      <c r="AH47" s="377"/>
      <c r="AI47" s="377"/>
      <c r="AJ47" s="377"/>
      <c r="AK47" s="377"/>
      <c r="AL47" s="377"/>
      <c r="AM47" s="377"/>
      <c r="AN47" s="377"/>
      <c r="AO47" s="377"/>
      <c r="AP47" s="377"/>
      <c r="AQ47" s="377"/>
      <c r="AR47" s="377"/>
      <c r="AS47" s="377"/>
      <c r="AT47" s="377"/>
      <c r="AU47" s="377"/>
      <c r="AV47" s="377"/>
      <c r="AW47" s="377"/>
      <c r="AX47" s="377"/>
      <c r="AY47" s="377"/>
      <c r="AZ47" s="377"/>
      <c r="BA47" s="301"/>
      <c r="BB47" s="377"/>
      <c r="BC47" s="377"/>
      <c r="BD47" s="299"/>
      <c r="BE47" s="299"/>
      <c r="BF47" s="299"/>
      <c r="BI47" s="221"/>
    </row>
    <row r="48" spans="1:61" s="118" customFormat="1" ht="0.75" hidden="1" customHeight="1">
      <c r="A48" s="308"/>
      <c r="B48" s="802"/>
      <c r="C48" s="799"/>
      <c r="D48" s="307"/>
      <c r="E48" s="303"/>
      <c r="F48" s="295"/>
      <c r="G48" s="295"/>
      <c r="H48" s="295"/>
      <c r="I48" s="295"/>
      <c r="J48" s="295"/>
      <c r="K48" s="295"/>
      <c r="L48" s="295"/>
      <c r="M48" s="295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89"/>
      <c r="AC48" s="377"/>
      <c r="AD48" s="377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  <c r="AO48" s="377"/>
      <c r="AP48" s="377"/>
      <c r="AQ48" s="377"/>
      <c r="AR48" s="377"/>
      <c r="AS48" s="377"/>
      <c r="AT48" s="377"/>
      <c r="AU48" s="377"/>
      <c r="AV48" s="377"/>
      <c r="AW48" s="377"/>
      <c r="AX48" s="377"/>
      <c r="AY48" s="377"/>
      <c r="AZ48" s="377"/>
      <c r="BA48" s="301"/>
      <c r="BB48" s="377"/>
      <c r="BC48" s="377"/>
      <c r="BD48" s="299"/>
      <c r="BE48" s="299"/>
      <c r="BF48" s="299"/>
      <c r="BI48" s="221"/>
    </row>
    <row r="49" spans="1:61" s="118" customFormat="1" ht="0.75" hidden="1" customHeight="1">
      <c r="A49" s="308"/>
      <c r="B49" s="802"/>
      <c r="C49" s="799"/>
      <c r="D49" s="307"/>
      <c r="E49" s="303"/>
      <c r="F49" s="295"/>
      <c r="G49" s="295"/>
      <c r="H49" s="295"/>
      <c r="I49" s="295"/>
      <c r="J49" s="295"/>
      <c r="K49" s="295"/>
      <c r="L49" s="295"/>
      <c r="M49" s="295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89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01"/>
      <c r="BB49" s="377"/>
      <c r="BC49" s="377"/>
      <c r="BD49" s="299"/>
      <c r="BE49" s="299"/>
      <c r="BF49" s="299"/>
      <c r="BI49" s="221"/>
    </row>
    <row r="50" spans="1:61" s="118" customFormat="1" ht="0.75" hidden="1" customHeight="1">
      <c r="A50" s="308"/>
      <c r="B50" s="802"/>
      <c r="C50" s="799"/>
      <c r="D50" s="307"/>
      <c r="E50" s="303"/>
      <c r="F50" s="295"/>
      <c r="G50" s="295"/>
      <c r="H50" s="295"/>
      <c r="I50" s="295"/>
      <c r="J50" s="295"/>
      <c r="K50" s="295"/>
      <c r="L50" s="295"/>
      <c r="M50" s="295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89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01"/>
      <c r="BB50" s="377"/>
      <c r="BC50" s="377"/>
      <c r="BD50" s="299"/>
      <c r="BE50" s="299"/>
      <c r="BF50" s="299"/>
      <c r="BI50" s="221"/>
    </row>
    <row r="51" spans="1:61" s="118" customFormat="1" ht="0.75" hidden="1" customHeight="1">
      <c r="A51" s="308"/>
      <c r="B51" s="802"/>
      <c r="C51" s="799"/>
      <c r="D51" s="307"/>
      <c r="E51" s="303"/>
      <c r="F51" s="295"/>
      <c r="G51" s="295"/>
      <c r="H51" s="295"/>
      <c r="I51" s="295"/>
      <c r="J51" s="295"/>
      <c r="K51" s="295"/>
      <c r="L51" s="295"/>
      <c r="M51" s="295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89"/>
      <c r="AC51" s="377"/>
      <c r="AD51" s="377"/>
      <c r="AE51" s="377"/>
      <c r="AF51" s="377"/>
      <c r="AG51" s="377"/>
      <c r="AH51" s="377"/>
      <c r="AI51" s="377"/>
      <c r="AJ51" s="377"/>
      <c r="AK51" s="377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77"/>
      <c r="BA51" s="301"/>
      <c r="BB51" s="377"/>
      <c r="BC51" s="377"/>
      <c r="BD51" s="299"/>
      <c r="BE51" s="299"/>
      <c r="BF51" s="299"/>
      <c r="BI51" s="221"/>
    </row>
    <row r="52" spans="1:61" s="118" customFormat="1" ht="0.75" hidden="1" customHeight="1">
      <c r="A52" s="308"/>
      <c r="B52" s="802"/>
      <c r="C52" s="799"/>
      <c r="D52" s="307"/>
      <c r="E52" s="303"/>
      <c r="F52" s="295"/>
      <c r="G52" s="295"/>
      <c r="H52" s="295"/>
      <c r="I52" s="295"/>
      <c r="J52" s="295"/>
      <c r="K52" s="295"/>
      <c r="L52" s="295"/>
      <c r="M52" s="295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89"/>
      <c r="AC52" s="377"/>
      <c r="AD52" s="377"/>
      <c r="AE52" s="377"/>
      <c r="AF52" s="377"/>
      <c r="AG52" s="377"/>
      <c r="AH52" s="377"/>
      <c r="AI52" s="377"/>
      <c r="AJ52" s="377"/>
      <c r="AK52" s="377"/>
      <c r="AL52" s="377"/>
      <c r="AM52" s="377"/>
      <c r="AN52" s="377"/>
      <c r="AO52" s="377"/>
      <c r="AP52" s="377"/>
      <c r="AQ52" s="377"/>
      <c r="AR52" s="377"/>
      <c r="AS52" s="377"/>
      <c r="AT52" s="377"/>
      <c r="AU52" s="377"/>
      <c r="AV52" s="377"/>
      <c r="AW52" s="377"/>
      <c r="AX52" s="377"/>
      <c r="AY52" s="377"/>
      <c r="AZ52" s="377"/>
      <c r="BA52" s="301"/>
      <c r="BB52" s="377"/>
      <c r="BC52" s="377"/>
      <c r="BD52" s="299"/>
      <c r="BE52" s="299"/>
      <c r="BF52" s="299"/>
      <c r="BI52" s="221"/>
    </row>
    <row r="53" spans="1:61" s="118" customFormat="1" ht="0.75" hidden="1" customHeight="1">
      <c r="A53" s="308"/>
      <c r="B53" s="802"/>
      <c r="C53" s="799"/>
      <c r="D53" s="307"/>
      <c r="E53" s="303"/>
      <c r="F53" s="295"/>
      <c r="G53" s="295"/>
      <c r="H53" s="295"/>
      <c r="I53" s="295"/>
      <c r="J53" s="295"/>
      <c r="K53" s="295"/>
      <c r="L53" s="295"/>
      <c r="M53" s="295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89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01"/>
      <c r="BB53" s="377"/>
      <c r="BC53" s="377"/>
      <c r="BD53" s="299"/>
      <c r="BE53" s="299"/>
      <c r="BF53" s="299"/>
      <c r="BI53" s="221"/>
    </row>
    <row r="54" spans="1:61" s="118" customFormat="1" ht="0.75" hidden="1" customHeight="1">
      <c r="A54" s="308"/>
      <c r="B54" s="802"/>
      <c r="C54" s="799"/>
      <c r="D54" s="307"/>
      <c r="E54" s="303"/>
      <c r="F54" s="295"/>
      <c r="G54" s="295"/>
      <c r="H54" s="295"/>
      <c r="I54" s="295"/>
      <c r="J54" s="295"/>
      <c r="K54" s="295"/>
      <c r="L54" s="295"/>
      <c r="M54" s="295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89"/>
      <c r="AC54" s="377"/>
      <c r="AD54" s="377"/>
      <c r="AE54" s="377"/>
      <c r="AF54" s="377"/>
      <c r="AG54" s="377"/>
      <c r="AH54" s="377"/>
      <c r="AI54" s="377"/>
      <c r="AJ54" s="377"/>
      <c r="AK54" s="377"/>
      <c r="AL54" s="377"/>
      <c r="AM54" s="377"/>
      <c r="AN54" s="377"/>
      <c r="AO54" s="377"/>
      <c r="AP54" s="377"/>
      <c r="AQ54" s="377"/>
      <c r="AR54" s="377"/>
      <c r="AS54" s="377"/>
      <c r="AT54" s="377"/>
      <c r="AU54" s="377"/>
      <c r="AV54" s="377"/>
      <c r="AW54" s="377"/>
      <c r="AX54" s="377"/>
      <c r="AY54" s="377"/>
      <c r="AZ54" s="377"/>
      <c r="BA54" s="301"/>
      <c r="BB54" s="377"/>
      <c r="BC54" s="377"/>
      <c r="BD54" s="299"/>
      <c r="BE54" s="299"/>
      <c r="BF54" s="299"/>
      <c r="BI54" s="221"/>
    </row>
    <row r="55" spans="1:61" s="118" customFormat="1" ht="0.75" hidden="1" customHeight="1">
      <c r="A55" s="308"/>
      <c r="B55" s="802"/>
      <c r="C55" s="799"/>
      <c r="D55" s="307"/>
      <c r="E55" s="303"/>
      <c r="F55" s="295"/>
      <c r="G55" s="295"/>
      <c r="H55" s="295"/>
      <c r="I55" s="295"/>
      <c r="J55" s="295"/>
      <c r="K55" s="295"/>
      <c r="L55" s="295"/>
      <c r="M55" s="295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89"/>
      <c r="AC55" s="377"/>
      <c r="AD55" s="377"/>
      <c r="AE55" s="377"/>
      <c r="AF55" s="377"/>
      <c r="AG55" s="377"/>
      <c r="AH55" s="377"/>
      <c r="AI55" s="377"/>
      <c r="AJ55" s="377"/>
      <c r="AK55" s="377"/>
      <c r="AL55" s="377"/>
      <c r="AM55" s="377"/>
      <c r="AN55" s="377"/>
      <c r="AO55" s="377"/>
      <c r="AP55" s="377"/>
      <c r="AQ55" s="377"/>
      <c r="AR55" s="377"/>
      <c r="AS55" s="377"/>
      <c r="AT55" s="377"/>
      <c r="AU55" s="377"/>
      <c r="AV55" s="377"/>
      <c r="AW55" s="377"/>
      <c r="AX55" s="377"/>
      <c r="AY55" s="377"/>
      <c r="AZ55" s="377"/>
      <c r="BA55" s="305"/>
      <c r="BB55" s="377"/>
      <c r="BC55" s="377"/>
      <c r="BD55" s="299"/>
      <c r="BE55" s="299"/>
      <c r="BF55" s="299"/>
      <c r="BI55" s="221"/>
    </row>
    <row r="56" spans="1:61" s="118" customFormat="1" ht="0.75" hidden="1" customHeight="1">
      <c r="A56" s="308"/>
      <c r="B56" s="803"/>
      <c r="C56" s="800"/>
      <c r="D56" s="307"/>
      <c r="E56" s="303"/>
      <c r="F56" s="318"/>
      <c r="G56" s="318"/>
      <c r="H56" s="318"/>
      <c r="I56" s="318"/>
      <c r="J56" s="318"/>
      <c r="K56" s="318"/>
      <c r="L56" s="318"/>
      <c r="M56" s="318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5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05"/>
      <c r="BB56" s="377"/>
      <c r="BC56" s="377"/>
      <c r="BD56" s="299"/>
      <c r="BE56" s="299"/>
      <c r="BF56" s="299"/>
      <c r="BI56" s="221"/>
    </row>
    <row r="57" spans="1:61" s="177" customFormat="1" ht="0.75" hidden="1" customHeight="1">
      <c r="D57" s="371"/>
    </row>
    <row r="58" spans="1:61" s="177" customFormat="1" ht="0.75" hidden="1" customHeight="1">
      <c r="D58" s="371"/>
    </row>
    <row r="59" spans="1:61" s="177" customFormat="1" ht="0.75" hidden="1" customHeight="1">
      <c r="D59" s="371"/>
    </row>
    <row r="60" spans="1:61" s="177" customFormat="1" ht="0.75" hidden="1" customHeight="1">
      <c r="D60" s="371"/>
    </row>
    <row r="61" spans="1:61" s="177" customFormat="1" ht="0.75" hidden="1" customHeight="1">
      <c r="D61" s="371"/>
    </row>
    <row r="62" spans="1:61" s="177" customFormat="1" ht="0.75" hidden="1" customHeight="1">
      <c r="D62" s="371"/>
    </row>
    <row r="63" spans="1:61" s="177" customFormat="1" ht="0.75" hidden="1" customHeight="1">
      <c r="D63" s="371"/>
    </row>
    <row r="64" spans="1:61" s="177" customFormat="1" ht="0.75" hidden="1" customHeight="1">
      <c r="D64" s="371"/>
    </row>
    <row r="65" spans="4:4" s="177" customFormat="1" ht="0.75" hidden="1" customHeight="1">
      <c r="D65" s="371"/>
    </row>
    <row r="66" spans="4:4" s="177" customFormat="1" ht="0.75" hidden="1" customHeight="1">
      <c r="D66" s="371"/>
    </row>
    <row r="67" spans="4:4" s="177" customFormat="1" ht="0.75" hidden="1" customHeight="1">
      <c r="D67" s="371"/>
    </row>
    <row r="68" spans="4:4" s="177" customFormat="1" ht="0.75" hidden="1" customHeight="1">
      <c r="D68" s="371"/>
    </row>
    <row r="69" spans="4:4" s="177" customFormat="1" ht="0.75" hidden="1" customHeight="1">
      <c r="D69" s="371"/>
    </row>
    <row r="70" spans="4:4" s="177" customFormat="1" ht="0.75" hidden="1" customHeight="1">
      <c r="D70" s="371"/>
    </row>
    <row r="71" spans="4:4" s="177" customFormat="1" ht="0.75" hidden="1" customHeight="1">
      <c r="D71" s="371"/>
    </row>
    <row r="72" spans="4:4" s="177" customFormat="1" ht="0.75" hidden="1" customHeight="1">
      <c r="D72" s="371"/>
    </row>
    <row r="73" spans="4:4" s="177" customFormat="1" ht="0.75" hidden="1" customHeight="1">
      <c r="D73" s="371"/>
    </row>
    <row r="74" spans="4:4" s="177" customFormat="1" ht="0.75" hidden="1" customHeight="1">
      <c r="D74" s="371"/>
    </row>
    <row r="75" spans="4:4" s="177" customFormat="1" ht="0.75" hidden="1" customHeight="1">
      <c r="D75" s="371"/>
    </row>
    <row r="76" spans="4:4" s="177" customFormat="1" ht="0.75" hidden="1" customHeight="1">
      <c r="D76" s="371"/>
    </row>
    <row r="77" spans="4:4" s="177" customFormat="1" ht="0.75" hidden="1" customHeight="1">
      <c r="D77" s="371"/>
    </row>
    <row r="78" spans="4:4" s="177" customFormat="1" ht="0.75" hidden="1" customHeight="1">
      <c r="D78" s="371"/>
    </row>
    <row r="79" spans="4:4" s="177" customFormat="1" ht="0.75" hidden="1" customHeight="1">
      <c r="D79" s="371"/>
    </row>
    <row r="80" spans="4:4" s="177" customFormat="1" ht="0.75" hidden="1" customHeight="1">
      <c r="D80" s="371"/>
    </row>
    <row r="81" spans="4:4" s="177" customFormat="1" ht="0.75" hidden="1" customHeight="1">
      <c r="D81" s="371"/>
    </row>
    <row r="82" spans="4:4" s="177" customFormat="1" ht="0.75" hidden="1" customHeight="1">
      <c r="D82" s="371"/>
    </row>
    <row r="83" spans="4:4" s="177" customFormat="1" ht="0.75" hidden="1" customHeight="1">
      <c r="D83" s="371"/>
    </row>
    <row r="84" spans="4:4" s="177" customFormat="1" ht="0.75" hidden="1" customHeight="1">
      <c r="D84" s="371"/>
    </row>
    <row r="85" spans="4:4" s="177" customFormat="1" ht="0.75" hidden="1" customHeight="1">
      <c r="D85" s="371"/>
    </row>
    <row r="86" spans="4:4" s="177" customFormat="1" ht="0.75" hidden="1" customHeight="1">
      <c r="D86" s="371"/>
    </row>
    <row r="87" spans="4:4" s="177" customFormat="1" ht="0.75" hidden="1" customHeight="1">
      <c r="D87" s="371"/>
    </row>
    <row r="88" spans="4:4" s="177" customFormat="1" ht="0.75" hidden="1" customHeight="1">
      <c r="D88" s="371"/>
    </row>
    <row r="89" spans="4:4" s="177" customFormat="1" ht="0.75" hidden="1" customHeight="1">
      <c r="D89" s="371"/>
    </row>
    <row r="90" spans="4:4" s="177" customFormat="1" ht="0.75" hidden="1" customHeight="1">
      <c r="D90" s="371"/>
    </row>
    <row r="91" spans="4:4" s="177" customFormat="1" ht="0.75" hidden="1" customHeight="1">
      <c r="D91" s="371"/>
    </row>
    <row r="92" spans="4:4" s="177" customFormat="1" ht="0.75" hidden="1" customHeight="1">
      <c r="D92" s="371"/>
    </row>
    <row r="93" spans="4:4" s="177" customFormat="1" ht="0.75" hidden="1" customHeight="1">
      <c r="D93" s="371"/>
    </row>
    <row r="94" spans="4:4" s="177" customFormat="1" ht="0.75" hidden="1" customHeight="1">
      <c r="D94" s="371"/>
    </row>
    <row r="95" spans="4:4" s="177" customFormat="1" ht="0.75" hidden="1" customHeight="1">
      <c r="D95" s="371"/>
    </row>
    <row r="96" spans="4:4" s="177" customFormat="1" ht="0.75" hidden="1" customHeight="1">
      <c r="D96" s="371"/>
    </row>
    <row r="97" spans="4:4" s="177" customFormat="1" ht="0.75" hidden="1" customHeight="1">
      <c r="D97" s="371"/>
    </row>
    <row r="98" spans="4:4" s="177" customFormat="1" ht="0.75" hidden="1" customHeight="1">
      <c r="D98" s="371"/>
    </row>
    <row r="99" spans="4:4" s="177" customFormat="1" ht="0.75" hidden="1" customHeight="1">
      <c r="D99" s="371"/>
    </row>
    <row r="100" spans="4:4" s="177" customFormat="1" ht="0.75" hidden="1" customHeight="1">
      <c r="D100" s="371"/>
    </row>
    <row r="101" spans="4:4" s="177" customFormat="1" ht="0.75" hidden="1" customHeight="1">
      <c r="D101" s="371"/>
    </row>
    <row r="102" spans="4:4" s="177" customFormat="1" ht="0.75" hidden="1" customHeight="1">
      <c r="D102" s="371"/>
    </row>
    <row r="103" spans="4:4" s="177" customFormat="1" ht="0.75" hidden="1" customHeight="1">
      <c r="D103" s="371"/>
    </row>
    <row r="104" spans="4:4" s="177" customFormat="1" ht="0.75" hidden="1" customHeight="1">
      <c r="D104" s="371"/>
    </row>
    <row r="105" spans="4:4" s="177" customFormat="1" ht="0.75" hidden="1" customHeight="1">
      <c r="D105" s="371"/>
    </row>
    <row r="106" spans="4:4" s="177" customFormat="1" ht="0.75" hidden="1" customHeight="1">
      <c r="D106" s="371"/>
    </row>
    <row r="107" spans="4:4" s="177" customFormat="1" ht="0.75" hidden="1" customHeight="1">
      <c r="D107" s="371"/>
    </row>
    <row r="108" spans="4:4" s="177" customFormat="1" ht="0.75" hidden="1" customHeight="1">
      <c r="D108" s="371"/>
    </row>
    <row r="109" spans="4:4" s="177" customFormat="1" ht="0.75" hidden="1" customHeight="1">
      <c r="D109" s="371"/>
    </row>
    <row r="110" spans="4:4" s="177" customFormat="1" ht="0.75" hidden="1" customHeight="1">
      <c r="D110" s="371"/>
    </row>
    <row r="111" spans="4:4" s="177" customFormat="1" ht="0.75" hidden="1" customHeight="1">
      <c r="D111" s="371"/>
    </row>
    <row r="112" spans="4:4" s="177" customFormat="1" ht="0.75" hidden="1" customHeight="1">
      <c r="D112" s="371"/>
    </row>
    <row r="113" spans="1:58" s="177" customFormat="1" ht="0.75" hidden="1" customHeight="1">
      <c r="D113" s="371"/>
    </row>
    <row r="114" spans="1:58" s="177" customFormat="1" ht="0.75" hidden="1" customHeight="1">
      <c r="D114" s="371"/>
    </row>
    <row r="115" spans="1:58" s="177" customFormat="1" ht="0.75" hidden="1" customHeight="1">
      <c r="D115" s="371"/>
    </row>
    <row r="116" spans="1:58" s="177" customFormat="1" ht="0.75" hidden="1" customHeight="1">
      <c r="D116" s="371"/>
    </row>
    <row r="117" spans="1:58" s="177" customFormat="1" ht="11.25" hidden="1" customHeight="1">
      <c r="D117" s="371"/>
    </row>
    <row r="118" spans="1:58" customFormat="1" ht="12" customHeight="1">
      <c r="D118" s="87"/>
      <c r="F118" s="36"/>
      <c r="G118" s="36"/>
    </row>
    <row r="119" spans="1:58" s="46" customFormat="1" ht="18" customHeight="1">
      <c r="A119" s="9"/>
      <c r="B119" s="60"/>
      <c r="C119" s="59"/>
      <c r="D119" s="90"/>
      <c r="E119" s="38"/>
      <c r="F119" s="123" t="str">
        <f>"Баланс " &amp; TEMPLATE_SPHERE &amp; " (транспортировка)"</f>
        <v>Баланс утилизации ТБО (транспортировка)</v>
      </c>
      <c r="G119" s="124"/>
      <c r="BA119"/>
    </row>
    <row r="120" spans="1:58" s="46" customFormat="1" ht="15" customHeight="1">
      <c r="A120" s="9"/>
      <c r="B120" s="24"/>
      <c r="C120" s="2"/>
      <c r="D120" s="89"/>
      <c r="F120" s="466" t="s">
        <v>555</v>
      </c>
      <c r="G120" s="132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BA120"/>
    </row>
    <row r="121" spans="1:58" s="46" customFormat="1" ht="24" customHeight="1">
      <c r="A121" s="2"/>
      <c r="B121" s="24"/>
      <c r="C121" s="2"/>
      <c r="D121" s="87"/>
      <c r="E121" s="128"/>
      <c r="F121" s="772" t="s">
        <v>105</v>
      </c>
      <c r="G121" s="772" t="s">
        <v>151</v>
      </c>
      <c r="H121" s="772" t="s">
        <v>432</v>
      </c>
      <c r="I121" s="772" t="s">
        <v>433</v>
      </c>
      <c r="J121" s="772" t="s">
        <v>882</v>
      </c>
      <c r="K121" s="772" t="s">
        <v>1198</v>
      </c>
      <c r="L121" s="869" t="s">
        <v>1200</v>
      </c>
      <c r="M121" s="772" t="s">
        <v>1199</v>
      </c>
      <c r="N121" s="772" t="s">
        <v>191</v>
      </c>
      <c r="O121" s="835" t="s">
        <v>1201</v>
      </c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BA121"/>
    </row>
    <row r="122" spans="1:58" ht="15" customHeight="1">
      <c r="A122" s="2"/>
      <c r="D122" s="87"/>
      <c r="E122" s="128"/>
      <c r="F122" s="772"/>
      <c r="G122" s="772"/>
      <c r="H122" s="772"/>
      <c r="I122" s="772"/>
      <c r="J122" s="772"/>
      <c r="K122" s="772"/>
      <c r="L122" s="869"/>
      <c r="M122" s="772"/>
      <c r="N122" s="772"/>
      <c r="O122" s="835" t="s">
        <v>161</v>
      </c>
      <c r="P122" s="835" t="s">
        <v>802</v>
      </c>
      <c r="Q122" s="835" t="s">
        <v>803</v>
      </c>
      <c r="R122" s="835"/>
      <c r="S122" s="835"/>
      <c r="T122" s="835" t="s">
        <v>804</v>
      </c>
      <c r="U122" s="835"/>
      <c r="V122" s="835"/>
      <c r="W122" s="835" t="s">
        <v>805</v>
      </c>
      <c r="X122" s="835"/>
      <c r="Y122" s="835"/>
      <c r="Z122" s="835" t="s">
        <v>806</v>
      </c>
      <c r="AA122" s="835"/>
      <c r="AB122" s="835"/>
      <c r="BA122"/>
    </row>
    <row r="123" spans="1:58" ht="45" customHeight="1">
      <c r="A123" s="2"/>
      <c r="D123" s="87"/>
      <c r="E123" s="128"/>
      <c r="F123" s="772"/>
      <c r="G123" s="772"/>
      <c r="H123" s="772"/>
      <c r="I123" s="772"/>
      <c r="J123" s="772"/>
      <c r="K123" s="772"/>
      <c r="L123" s="869"/>
      <c r="M123" s="772"/>
      <c r="N123" s="772"/>
      <c r="O123" s="835"/>
      <c r="P123" s="835"/>
      <c r="Q123" s="445" t="s">
        <v>161</v>
      </c>
      <c r="R123" s="445" t="s">
        <v>1191</v>
      </c>
      <c r="S123" s="445" t="s">
        <v>1192</v>
      </c>
      <c r="T123" s="445" t="s">
        <v>161</v>
      </c>
      <c r="U123" s="445" t="s">
        <v>1191</v>
      </c>
      <c r="V123" s="445" t="s">
        <v>1192</v>
      </c>
      <c r="W123" s="445" t="s">
        <v>161</v>
      </c>
      <c r="X123" s="445" t="s">
        <v>1191</v>
      </c>
      <c r="Y123" s="445" t="s">
        <v>1192</v>
      </c>
      <c r="Z123" s="445" t="s">
        <v>161</v>
      </c>
      <c r="AA123" s="445" t="s">
        <v>1191</v>
      </c>
      <c r="AB123" s="445" t="s">
        <v>1192</v>
      </c>
      <c r="BA123"/>
    </row>
    <row r="124" spans="1:58" s="266" customFormat="1" ht="12" customHeight="1">
      <c r="B124" s="320"/>
      <c r="D124" s="307"/>
      <c r="E124" s="378"/>
      <c r="F124" s="379"/>
      <c r="G124" s="380" t="s">
        <v>171</v>
      </c>
      <c r="H124" s="380" t="s">
        <v>736</v>
      </c>
      <c r="I124" s="380" t="s">
        <v>1183</v>
      </c>
      <c r="J124" s="380" t="s">
        <v>102</v>
      </c>
      <c r="K124" s="380">
        <v>1</v>
      </c>
      <c r="L124" s="380" t="s">
        <v>199</v>
      </c>
      <c r="M124" s="380" t="s">
        <v>200</v>
      </c>
      <c r="N124" s="380">
        <v>2</v>
      </c>
      <c r="O124" s="380">
        <v>3</v>
      </c>
      <c r="P124" s="380" t="s">
        <v>172</v>
      </c>
      <c r="Q124" s="380" t="s">
        <v>173</v>
      </c>
      <c r="R124" s="380" t="s">
        <v>554</v>
      </c>
      <c r="S124" s="380" t="s">
        <v>1110</v>
      </c>
      <c r="T124" s="380" t="s">
        <v>174</v>
      </c>
      <c r="U124" s="380" t="s">
        <v>1224</v>
      </c>
      <c r="V124" s="380" t="s">
        <v>1225</v>
      </c>
      <c r="W124" s="380" t="s">
        <v>175</v>
      </c>
      <c r="X124" s="380" t="s">
        <v>1226</v>
      </c>
      <c r="Y124" s="380" t="s">
        <v>1227</v>
      </c>
      <c r="Z124" s="380" t="s">
        <v>176</v>
      </c>
      <c r="AA124" s="380" t="s">
        <v>443</v>
      </c>
      <c r="AB124" s="380" t="s">
        <v>444</v>
      </c>
      <c r="AC124" s="378"/>
      <c r="AD124" s="378"/>
      <c r="AE124" s="378"/>
      <c r="AF124" s="378"/>
      <c r="AG124" s="378"/>
      <c r="AH124" s="378"/>
      <c r="AI124" s="378"/>
      <c r="AJ124" s="378"/>
      <c r="AK124" s="378"/>
      <c r="AL124" s="378"/>
      <c r="AM124" s="378"/>
      <c r="AN124" s="378"/>
      <c r="AO124" s="378"/>
      <c r="AP124" s="378"/>
      <c r="AQ124" s="378"/>
      <c r="AR124" s="378"/>
      <c r="AS124" s="378"/>
      <c r="AT124" s="378"/>
      <c r="AU124" s="378"/>
      <c r="AV124" s="378"/>
      <c r="AW124" s="378"/>
      <c r="AX124" s="378"/>
      <c r="AY124" s="378"/>
      <c r="AZ124" s="378"/>
      <c r="BA124" s="331"/>
    </row>
    <row r="125" spans="1:58" s="118" customFormat="1" ht="5.25" hidden="1" customHeight="1">
      <c r="B125" s="8"/>
      <c r="D125" s="307"/>
      <c r="E125" s="378"/>
      <c r="F125" s="381"/>
      <c r="G125" s="364"/>
      <c r="H125" s="364"/>
      <c r="I125" s="364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  <c r="AA125" s="382"/>
      <c r="AB125" s="383"/>
      <c r="AC125" s="377"/>
      <c r="AD125" s="377"/>
      <c r="AE125" s="377"/>
      <c r="AF125" s="377"/>
      <c r="AG125" s="377"/>
      <c r="AH125" s="377"/>
      <c r="AI125" s="377"/>
      <c r="AJ125" s="377"/>
      <c r="AK125" s="377"/>
      <c r="AL125" s="377"/>
      <c r="AM125" s="377"/>
      <c r="AN125" s="377"/>
      <c r="AO125" s="377"/>
      <c r="AP125" s="377"/>
      <c r="AQ125" s="377"/>
      <c r="AR125" s="377"/>
      <c r="AS125" s="377"/>
      <c r="AT125" s="377"/>
      <c r="AU125" s="377"/>
      <c r="AV125" s="377"/>
      <c r="AW125" s="377"/>
      <c r="AX125" s="377"/>
      <c r="AY125" s="377"/>
      <c r="AZ125" s="377"/>
      <c r="BA125" s="177"/>
    </row>
    <row r="126" spans="1:58" s="118" customFormat="1" ht="24" customHeight="1">
      <c r="B126" s="177"/>
      <c r="C126" s="266"/>
      <c r="D126" s="367" t="s">
        <v>113</v>
      </c>
      <c r="E126" s="384"/>
      <c r="F126" s="338" t="str">
        <f>IF(TEMPLATE_SPHERE_CODE="VSNA","0.1.P","0.1")</f>
        <v>0.1</v>
      </c>
      <c r="G126" s="812" t="s">
        <v>2425</v>
      </c>
      <c r="H126" s="385"/>
      <c r="I126" s="360"/>
      <c r="J126" s="295"/>
      <c r="K126" s="314">
        <f t="shared" ref="K126:AB126" si="9">SUMIF($BA131:$BA132,$BA126,K131:K132)</f>
        <v>0</v>
      </c>
      <c r="L126" s="314">
        <f t="shared" si="9"/>
        <v>0</v>
      </c>
      <c r="M126" s="314">
        <f t="shared" si="9"/>
        <v>0</v>
      </c>
      <c r="N126" s="314">
        <f t="shared" si="9"/>
        <v>0</v>
      </c>
      <c r="O126" s="314">
        <f t="shared" si="9"/>
        <v>0</v>
      </c>
      <c r="P126" s="314">
        <f t="shared" si="9"/>
        <v>0</v>
      </c>
      <c r="Q126" s="270">
        <f t="shared" si="9"/>
        <v>0</v>
      </c>
      <c r="R126" s="270">
        <f t="shared" si="9"/>
        <v>0</v>
      </c>
      <c r="S126" s="270">
        <f t="shared" si="9"/>
        <v>0</v>
      </c>
      <c r="T126" s="270">
        <f t="shared" si="9"/>
        <v>0</v>
      </c>
      <c r="U126" s="270">
        <f t="shared" si="9"/>
        <v>0</v>
      </c>
      <c r="V126" s="270">
        <f t="shared" si="9"/>
        <v>0</v>
      </c>
      <c r="W126" s="270">
        <f t="shared" si="9"/>
        <v>0</v>
      </c>
      <c r="X126" s="270">
        <f t="shared" si="9"/>
        <v>0</v>
      </c>
      <c r="Y126" s="270">
        <f t="shared" si="9"/>
        <v>0</v>
      </c>
      <c r="Z126" s="270">
        <f t="shared" si="9"/>
        <v>0</v>
      </c>
      <c r="AA126" s="270">
        <f t="shared" si="9"/>
        <v>0</v>
      </c>
      <c r="AB126" s="270">
        <f t="shared" si="9"/>
        <v>0</v>
      </c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178"/>
      <c r="AU126" s="178"/>
      <c r="AV126" s="178"/>
      <c r="AW126" s="178"/>
      <c r="AX126" s="178"/>
      <c r="AY126" s="178"/>
      <c r="AZ126" s="178"/>
      <c r="BA126" s="298" t="s">
        <v>22</v>
      </c>
      <c r="BB126" s="178"/>
      <c r="BC126" s="178"/>
      <c r="BD126" s="178"/>
      <c r="BE126" s="178"/>
      <c r="BF126" s="178"/>
    </row>
    <row r="127" spans="1:58" s="118" customFormat="1" ht="0.75" customHeight="1">
      <c r="B127" s="177"/>
      <c r="D127" s="369"/>
      <c r="E127" s="386"/>
      <c r="F127" s="339" t="str">
        <f>IF(TEMPLATE_SPHERE_CODE="VSNA","0.1.T","")</f>
        <v/>
      </c>
      <c r="G127" s="813"/>
      <c r="H127" s="387"/>
      <c r="I127" s="289"/>
      <c r="J127" s="295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89"/>
      <c r="AC127" s="377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  <c r="AP127" s="377"/>
      <c r="AQ127" s="377"/>
      <c r="AR127" s="377"/>
      <c r="AS127" s="377"/>
      <c r="AT127" s="178"/>
      <c r="AU127" s="178"/>
      <c r="AV127" s="178"/>
      <c r="AW127" s="178"/>
      <c r="AX127" s="178"/>
      <c r="AY127" s="178"/>
      <c r="AZ127" s="178"/>
      <c r="BA127" s="301"/>
      <c r="BB127" s="178"/>
      <c r="BC127" s="178"/>
      <c r="BD127" s="178"/>
      <c r="BE127" s="178"/>
      <c r="BF127" s="178"/>
    </row>
    <row r="128" spans="1:58" s="118" customFormat="1" ht="0.75" customHeight="1">
      <c r="B128" s="177"/>
      <c r="D128" s="369"/>
      <c r="E128" s="386"/>
      <c r="F128" s="340"/>
      <c r="G128" s="810"/>
      <c r="H128" s="385"/>
      <c r="I128" s="289"/>
      <c r="J128" s="295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88"/>
      <c r="AC128" s="377"/>
      <c r="AD128" s="377"/>
      <c r="AE128" s="377"/>
      <c r="AF128" s="377"/>
      <c r="AG128" s="377"/>
      <c r="AH128" s="377"/>
      <c r="AI128" s="377"/>
      <c r="AJ128" s="377"/>
      <c r="AK128" s="377"/>
      <c r="AL128" s="377"/>
      <c r="AM128" s="377"/>
      <c r="AN128" s="377"/>
      <c r="AO128" s="377"/>
      <c r="AP128" s="377"/>
      <c r="AQ128" s="377"/>
      <c r="AR128" s="377"/>
      <c r="AS128" s="377"/>
      <c r="AT128" s="178"/>
      <c r="AU128" s="178"/>
      <c r="AV128" s="178"/>
      <c r="AW128" s="178"/>
      <c r="AX128" s="178"/>
      <c r="AY128" s="178"/>
      <c r="AZ128" s="178"/>
      <c r="BA128" s="341"/>
      <c r="BB128" s="178"/>
      <c r="BC128" s="178"/>
      <c r="BD128" s="178"/>
      <c r="BE128" s="178"/>
      <c r="BF128" s="178"/>
    </row>
    <row r="129" spans="1:58" s="118" customFormat="1" ht="0.75" customHeight="1">
      <c r="B129" s="177"/>
      <c r="D129" s="369"/>
      <c r="E129" s="386"/>
      <c r="F129" s="342"/>
      <c r="G129" s="811"/>
      <c r="H129" s="387"/>
      <c r="I129" s="289"/>
      <c r="J129" s="295"/>
      <c r="K129" s="295"/>
      <c r="L129" s="295"/>
      <c r="M129" s="295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89"/>
      <c r="AC129" s="377"/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  <c r="AP129" s="377"/>
      <c r="AQ129" s="377"/>
      <c r="AR129" s="377"/>
      <c r="AS129" s="377"/>
      <c r="AT129" s="178"/>
      <c r="AU129" s="178"/>
      <c r="AV129" s="178"/>
      <c r="AW129" s="178"/>
      <c r="AX129" s="178"/>
      <c r="AY129" s="178"/>
      <c r="AZ129" s="178"/>
      <c r="BA129" s="301"/>
      <c r="BB129" s="178"/>
      <c r="BC129" s="178"/>
      <c r="BD129" s="178"/>
      <c r="BE129" s="178"/>
      <c r="BF129" s="178"/>
    </row>
    <row r="130" spans="1:58" s="118" customFormat="1" ht="0.75" customHeight="1">
      <c r="B130" s="177"/>
      <c r="D130" s="369"/>
      <c r="E130" s="337"/>
      <c r="F130" s="343"/>
      <c r="G130" s="335"/>
      <c r="H130" s="364"/>
      <c r="I130" s="364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  <c r="AA130" s="382"/>
      <c r="AB130" s="383"/>
      <c r="AC130" s="377"/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  <c r="AP130" s="377"/>
      <c r="AQ130" s="377"/>
      <c r="AR130" s="377"/>
      <c r="AS130" s="377"/>
      <c r="AT130" s="178"/>
      <c r="AU130" s="178"/>
      <c r="AV130" s="178"/>
      <c r="AW130" s="178"/>
      <c r="AX130" s="178"/>
      <c r="AY130" s="178"/>
      <c r="AZ130" s="178"/>
      <c r="BA130" s="301"/>
      <c r="BB130" s="178"/>
      <c r="BC130" s="178"/>
      <c r="BD130" s="178"/>
      <c r="BE130" s="178"/>
      <c r="BF130" s="178"/>
    </row>
    <row r="131" spans="1:58" s="266" customFormat="1" ht="0.75" customHeight="1">
      <c r="B131" s="344">
        <v>0</v>
      </c>
      <c r="D131" s="307"/>
      <c r="E131" s="337"/>
      <c r="F131" s="345"/>
      <c r="G131" s="346"/>
      <c r="H131" s="331"/>
      <c r="I131" s="331"/>
      <c r="J131" s="328"/>
      <c r="K131" s="328"/>
      <c r="L131" s="328"/>
      <c r="M131" s="328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8"/>
      <c r="AR131" s="378"/>
      <c r="AS131" s="378"/>
      <c r="AT131" s="346"/>
      <c r="AU131" s="346"/>
      <c r="AV131" s="346"/>
      <c r="AW131" s="346"/>
      <c r="AX131" s="346"/>
      <c r="AY131" s="346"/>
      <c r="AZ131" s="346"/>
      <c r="BA131" s="56"/>
      <c r="BB131" s="346"/>
      <c r="BC131" s="346"/>
      <c r="BD131" s="346"/>
      <c r="BE131" s="346"/>
      <c r="BF131" s="346"/>
    </row>
    <row r="132" spans="1:58" s="118" customFormat="1" ht="0.75" customHeight="1">
      <c r="A132" s="266"/>
      <c r="B132" s="177"/>
      <c r="C132" s="266"/>
      <c r="D132" s="307"/>
      <c r="E132" s="337"/>
      <c r="F132" s="207"/>
      <c r="G132" s="351" t="s">
        <v>136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178"/>
      <c r="AU132" s="178"/>
      <c r="AV132" s="178"/>
      <c r="AW132" s="178"/>
      <c r="AX132" s="178"/>
      <c r="AY132" s="178"/>
      <c r="AZ132" s="178"/>
      <c r="BA132" s="299"/>
      <c r="BB132" s="178"/>
      <c r="BC132" s="178"/>
      <c r="BD132" s="178"/>
      <c r="BE132" s="178"/>
      <c r="BF132" s="178"/>
    </row>
    <row r="133" spans="1:58" s="118" customFormat="1" ht="12" customHeight="1">
      <c r="A133" s="377"/>
      <c r="B133" s="177"/>
      <c r="C133" s="177"/>
      <c r="D133" s="371"/>
      <c r="E133" s="377"/>
      <c r="F133" s="372"/>
      <c r="G133" s="372"/>
      <c r="H133" s="372"/>
      <c r="I133" s="372"/>
      <c r="J133" s="372"/>
      <c r="K133" s="372"/>
      <c r="L133" s="372"/>
      <c r="M133" s="372"/>
      <c r="N133" s="372"/>
      <c r="O133" s="372"/>
      <c r="P133" s="372"/>
      <c r="Q133" s="372"/>
      <c r="R133" s="372"/>
      <c r="S133" s="372"/>
      <c r="T133" s="372"/>
      <c r="U133" s="372"/>
      <c r="V133" s="372"/>
      <c r="W133" s="372"/>
      <c r="X133" s="372"/>
      <c r="Y133" s="372"/>
      <c r="Z133" s="372"/>
      <c r="AA133" s="372"/>
      <c r="AB133" s="373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178"/>
      <c r="AU133" s="178"/>
      <c r="AV133" s="178"/>
      <c r="AW133" s="178"/>
      <c r="AX133" s="178"/>
      <c r="AY133" s="178"/>
      <c r="AZ133" s="178"/>
      <c r="BA133" s="299"/>
      <c r="BB133" s="178"/>
      <c r="BC133" s="178"/>
      <c r="BD133" s="178"/>
      <c r="BE133" s="178"/>
      <c r="BF133" s="178"/>
    </row>
    <row r="134" spans="1:58" s="46" customFormat="1" ht="12" customHeight="1">
      <c r="B134"/>
      <c r="C134"/>
      <c r="D134" s="87"/>
    </row>
    <row r="135" spans="1:58" s="46" customFormat="1">
      <c r="B135"/>
      <c r="C135"/>
      <c r="D135" s="87"/>
    </row>
  </sheetData>
  <sheetProtection password="F421" sheet="1" objects="1" scenarios="1" formatColumns="0" formatRows="0"/>
  <mergeCells count="28">
    <mergeCell ref="B29:B56"/>
    <mergeCell ref="F29:F30"/>
    <mergeCell ref="C31:C43"/>
    <mergeCell ref="B1:B28"/>
    <mergeCell ref="F1:F2"/>
    <mergeCell ref="G1:G2"/>
    <mergeCell ref="C3:C15"/>
    <mergeCell ref="C16:C28"/>
    <mergeCell ref="G128:G129"/>
    <mergeCell ref="G126:G127"/>
    <mergeCell ref="G29:G30"/>
    <mergeCell ref="C44:C56"/>
    <mergeCell ref="L121:L123"/>
    <mergeCell ref="F121:F123"/>
    <mergeCell ref="G121:G123"/>
    <mergeCell ref="Z122:AB122"/>
    <mergeCell ref="N121:N123"/>
    <mergeCell ref="O122:O123"/>
    <mergeCell ref="P122:P123"/>
    <mergeCell ref="H121:H123"/>
    <mergeCell ref="I121:I123"/>
    <mergeCell ref="J121:J123"/>
    <mergeCell ref="K121:K123"/>
    <mergeCell ref="T122:V122"/>
    <mergeCell ref="W122:Y122"/>
    <mergeCell ref="O121:AB121"/>
    <mergeCell ref="M121:M123"/>
    <mergeCell ref="Q122:S122"/>
  </mergeCells>
  <phoneticPr fontId="3" type="noConversion"/>
  <dataValidations count="1">
    <dataValidation allowBlank="1" showInputMessage="1" showErrorMessage="1" sqref="Q122 T122:V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OTV_CALC">
    <tabColor rgb="FF00B050"/>
    <outlinePr summaryBelow="0"/>
  </sheetPr>
  <dimension ref="A1:AV267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63">
        <v>12</v>
      </c>
      <c r="AQ6" s="163">
        <v>6</v>
      </c>
      <c r="AR6" s="163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/>
      <c r="AQ11" s="147"/>
      <c r="AR11" s="147"/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ht="27" customHeight="1">
      <c r="A13" s="2" t="s">
        <v>636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856" t="s">
        <v>2442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:48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:48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50"/>
      <c r="AN18" s="71"/>
      <c r="AO18" s="71"/>
      <c r="AT18" s="2" t="s">
        <v>136</v>
      </c>
    </row>
    <row r="19" spans="1:48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772" t="s">
        <v>105</v>
      </c>
      <c r="AN19" s="784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772"/>
      <c r="AN20" s="784"/>
      <c r="AO20" s="784"/>
      <c r="AP20" s="854"/>
      <c r="AQ20" s="855"/>
      <c r="AR20" s="855"/>
      <c r="AS20" s="182"/>
      <c r="AT20" s="168"/>
      <c r="AU20" s="64"/>
    </row>
    <row r="21" spans="1:48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7"/>
      <c r="AN21" s="228" t="s">
        <v>198</v>
      </c>
      <c r="AO21" s="228"/>
      <c r="AP21" s="189"/>
      <c r="AQ21" s="190"/>
      <c r="AR21" s="190"/>
      <c r="AS21" s="203"/>
      <c r="AT21" s="168"/>
      <c r="AU21" s="64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9"/>
      <c r="AN22" s="201" t="str">
        <f>IF(CALC_IDENTIFIER="","",CALC_IDENTIFIER)</f>
        <v/>
      </c>
      <c r="AO22" s="201"/>
      <c r="AP22" s="189"/>
      <c r="AQ22" s="190"/>
      <c r="AR22" s="190"/>
      <c r="AS22" s="203"/>
      <c r="AT22" s="168"/>
      <c r="AU22" s="64"/>
    </row>
    <row r="23" spans="1:48">
      <c r="AK23" s="2"/>
      <c r="AL23" s="20"/>
      <c r="AM23" s="538" t="s">
        <v>106</v>
      </c>
      <c r="AN23" s="538" t="s">
        <v>954</v>
      </c>
      <c r="AO23" s="446" t="s">
        <v>196</v>
      </c>
      <c r="AP23" s="263">
        <f t="shared" ref="AP23:AR29" si="0">SUMIF($AS$9:$AT$9,AP$9,$AS23:$AT23)</f>
        <v>0</v>
      </c>
      <c r="AQ23" s="263">
        <f t="shared" si="0"/>
        <v>0</v>
      </c>
      <c r="AR23" s="263">
        <f t="shared" si="0"/>
        <v>0</v>
      </c>
      <c r="AS23" s="203"/>
      <c r="AT23" s="203"/>
      <c r="AU23" s="347"/>
      <c r="AV23" s="46"/>
    </row>
    <row r="24" spans="1:48" ht="21">
      <c r="AK24" s="2"/>
      <c r="AL24" s="20"/>
      <c r="AM24" s="562" t="s">
        <v>199</v>
      </c>
      <c r="AN24" s="579" t="s">
        <v>955</v>
      </c>
      <c r="AO24" s="446" t="s">
        <v>196</v>
      </c>
      <c r="AP24" s="263">
        <f t="shared" si="0"/>
        <v>0</v>
      </c>
      <c r="AQ24" s="263">
        <f t="shared" si="0"/>
        <v>0</v>
      </c>
      <c r="AR24" s="263">
        <f t="shared" si="0"/>
        <v>0</v>
      </c>
      <c r="AS24" s="203"/>
      <c r="AT24" s="203"/>
      <c r="AU24" s="347"/>
      <c r="AV24" s="46"/>
    </row>
    <row r="25" spans="1:48">
      <c r="AK25" s="2"/>
      <c r="AL25" s="20"/>
      <c r="AM25" s="562" t="s">
        <v>675</v>
      </c>
      <c r="AN25" s="580" t="s">
        <v>956</v>
      </c>
      <c r="AO25" s="446" t="s">
        <v>196</v>
      </c>
      <c r="AP25" s="263">
        <f t="shared" si="0"/>
        <v>0</v>
      </c>
      <c r="AQ25" s="263">
        <f t="shared" si="0"/>
        <v>0</v>
      </c>
      <c r="AR25" s="263">
        <f t="shared" si="0"/>
        <v>0</v>
      </c>
      <c r="AS25" s="203"/>
      <c r="AT25" s="203"/>
      <c r="AU25" s="347"/>
      <c r="AV25" s="46"/>
    </row>
    <row r="26" spans="1:48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62" t="s">
        <v>676</v>
      </c>
      <c r="AN26" s="580" t="s">
        <v>958</v>
      </c>
      <c r="AO26" s="446" t="s">
        <v>196</v>
      </c>
      <c r="AP26" s="263">
        <f t="shared" si="0"/>
        <v>0</v>
      </c>
      <c r="AQ26" s="263">
        <f t="shared" si="0"/>
        <v>0</v>
      </c>
      <c r="AR26" s="263">
        <f t="shared" si="0"/>
        <v>0</v>
      </c>
      <c r="AS26" s="203"/>
      <c r="AT26" s="203"/>
      <c r="AU26" s="347"/>
    </row>
    <row r="27" spans="1:48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62" t="s">
        <v>700</v>
      </c>
      <c r="AN27" s="580" t="s">
        <v>959</v>
      </c>
      <c r="AO27" s="446" t="s">
        <v>196</v>
      </c>
      <c r="AP27" s="263">
        <f t="shared" si="0"/>
        <v>0</v>
      </c>
      <c r="AQ27" s="263">
        <f t="shared" si="0"/>
        <v>0</v>
      </c>
      <c r="AR27" s="263">
        <f t="shared" si="0"/>
        <v>0</v>
      </c>
      <c r="AS27" s="203"/>
      <c r="AT27" s="203"/>
      <c r="AU27" s="347"/>
    </row>
    <row r="28" spans="1:48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62" t="s">
        <v>200</v>
      </c>
      <c r="AN28" s="579" t="s">
        <v>960</v>
      </c>
      <c r="AO28" s="446" t="s">
        <v>196</v>
      </c>
      <c r="AP28" s="263">
        <f t="shared" si="0"/>
        <v>0</v>
      </c>
      <c r="AQ28" s="263">
        <f t="shared" si="0"/>
        <v>0</v>
      </c>
      <c r="AR28" s="263">
        <f t="shared" si="0"/>
        <v>0</v>
      </c>
      <c r="AS28" s="203"/>
      <c r="AT28" s="203"/>
      <c r="AU28" s="347"/>
    </row>
    <row r="29" spans="1:48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62" t="s">
        <v>201</v>
      </c>
      <c r="AN29" s="580" t="s">
        <v>961</v>
      </c>
      <c r="AO29" s="446" t="s">
        <v>196</v>
      </c>
      <c r="AP29" s="263">
        <f t="shared" si="0"/>
        <v>0</v>
      </c>
      <c r="AQ29" s="263">
        <f t="shared" si="0"/>
        <v>0</v>
      </c>
      <c r="AR29" s="263">
        <f t="shared" si="0"/>
        <v>0</v>
      </c>
      <c r="AS29" s="203"/>
      <c r="AT29" s="203"/>
      <c r="AU29" s="347"/>
    </row>
    <row r="30" spans="1:48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63" t="s">
        <v>962</v>
      </c>
      <c r="AN30" s="581" t="s">
        <v>963</v>
      </c>
      <c r="AO30" s="446"/>
      <c r="AP30" s="146"/>
      <c r="AQ30" s="146"/>
      <c r="AR30" s="146"/>
      <c r="AS30" s="203"/>
      <c r="AT30" s="203"/>
      <c r="AU30" s="347"/>
    </row>
    <row r="31" spans="1:48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63" t="s">
        <v>964</v>
      </c>
      <c r="AN31" s="582" t="s">
        <v>965</v>
      </c>
      <c r="AO31" s="446" t="s">
        <v>289</v>
      </c>
      <c r="AP31" s="263">
        <f t="shared" ref="AP31:AR36" si="1">SUMIF($AS$9:$AT$9,AP$9,$AS31:$AT31)</f>
        <v>0</v>
      </c>
      <c r="AQ31" s="263">
        <f t="shared" si="1"/>
        <v>0</v>
      </c>
      <c r="AR31" s="263">
        <f t="shared" si="1"/>
        <v>0</v>
      </c>
      <c r="AS31" s="203"/>
      <c r="AT31" s="203"/>
      <c r="AU31" s="347"/>
    </row>
    <row r="32" spans="1:48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63" t="s">
        <v>966</v>
      </c>
      <c r="AN32" s="583" t="s">
        <v>967</v>
      </c>
      <c r="AO32" s="446" t="s">
        <v>289</v>
      </c>
      <c r="AP32" s="263">
        <f t="shared" si="1"/>
        <v>0</v>
      </c>
      <c r="AQ32" s="263">
        <f t="shared" si="1"/>
        <v>0</v>
      </c>
      <c r="AR32" s="263">
        <f t="shared" si="1"/>
        <v>0</v>
      </c>
      <c r="AS32" s="203"/>
      <c r="AT32" s="203"/>
      <c r="AU32" s="347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63" t="s">
        <v>968</v>
      </c>
      <c r="AN33" s="583" t="s">
        <v>969</v>
      </c>
      <c r="AO33" s="446" t="s">
        <v>289</v>
      </c>
      <c r="AP33" s="263">
        <f t="shared" si="1"/>
        <v>0</v>
      </c>
      <c r="AQ33" s="263">
        <f t="shared" si="1"/>
        <v>0</v>
      </c>
      <c r="AR33" s="263">
        <f t="shared" si="1"/>
        <v>0</v>
      </c>
      <c r="AS33" s="203"/>
      <c r="AT33" s="203"/>
      <c r="AU33" s="347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63" t="s">
        <v>970</v>
      </c>
      <c r="AN34" s="583" t="s">
        <v>971</v>
      </c>
      <c r="AO34" s="446" t="s">
        <v>289</v>
      </c>
      <c r="AP34" s="263">
        <f t="shared" si="1"/>
        <v>0</v>
      </c>
      <c r="AQ34" s="263">
        <f t="shared" si="1"/>
        <v>0</v>
      </c>
      <c r="AR34" s="263">
        <f t="shared" si="1"/>
        <v>0</v>
      </c>
      <c r="AS34" s="203"/>
      <c r="AT34" s="203"/>
      <c r="AU34" s="347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63" t="s">
        <v>972</v>
      </c>
      <c r="AN35" s="583" t="s">
        <v>973</v>
      </c>
      <c r="AO35" s="446" t="s">
        <v>289</v>
      </c>
      <c r="AP35" s="263">
        <f t="shared" si="1"/>
        <v>0</v>
      </c>
      <c r="AQ35" s="263">
        <f t="shared" si="1"/>
        <v>0</v>
      </c>
      <c r="AR35" s="263">
        <f t="shared" si="1"/>
        <v>0</v>
      </c>
      <c r="AS35" s="203"/>
      <c r="AT35" s="203"/>
      <c r="AU35" s="347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63" t="s">
        <v>974</v>
      </c>
      <c r="AN36" s="583" t="s">
        <v>975</v>
      </c>
      <c r="AO36" s="446" t="s">
        <v>289</v>
      </c>
      <c r="AP36" s="263">
        <f t="shared" si="1"/>
        <v>0</v>
      </c>
      <c r="AQ36" s="263">
        <f t="shared" si="1"/>
        <v>0</v>
      </c>
      <c r="AR36" s="263">
        <f t="shared" si="1"/>
        <v>0</v>
      </c>
      <c r="AS36" s="203"/>
      <c r="AT36" s="203"/>
      <c r="AU36" s="347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63" t="s">
        <v>976</v>
      </c>
      <c r="AN37" s="582" t="s">
        <v>977</v>
      </c>
      <c r="AO37" s="446"/>
      <c r="AP37" s="146"/>
      <c r="AQ37" s="146"/>
      <c r="AR37" s="146"/>
      <c r="AS37" s="203"/>
      <c r="AT37" s="203"/>
      <c r="AU37" s="347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63" t="s">
        <v>978</v>
      </c>
      <c r="AN38" s="583" t="s">
        <v>979</v>
      </c>
      <c r="AO38" s="446" t="s">
        <v>980</v>
      </c>
      <c r="AP38" s="263">
        <f t="shared" ref="AP38:AR49" si="2">SUMIF($AS$9:$AT$9,AP$9,$AS38:$AT38)</f>
        <v>0</v>
      </c>
      <c r="AQ38" s="263">
        <f t="shared" si="2"/>
        <v>0</v>
      </c>
      <c r="AR38" s="263">
        <f t="shared" si="2"/>
        <v>0</v>
      </c>
      <c r="AS38" s="203"/>
      <c r="AT38" s="203"/>
      <c r="AU38" s="347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63" t="s">
        <v>981</v>
      </c>
      <c r="AN39" s="584" t="s">
        <v>967</v>
      </c>
      <c r="AO39" s="446" t="s">
        <v>980</v>
      </c>
      <c r="AP39" s="263">
        <f t="shared" si="2"/>
        <v>0</v>
      </c>
      <c r="AQ39" s="263">
        <f t="shared" si="2"/>
        <v>0</v>
      </c>
      <c r="AR39" s="263">
        <f t="shared" si="2"/>
        <v>0</v>
      </c>
      <c r="AS39" s="203"/>
      <c r="AT39" s="203"/>
      <c r="AU39" s="347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63" t="s">
        <v>982</v>
      </c>
      <c r="AN40" s="584" t="s">
        <v>969</v>
      </c>
      <c r="AO40" s="446" t="s">
        <v>980</v>
      </c>
      <c r="AP40" s="263">
        <f t="shared" si="2"/>
        <v>0</v>
      </c>
      <c r="AQ40" s="263">
        <f t="shared" si="2"/>
        <v>0</v>
      </c>
      <c r="AR40" s="263">
        <f t="shared" si="2"/>
        <v>0</v>
      </c>
      <c r="AS40" s="203"/>
      <c r="AT40" s="203"/>
      <c r="AU40" s="347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63" t="s">
        <v>983</v>
      </c>
      <c r="AN41" s="584" t="s">
        <v>971</v>
      </c>
      <c r="AO41" s="446" t="s">
        <v>980</v>
      </c>
      <c r="AP41" s="263">
        <f t="shared" si="2"/>
        <v>0</v>
      </c>
      <c r="AQ41" s="263">
        <f t="shared" si="2"/>
        <v>0</v>
      </c>
      <c r="AR41" s="263">
        <f t="shared" si="2"/>
        <v>0</v>
      </c>
      <c r="AS41" s="203"/>
      <c r="AT41" s="203"/>
      <c r="AU41" s="347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63" t="s">
        <v>1244</v>
      </c>
      <c r="AN42" s="584" t="s">
        <v>973</v>
      </c>
      <c r="AO42" s="446" t="s">
        <v>980</v>
      </c>
      <c r="AP42" s="263">
        <f t="shared" si="2"/>
        <v>0</v>
      </c>
      <c r="AQ42" s="263">
        <f t="shared" si="2"/>
        <v>0</v>
      </c>
      <c r="AR42" s="263">
        <f t="shared" si="2"/>
        <v>0</v>
      </c>
      <c r="AS42" s="203"/>
      <c r="AT42" s="203"/>
      <c r="AU42" s="347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63" t="s">
        <v>1245</v>
      </c>
      <c r="AN43" s="584" t="s">
        <v>1155</v>
      </c>
      <c r="AO43" s="446" t="s">
        <v>980</v>
      </c>
      <c r="AP43" s="263">
        <f t="shared" si="2"/>
        <v>0</v>
      </c>
      <c r="AQ43" s="263">
        <f t="shared" si="2"/>
        <v>0</v>
      </c>
      <c r="AR43" s="263">
        <f t="shared" si="2"/>
        <v>0</v>
      </c>
      <c r="AS43" s="203"/>
      <c r="AT43" s="203"/>
      <c r="AU43" s="347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63" t="s">
        <v>984</v>
      </c>
      <c r="AN44" s="583" t="s">
        <v>985</v>
      </c>
      <c r="AO44" s="446" t="s">
        <v>289</v>
      </c>
      <c r="AP44" s="263">
        <f t="shared" si="2"/>
        <v>0</v>
      </c>
      <c r="AQ44" s="263">
        <f t="shared" si="2"/>
        <v>0</v>
      </c>
      <c r="AR44" s="263">
        <f t="shared" si="2"/>
        <v>0</v>
      </c>
      <c r="AS44" s="203"/>
      <c r="AT44" s="203"/>
      <c r="AU44" s="347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63" t="s">
        <v>986</v>
      </c>
      <c r="AN45" s="584" t="s">
        <v>967</v>
      </c>
      <c r="AO45" s="446" t="s">
        <v>289</v>
      </c>
      <c r="AP45" s="263">
        <f t="shared" si="2"/>
        <v>0</v>
      </c>
      <c r="AQ45" s="263">
        <f t="shared" si="2"/>
        <v>0</v>
      </c>
      <c r="AR45" s="263">
        <f t="shared" si="2"/>
        <v>0</v>
      </c>
      <c r="AS45" s="203"/>
      <c r="AT45" s="203"/>
      <c r="AU45" s="347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63" t="s">
        <v>987</v>
      </c>
      <c r="AN46" s="584" t="s">
        <v>969</v>
      </c>
      <c r="AO46" s="446" t="s">
        <v>289</v>
      </c>
      <c r="AP46" s="263">
        <f t="shared" si="2"/>
        <v>0</v>
      </c>
      <c r="AQ46" s="263">
        <f t="shared" si="2"/>
        <v>0</v>
      </c>
      <c r="AR46" s="263">
        <f t="shared" si="2"/>
        <v>0</v>
      </c>
      <c r="AS46" s="203"/>
      <c r="AT46" s="203"/>
      <c r="AU46" s="347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63" t="s">
        <v>988</v>
      </c>
      <c r="AN47" s="584" t="s">
        <v>971</v>
      </c>
      <c r="AO47" s="446" t="s">
        <v>289</v>
      </c>
      <c r="AP47" s="263">
        <f t="shared" si="2"/>
        <v>0</v>
      </c>
      <c r="AQ47" s="263">
        <f t="shared" si="2"/>
        <v>0</v>
      </c>
      <c r="AR47" s="263">
        <f t="shared" si="2"/>
        <v>0</v>
      </c>
      <c r="AS47" s="203"/>
      <c r="AT47" s="203"/>
      <c r="AU47" s="347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63" t="s">
        <v>989</v>
      </c>
      <c r="AN48" s="584" t="s">
        <v>973</v>
      </c>
      <c r="AO48" s="446" t="s">
        <v>289</v>
      </c>
      <c r="AP48" s="263">
        <f t="shared" si="2"/>
        <v>0</v>
      </c>
      <c r="AQ48" s="263">
        <f t="shared" si="2"/>
        <v>0</v>
      </c>
      <c r="AR48" s="263">
        <f t="shared" si="2"/>
        <v>0</v>
      </c>
      <c r="AS48" s="203"/>
      <c r="AT48" s="203"/>
      <c r="AU48" s="347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63" t="s">
        <v>990</v>
      </c>
      <c r="AN49" s="584" t="s">
        <v>1155</v>
      </c>
      <c r="AO49" s="446" t="s">
        <v>289</v>
      </c>
      <c r="AP49" s="263">
        <f t="shared" si="2"/>
        <v>0</v>
      </c>
      <c r="AQ49" s="263">
        <f t="shared" si="2"/>
        <v>0</v>
      </c>
      <c r="AR49" s="263">
        <f t="shared" si="2"/>
        <v>0</v>
      </c>
      <c r="AS49" s="203"/>
      <c r="AT49" s="203"/>
      <c r="AU49" s="347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63" t="s">
        <v>991</v>
      </c>
      <c r="AN50" s="581" t="s">
        <v>992</v>
      </c>
      <c r="AO50" s="446"/>
      <c r="AP50" s="146"/>
      <c r="AQ50" s="146"/>
      <c r="AR50" s="146"/>
      <c r="AS50" s="203"/>
      <c r="AT50" s="203"/>
      <c r="AU50" s="347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63" t="s">
        <v>993</v>
      </c>
      <c r="AN51" s="582" t="s">
        <v>994</v>
      </c>
      <c r="AO51" s="446"/>
      <c r="AP51" s="146"/>
      <c r="AQ51" s="146"/>
      <c r="AR51" s="146"/>
      <c r="AS51" s="203"/>
      <c r="AT51" s="203"/>
      <c r="AU51" s="347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63" t="s">
        <v>995</v>
      </c>
      <c r="AN52" s="583" t="s">
        <v>967</v>
      </c>
      <c r="AO52" s="446" t="s">
        <v>331</v>
      </c>
      <c r="AP52" s="260">
        <f>IF(AP32=0,0,AP72/AP32)</f>
        <v>0</v>
      </c>
      <c r="AQ52" s="260">
        <f>IF(AQ32=0,0,AQ72/AQ32)</f>
        <v>0</v>
      </c>
      <c r="AR52" s="260">
        <f>IF(AR32=0,0,AR72/AR32)</f>
        <v>0</v>
      </c>
      <c r="AS52" s="203"/>
      <c r="AT52" s="203"/>
      <c r="AU52" s="347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63" t="s">
        <v>996</v>
      </c>
      <c r="AN53" s="583" t="s">
        <v>969</v>
      </c>
      <c r="AO53" s="446" t="s">
        <v>331</v>
      </c>
      <c r="AP53" s="260">
        <f t="shared" ref="AP53:AR56" si="3">IF(AP33=0,0,AP73/AP33)</f>
        <v>0</v>
      </c>
      <c r="AQ53" s="260">
        <f t="shared" si="3"/>
        <v>0</v>
      </c>
      <c r="AR53" s="260">
        <f t="shared" si="3"/>
        <v>0</v>
      </c>
      <c r="AS53" s="203"/>
      <c r="AT53" s="203"/>
      <c r="AU53" s="347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63" t="s">
        <v>997</v>
      </c>
      <c r="AN54" s="583" t="s">
        <v>971</v>
      </c>
      <c r="AO54" s="446" t="s">
        <v>331</v>
      </c>
      <c r="AP54" s="260">
        <f t="shared" si="3"/>
        <v>0</v>
      </c>
      <c r="AQ54" s="260">
        <f t="shared" si="3"/>
        <v>0</v>
      </c>
      <c r="AR54" s="260">
        <f t="shared" si="3"/>
        <v>0</v>
      </c>
      <c r="AS54" s="203"/>
      <c r="AT54" s="203"/>
      <c r="AU54" s="347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63" t="s">
        <v>998</v>
      </c>
      <c r="AN55" s="583" t="s">
        <v>973</v>
      </c>
      <c r="AO55" s="446" t="s">
        <v>331</v>
      </c>
      <c r="AP55" s="260">
        <f t="shared" si="3"/>
        <v>0</v>
      </c>
      <c r="AQ55" s="260">
        <f t="shared" si="3"/>
        <v>0</v>
      </c>
      <c r="AR55" s="260">
        <f t="shared" si="3"/>
        <v>0</v>
      </c>
      <c r="AS55" s="203"/>
      <c r="AT55" s="203"/>
      <c r="AU55" s="347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63" t="s">
        <v>999</v>
      </c>
      <c r="AN56" s="583" t="s">
        <v>975</v>
      </c>
      <c r="AO56" s="446" t="s">
        <v>331</v>
      </c>
      <c r="AP56" s="260">
        <f t="shared" si="3"/>
        <v>0</v>
      </c>
      <c r="AQ56" s="260">
        <f t="shared" si="3"/>
        <v>0</v>
      </c>
      <c r="AR56" s="260">
        <f t="shared" si="3"/>
        <v>0</v>
      </c>
      <c r="AS56" s="203"/>
      <c r="AT56" s="203"/>
      <c r="AU56" s="347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63" t="s">
        <v>1000</v>
      </c>
      <c r="AN57" s="583" t="s">
        <v>1001</v>
      </c>
      <c r="AO57" s="446" t="s">
        <v>331</v>
      </c>
      <c r="AP57" s="260">
        <f>IF(AP31=0,0,AP71/AP31)</f>
        <v>0</v>
      </c>
      <c r="AQ57" s="260">
        <f>IF(AQ31=0,0,AQ71/AQ31)</f>
        <v>0</v>
      </c>
      <c r="AR57" s="260">
        <f>IF(AR31=0,0,AR71/AR31)</f>
        <v>0</v>
      </c>
      <c r="AS57" s="203"/>
      <c r="AT57" s="203"/>
      <c r="AU57" s="347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63" t="s">
        <v>1002</v>
      </c>
      <c r="AN58" s="582" t="s">
        <v>1003</v>
      </c>
      <c r="AO58" s="446"/>
      <c r="AP58" s="146"/>
      <c r="AQ58" s="146"/>
      <c r="AR58" s="146"/>
      <c r="AS58" s="203"/>
      <c r="AT58" s="203"/>
      <c r="AU58" s="347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63" t="s">
        <v>1004</v>
      </c>
      <c r="AN59" s="583" t="s">
        <v>1005</v>
      </c>
      <c r="AO59" s="446" t="s">
        <v>1153</v>
      </c>
      <c r="AP59" s="260">
        <f t="shared" ref="AP59:AR64" si="4">IF(AP38=0,0,AP77*1000/AP38)</f>
        <v>0</v>
      </c>
      <c r="AQ59" s="260">
        <f t="shared" si="4"/>
        <v>0</v>
      </c>
      <c r="AR59" s="260">
        <f t="shared" si="4"/>
        <v>0</v>
      </c>
      <c r="AS59" s="203"/>
      <c r="AT59" s="203"/>
      <c r="AU59" s="347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63" t="s">
        <v>1006</v>
      </c>
      <c r="AN60" s="584" t="s">
        <v>967</v>
      </c>
      <c r="AO60" s="446" t="s">
        <v>1153</v>
      </c>
      <c r="AP60" s="260">
        <f t="shared" si="4"/>
        <v>0</v>
      </c>
      <c r="AQ60" s="260">
        <f t="shared" si="4"/>
        <v>0</v>
      </c>
      <c r="AR60" s="260">
        <f t="shared" si="4"/>
        <v>0</v>
      </c>
      <c r="AS60" s="203"/>
      <c r="AT60" s="203"/>
      <c r="AU60" s="347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63" t="s">
        <v>1007</v>
      </c>
      <c r="AN61" s="584" t="s">
        <v>969</v>
      </c>
      <c r="AO61" s="446" t="s">
        <v>1153</v>
      </c>
      <c r="AP61" s="260">
        <f t="shared" si="4"/>
        <v>0</v>
      </c>
      <c r="AQ61" s="260">
        <f t="shared" si="4"/>
        <v>0</v>
      </c>
      <c r="AR61" s="260">
        <f t="shared" si="4"/>
        <v>0</v>
      </c>
      <c r="AS61" s="203"/>
      <c r="AT61" s="203"/>
      <c r="AU61" s="347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63" t="s">
        <v>1008</v>
      </c>
      <c r="AN62" s="584" t="s">
        <v>971</v>
      </c>
      <c r="AO62" s="446" t="s">
        <v>1153</v>
      </c>
      <c r="AP62" s="260">
        <f t="shared" si="4"/>
        <v>0</v>
      </c>
      <c r="AQ62" s="260">
        <f t="shared" si="4"/>
        <v>0</v>
      </c>
      <c r="AR62" s="260">
        <f t="shared" si="4"/>
        <v>0</v>
      </c>
      <c r="AS62" s="203"/>
      <c r="AT62" s="203"/>
      <c r="AU62" s="347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63" t="s">
        <v>1009</v>
      </c>
      <c r="AN63" s="584" t="s">
        <v>973</v>
      </c>
      <c r="AO63" s="446" t="s">
        <v>1153</v>
      </c>
      <c r="AP63" s="260">
        <f t="shared" si="4"/>
        <v>0</v>
      </c>
      <c r="AQ63" s="260">
        <f t="shared" si="4"/>
        <v>0</v>
      </c>
      <c r="AR63" s="260">
        <f t="shared" si="4"/>
        <v>0</v>
      </c>
      <c r="AS63" s="203"/>
      <c r="AT63" s="203"/>
      <c r="AU63" s="347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63" t="s">
        <v>1010</v>
      </c>
      <c r="AN64" s="584" t="s">
        <v>1155</v>
      </c>
      <c r="AO64" s="446" t="s">
        <v>1153</v>
      </c>
      <c r="AP64" s="260">
        <f t="shared" si="4"/>
        <v>0</v>
      </c>
      <c r="AQ64" s="260">
        <f t="shared" si="4"/>
        <v>0</v>
      </c>
      <c r="AR64" s="260">
        <f t="shared" si="4"/>
        <v>0</v>
      </c>
      <c r="AS64" s="203"/>
      <c r="AT64" s="203"/>
      <c r="AU64" s="347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63" t="s">
        <v>1011</v>
      </c>
      <c r="AN65" s="583" t="s">
        <v>1012</v>
      </c>
      <c r="AO65" s="446" t="s">
        <v>332</v>
      </c>
      <c r="AP65" s="260">
        <f>IF(AP44=0,0,AP83/AP44)</f>
        <v>0</v>
      </c>
      <c r="AQ65" s="260">
        <f>IF(AQ44=0,0,AQ83/AQ44)</f>
        <v>0</v>
      </c>
      <c r="AR65" s="260">
        <f>IF(AR44=0,0,AR83/AR44)</f>
        <v>0</v>
      </c>
      <c r="AS65" s="203"/>
      <c r="AT65" s="203"/>
      <c r="AU65" s="347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63" t="s">
        <v>1013</v>
      </c>
      <c r="AN66" s="584" t="s">
        <v>967</v>
      </c>
      <c r="AO66" s="446" t="s">
        <v>332</v>
      </c>
      <c r="AP66" s="260">
        <f t="shared" ref="AP66:AR70" si="5">IF(AP45=0,0,AP84/AP45)</f>
        <v>0</v>
      </c>
      <c r="AQ66" s="260">
        <f t="shared" si="5"/>
        <v>0</v>
      </c>
      <c r="AR66" s="260">
        <f t="shared" si="5"/>
        <v>0</v>
      </c>
      <c r="AS66" s="203"/>
      <c r="AT66" s="203"/>
      <c r="AU66" s="347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63" t="s">
        <v>1014</v>
      </c>
      <c r="AN67" s="584" t="s">
        <v>969</v>
      </c>
      <c r="AO67" s="446" t="s">
        <v>332</v>
      </c>
      <c r="AP67" s="260">
        <f t="shared" si="5"/>
        <v>0</v>
      </c>
      <c r="AQ67" s="260">
        <f t="shared" si="5"/>
        <v>0</v>
      </c>
      <c r="AR67" s="260">
        <f t="shared" si="5"/>
        <v>0</v>
      </c>
      <c r="AS67" s="203"/>
      <c r="AT67" s="203"/>
      <c r="AU67" s="347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63" t="s">
        <v>1015</v>
      </c>
      <c r="AN68" s="584" t="s">
        <v>971</v>
      </c>
      <c r="AO68" s="446" t="s">
        <v>332</v>
      </c>
      <c r="AP68" s="260">
        <f t="shared" si="5"/>
        <v>0</v>
      </c>
      <c r="AQ68" s="260">
        <f t="shared" si="5"/>
        <v>0</v>
      </c>
      <c r="AR68" s="260">
        <f t="shared" si="5"/>
        <v>0</v>
      </c>
      <c r="AS68" s="203"/>
      <c r="AT68" s="203"/>
      <c r="AU68" s="347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63" t="s">
        <v>1016</v>
      </c>
      <c r="AN69" s="584" t="s">
        <v>973</v>
      </c>
      <c r="AO69" s="446" t="s">
        <v>332</v>
      </c>
      <c r="AP69" s="260">
        <f t="shared" si="5"/>
        <v>0</v>
      </c>
      <c r="AQ69" s="260">
        <f t="shared" si="5"/>
        <v>0</v>
      </c>
      <c r="AR69" s="260">
        <f t="shared" si="5"/>
        <v>0</v>
      </c>
      <c r="AS69" s="203"/>
      <c r="AT69" s="203"/>
      <c r="AU69" s="347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63" t="s">
        <v>1017</v>
      </c>
      <c r="AN70" s="584" t="s">
        <v>1155</v>
      </c>
      <c r="AO70" s="446" t="s">
        <v>332</v>
      </c>
      <c r="AP70" s="260">
        <f t="shared" si="5"/>
        <v>0</v>
      </c>
      <c r="AQ70" s="260">
        <f t="shared" si="5"/>
        <v>0</v>
      </c>
      <c r="AR70" s="260">
        <f t="shared" si="5"/>
        <v>0</v>
      </c>
      <c r="AS70" s="203"/>
      <c r="AT70" s="203"/>
      <c r="AU70" s="347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63" t="s">
        <v>1018</v>
      </c>
      <c r="AN71" s="581" t="s">
        <v>1019</v>
      </c>
      <c r="AO71" s="446" t="s">
        <v>196</v>
      </c>
      <c r="AP71" s="263">
        <f t="shared" ref="AP71:AR91" si="6">SUMIF($AS$9:$AT$9,AP$9,$AS71:$AT71)</f>
        <v>0</v>
      </c>
      <c r="AQ71" s="263">
        <f t="shared" si="6"/>
        <v>0</v>
      </c>
      <c r="AR71" s="263">
        <f t="shared" si="6"/>
        <v>0</v>
      </c>
      <c r="AS71" s="203"/>
      <c r="AT71" s="203"/>
      <c r="AU71" s="347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63" t="s">
        <v>1156</v>
      </c>
      <c r="AN72" s="582" t="s">
        <v>967</v>
      </c>
      <c r="AO72" s="446" t="s">
        <v>196</v>
      </c>
      <c r="AP72" s="263">
        <f t="shared" si="6"/>
        <v>0</v>
      </c>
      <c r="AQ72" s="263">
        <f t="shared" si="6"/>
        <v>0</v>
      </c>
      <c r="AR72" s="263">
        <f t="shared" si="6"/>
        <v>0</v>
      </c>
      <c r="AS72" s="203"/>
      <c r="AT72" s="203"/>
      <c r="AU72" s="347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63" t="s">
        <v>1157</v>
      </c>
      <c r="AN73" s="582" t="s">
        <v>969</v>
      </c>
      <c r="AO73" s="446" t="s">
        <v>196</v>
      </c>
      <c r="AP73" s="263">
        <f t="shared" si="6"/>
        <v>0</v>
      </c>
      <c r="AQ73" s="263">
        <f t="shared" si="6"/>
        <v>0</v>
      </c>
      <c r="AR73" s="263">
        <f t="shared" si="6"/>
        <v>0</v>
      </c>
      <c r="AS73" s="203"/>
      <c r="AT73" s="203"/>
      <c r="AU73" s="347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63" t="s">
        <v>1158</v>
      </c>
      <c r="AN74" s="582" t="s">
        <v>971</v>
      </c>
      <c r="AO74" s="446" t="s">
        <v>196</v>
      </c>
      <c r="AP74" s="263">
        <f t="shared" si="6"/>
        <v>0</v>
      </c>
      <c r="AQ74" s="263">
        <f t="shared" si="6"/>
        <v>0</v>
      </c>
      <c r="AR74" s="263">
        <f t="shared" si="6"/>
        <v>0</v>
      </c>
      <c r="AS74" s="203"/>
      <c r="AT74" s="203"/>
      <c r="AU74" s="347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63" t="s">
        <v>1159</v>
      </c>
      <c r="AN75" s="582" t="s">
        <v>973</v>
      </c>
      <c r="AO75" s="446" t="s">
        <v>196</v>
      </c>
      <c r="AP75" s="263">
        <f t="shared" si="6"/>
        <v>0</v>
      </c>
      <c r="AQ75" s="263">
        <f t="shared" si="6"/>
        <v>0</v>
      </c>
      <c r="AR75" s="263">
        <f t="shared" si="6"/>
        <v>0</v>
      </c>
      <c r="AS75" s="203"/>
      <c r="AT75" s="203"/>
      <c r="AU75" s="347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63" t="s">
        <v>1160</v>
      </c>
      <c r="AN76" s="582" t="s">
        <v>975</v>
      </c>
      <c r="AO76" s="446" t="s">
        <v>196</v>
      </c>
      <c r="AP76" s="263">
        <f t="shared" si="6"/>
        <v>0</v>
      </c>
      <c r="AQ76" s="263">
        <f t="shared" si="6"/>
        <v>0</v>
      </c>
      <c r="AR76" s="263">
        <f t="shared" si="6"/>
        <v>0</v>
      </c>
      <c r="AS76" s="203"/>
      <c r="AT76" s="203"/>
      <c r="AU76" s="347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63" t="s">
        <v>1020</v>
      </c>
      <c r="AN77" s="581" t="s">
        <v>1154</v>
      </c>
      <c r="AO77" s="446" t="s">
        <v>196</v>
      </c>
      <c r="AP77" s="263">
        <f t="shared" si="6"/>
        <v>0</v>
      </c>
      <c r="AQ77" s="263">
        <f t="shared" si="6"/>
        <v>0</v>
      </c>
      <c r="AR77" s="263">
        <f t="shared" si="6"/>
        <v>0</v>
      </c>
      <c r="AS77" s="203"/>
      <c r="AT77" s="203"/>
      <c r="AU77" s="347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63" t="s">
        <v>1161</v>
      </c>
      <c r="AN78" s="582" t="s">
        <v>967</v>
      </c>
      <c r="AO78" s="446" t="s">
        <v>196</v>
      </c>
      <c r="AP78" s="263">
        <f t="shared" si="6"/>
        <v>0</v>
      </c>
      <c r="AQ78" s="263">
        <f t="shared" si="6"/>
        <v>0</v>
      </c>
      <c r="AR78" s="263">
        <f t="shared" si="6"/>
        <v>0</v>
      </c>
      <c r="AS78" s="203"/>
      <c r="AT78" s="203"/>
      <c r="AU78" s="347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63" t="s">
        <v>1162</v>
      </c>
      <c r="AN79" s="582" t="s">
        <v>969</v>
      </c>
      <c r="AO79" s="446" t="s">
        <v>196</v>
      </c>
      <c r="AP79" s="263">
        <f t="shared" si="6"/>
        <v>0</v>
      </c>
      <c r="AQ79" s="263">
        <f t="shared" si="6"/>
        <v>0</v>
      </c>
      <c r="AR79" s="263">
        <f t="shared" si="6"/>
        <v>0</v>
      </c>
      <c r="AS79" s="203"/>
      <c r="AT79" s="203"/>
      <c r="AU79" s="347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63" t="s">
        <v>1163</v>
      </c>
      <c r="AN80" s="582" t="s">
        <v>971</v>
      </c>
      <c r="AO80" s="446" t="s">
        <v>196</v>
      </c>
      <c r="AP80" s="263">
        <f t="shared" si="6"/>
        <v>0</v>
      </c>
      <c r="AQ80" s="263">
        <f t="shared" si="6"/>
        <v>0</v>
      </c>
      <c r="AR80" s="263">
        <f t="shared" si="6"/>
        <v>0</v>
      </c>
      <c r="AS80" s="203"/>
      <c r="AT80" s="203"/>
      <c r="AU80" s="347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63" t="s">
        <v>1164</v>
      </c>
      <c r="AN81" s="582" t="s">
        <v>973</v>
      </c>
      <c r="AO81" s="446" t="s">
        <v>196</v>
      </c>
      <c r="AP81" s="263">
        <f t="shared" si="6"/>
        <v>0</v>
      </c>
      <c r="AQ81" s="263">
        <f t="shared" si="6"/>
        <v>0</v>
      </c>
      <c r="AR81" s="263">
        <f t="shared" si="6"/>
        <v>0</v>
      </c>
      <c r="AS81" s="203"/>
      <c r="AT81" s="203"/>
      <c r="AU81" s="347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63" t="s">
        <v>1165</v>
      </c>
      <c r="AN82" s="582" t="s">
        <v>1155</v>
      </c>
      <c r="AO82" s="446" t="s">
        <v>196</v>
      </c>
      <c r="AP82" s="263">
        <f t="shared" si="6"/>
        <v>0</v>
      </c>
      <c r="AQ82" s="263">
        <f t="shared" si="6"/>
        <v>0</v>
      </c>
      <c r="AR82" s="263">
        <f t="shared" si="6"/>
        <v>0</v>
      </c>
      <c r="AS82" s="203"/>
      <c r="AT82" s="203"/>
      <c r="AU82" s="347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63" t="s">
        <v>1022</v>
      </c>
      <c r="AN83" s="581" t="s">
        <v>1021</v>
      </c>
      <c r="AO83" s="446" t="s">
        <v>196</v>
      </c>
      <c r="AP83" s="263">
        <f t="shared" si="6"/>
        <v>0</v>
      </c>
      <c r="AQ83" s="263">
        <f t="shared" si="6"/>
        <v>0</v>
      </c>
      <c r="AR83" s="263">
        <f t="shared" si="6"/>
        <v>0</v>
      </c>
      <c r="AS83" s="203"/>
      <c r="AT83" s="203"/>
      <c r="AU83" s="347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63" t="s">
        <v>1166</v>
      </c>
      <c r="AN84" s="582" t="s">
        <v>967</v>
      </c>
      <c r="AO84" s="446" t="s">
        <v>196</v>
      </c>
      <c r="AP84" s="263">
        <f t="shared" si="6"/>
        <v>0</v>
      </c>
      <c r="AQ84" s="263">
        <f t="shared" si="6"/>
        <v>0</v>
      </c>
      <c r="AR84" s="263">
        <f t="shared" si="6"/>
        <v>0</v>
      </c>
      <c r="AS84" s="203"/>
      <c r="AT84" s="203"/>
      <c r="AU84" s="347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63" t="s">
        <v>1167</v>
      </c>
      <c r="AN85" s="582" t="s">
        <v>969</v>
      </c>
      <c r="AO85" s="446" t="s">
        <v>196</v>
      </c>
      <c r="AP85" s="263">
        <f t="shared" si="6"/>
        <v>0</v>
      </c>
      <c r="AQ85" s="263">
        <f t="shared" si="6"/>
        <v>0</v>
      </c>
      <c r="AR85" s="263">
        <f t="shared" si="6"/>
        <v>0</v>
      </c>
      <c r="AS85" s="203"/>
      <c r="AT85" s="203"/>
      <c r="AU85" s="347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63" t="s">
        <v>1168</v>
      </c>
      <c r="AN86" s="582" t="s">
        <v>971</v>
      </c>
      <c r="AO86" s="446" t="s">
        <v>196</v>
      </c>
      <c r="AP86" s="263">
        <f t="shared" si="6"/>
        <v>0</v>
      </c>
      <c r="AQ86" s="263">
        <f t="shared" si="6"/>
        <v>0</v>
      </c>
      <c r="AR86" s="263">
        <f t="shared" si="6"/>
        <v>0</v>
      </c>
      <c r="AS86" s="203"/>
      <c r="AT86" s="203"/>
      <c r="AU86" s="347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63" t="s">
        <v>1169</v>
      </c>
      <c r="AN87" s="582" t="s">
        <v>973</v>
      </c>
      <c r="AO87" s="446" t="s">
        <v>196</v>
      </c>
      <c r="AP87" s="263">
        <f t="shared" si="6"/>
        <v>0</v>
      </c>
      <c r="AQ87" s="263">
        <f t="shared" si="6"/>
        <v>0</v>
      </c>
      <c r="AR87" s="263">
        <f t="shared" si="6"/>
        <v>0</v>
      </c>
      <c r="AS87" s="203"/>
      <c r="AT87" s="203"/>
      <c r="AU87" s="347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63" t="s">
        <v>1170</v>
      </c>
      <c r="AN88" s="582" t="s">
        <v>1155</v>
      </c>
      <c r="AO88" s="446" t="s">
        <v>196</v>
      </c>
      <c r="AP88" s="263">
        <f t="shared" si="6"/>
        <v>0</v>
      </c>
      <c r="AQ88" s="263">
        <f t="shared" si="6"/>
        <v>0</v>
      </c>
      <c r="AR88" s="263">
        <f t="shared" si="6"/>
        <v>0</v>
      </c>
      <c r="AS88" s="203"/>
      <c r="AT88" s="203"/>
      <c r="AU88" s="347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62" t="s">
        <v>808</v>
      </c>
      <c r="AN89" s="580" t="s">
        <v>1023</v>
      </c>
      <c r="AO89" s="446" t="s">
        <v>196</v>
      </c>
      <c r="AP89" s="263">
        <f t="shared" si="6"/>
        <v>0</v>
      </c>
      <c r="AQ89" s="263">
        <f t="shared" si="6"/>
        <v>0</v>
      </c>
      <c r="AR89" s="263">
        <f t="shared" si="6"/>
        <v>0</v>
      </c>
      <c r="AS89" s="203"/>
      <c r="AT89" s="203"/>
      <c r="AU89" s="347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62" t="s">
        <v>800</v>
      </c>
      <c r="AN90" s="580" t="s">
        <v>1024</v>
      </c>
      <c r="AO90" s="446" t="s">
        <v>196</v>
      </c>
      <c r="AP90" s="263">
        <f t="shared" si="6"/>
        <v>0</v>
      </c>
      <c r="AQ90" s="263">
        <f t="shared" si="6"/>
        <v>0</v>
      </c>
      <c r="AR90" s="263">
        <f t="shared" si="6"/>
        <v>0</v>
      </c>
      <c r="AS90" s="203"/>
      <c r="AT90" s="203"/>
      <c r="AU90" s="347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62" t="s">
        <v>801</v>
      </c>
      <c r="AN91" s="580" t="s">
        <v>1025</v>
      </c>
      <c r="AO91" s="446" t="s">
        <v>196</v>
      </c>
      <c r="AP91" s="263">
        <f t="shared" si="6"/>
        <v>0</v>
      </c>
      <c r="AQ91" s="263">
        <f t="shared" si="6"/>
        <v>0</v>
      </c>
      <c r="AR91" s="263">
        <f t="shared" si="6"/>
        <v>0</v>
      </c>
      <c r="AS91" s="203"/>
      <c r="AT91" s="203"/>
      <c r="AU91" s="347"/>
    </row>
    <row r="92" spans="1:47" ht="0.75" hidden="1" customHeight="1">
      <c r="AK92" s="2"/>
      <c r="AL92" s="20"/>
      <c r="AM92" s="586"/>
      <c r="AN92" s="587"/>
      <c r="AO92" s="448"/>
      <c r="AP92" s="146"/>
      <c r="AQ92" s="146"/>
      <c r="AR92" s="146"/>
      <c r="AS92" s="203"/>
      <c r="AT92" s="203"/>
    </row>
    <row r="93" spans="1:47" ht="0.75" hidden="1" customHeight="1">
      <c r="AK93" s="2"/>
      <c r="AL93" s="20"/>
      <c r="AM93" s="586"/>
      <c r="AN93" s="587"/>
      <c r="AO93" s="448"/>
      <c r="AP93" s="146"/>
      <c r="AQ93" s="146"/>
      <c r="AR93" s="146"/>
      <c r="AS93" s="203"/>
      <c r="AT93" s="203"/>
    </row>
    <row r="94" spans="1:47" ht="0.75" hidden="1" customHeight="1">
      <c r="AK94" s="2"/>
      <c r="AL94" s="20"/>
      <c r="AM94" s="586"/>
      <c r="AN94" s="587"/>
      <c r="AO94" s="448"/>
      <c r="AP94" s="146"/>
      <c r="AQ94" s="146"/>
      <c r="AR94" s="146"/>
      <c r="AS94" s="203"/>
      <c r="AT94" s="203"/>
    </row>
    <row r="95" spans="1:47" ht="0.75" hidden="1" customHeight="1">
      <c r="AK95" s="2"/>
      <c r="AL95" s="20"/>
      <c r="AM95" s="586"/>
      <c r="AN95" s="587"/>
      <c r="AO95" s="448"/>
      <c r="AP95" s="146"/>
      <c r="AQ95" s="146"/>
      <c r="AR95" s="146"/>
      <c r="AS95" s="203"/>
      <c r="AT95" s="203"/>
    </row>
    <row r="96" spans="1:47">
      <c r="AK96" s="2"/>
      <c r="AL96" s="20"/>
      <c r="AM96" s="562" t="s">
        <v>1026</v>
      </c>
      <c r="AN96" s="580" t="s">
        <v>1027</v>
      </c>
      <c r="AO96" s="446" t="s">
        <v>196</v>
      </c>
      <c r="AP96" s="263">
        <f>SUMIF($AS$9:$AT$9,AP$9,$AS96:$AT96)</f>
        <v>0</v>
      </c>
      <c r="AQ96" s="263">
        <f>SUMIF($AS$9:$AT$9,AQ$9,$AS96:$AT96)</f>
        <v>0</v>
      </c>
      <c r="AR96" s="263">
        <f>SUMIF($AS$9:$AT$9,AR$9,$AS96:$AT96)</f>
        <v>0</v>
      </c>
      <c r="AS96" s="203"/>
      <c r="AT96" s="203"/>
      <c r="AU96" s="347"/>
    </row>
    <row r="97" spans="1:47">
      <c r="AK97" s="2"/>
      <c r="AL97" s="20"/>
      <c r="AM97" s="562" t="s">
        <v>1028</v>
      </c>
      <c r="AN97" s="585" t="s">
        <v>1029</v>
      </c>
      <c r="AO97" s="446" t="s">
        <v>418</v>
      </c>
      <c r="AP97" s="263">
        <f>IF(AP98=0,0,AP96/AP98)</f>
        <v>0</v>
      </c>
      <c r="AQ97" s="263">
        <f>IF(AQ98=0,0,AQ96/AQ98)</f>
        <v>0</v>
      </c>
      <c r="AR97" s="263">
        <f>IF(AR98=0,0,AR96/AR98)</f>
        <v>0</v>
      </c>
      <c r="AS97" s="203"/>
      <c r="AT97" s="203"/>
      <c r="AU97" s="347"/>
    </row>
    <row r="98" spans="1:47">
      <c r="AK98" s="2"/>
      <c r="AL98" s="20"/>
      <c r="AM98" s="562" t="s">
        <v>1030</v>
      </c>
      <c r="AN98" s="585" t="s">
        <v>288</v>
      </c>
      <c r="AO98" s="443" t="s">
        <v>1141</v>
      </c>
      <c r="AP98" s="263">
        <f>SUMIF($AS$9:$AT$9,AP$9,$AS98:$AT98)</f>
        <v>0</v>
      </c>
      <c r="AQ98" s="263">
        <f>SUMIF($AS$9:$AT$9,AQ$9,$AS98:$AT98)</f>
        <v>0</v>
      </c>
      <c r="AR98" s="263">
        <f>SUMIF($AS$9:$AT$9,AR$9,$AS98:$AT98)</f>
        <v>0</v>
      </c>
      <c r="AS98" s="203"/>
      <c r="AT98" s="203"/>
      <c r="AU98" s="347"/>
    </row>
    <row r="99" spans="1:47" ht="0.75" hidden="1" customHeight="1">
      <c r="AK99" s="2"/>
      <c r="AL99" s="20"/>
      <c r="AM99" s="586"/>
      <c r="AN99" s="587"/>
      <c r="AO99" s="448"/>
      <c r="AP99" s="146"/>
      <c r="AQ99" s="146"/>
      <c r="AR99" s="146"/>
      <c r="AS99" s="203"/>
      <c r="AT99" s="203"/>
    </row>
    <row r="100" spans="1:47" ht="0.75" hidden="1" customHeight="1">
      <c r="AK100" s="2"/>
      <c r="AL100" s="20"/>
      <c r="AM100" s="586"/>
      <c r="AN100" s="587"/>
      <c r="AO100" s="448"/>
      <c r="AP100" s="146"/>
      <c r="AQ100" s="146"/>
      <c r="AR100" s="146"/>
      <c r="AS100" s="203"/>
      <c r="AT100" s="203"/>
    </row>
    <row r="101" spans="1:47" ht="0.75" hidden="1" customHeight="1">
      <c r="AK101" s="2"/>
      <c r="AL101" s="20"/>
      <c r="AM101" s="586"/>
      <c r="AN101" s="587"/>
      <c r="AO101" s="448"/>
      <c r="AP101" s="146"/>
      <c r="AQ101" s="146"/>
      <c r="AR101" s="146"/>
      <c r="AS101" s="203"/>
      <c r="AT101" s="203"/>
    </row>
    <row r="102" spans="1:47" ht="0.75" hidden="1" customHeight="1">
      <c r="AK102" s="2"/>
      <c r="AL102" s="20"/>
      <c r="AM102" s="586"/>
      <c r="AN102" s="587"/>
      <c r="AO102" s="448"/>
      <c r="AP102" s="146"/>
      <c r="AQ102" s="146"/>
      <c r="AR102" s="146"/>
      <c r="AS102" s="203"/>
      <c r="AT102" s="203"/>
    </row>
    <row r="103" spans="1:47" ht="0.75" hidden="1" customHeight="1">
      <c r="AK103" s="2"/>
      <c r="AL103" s="20"/>
      <c r="AM103" s="586"/>
      <c r="AN103" s="587"/>
      <c r="AO103" s="448"/>
      <c r="AP103" s="146"/>
      <c r="AQ103" s="146"/>
      <c r="AR103" s="146"/>
      <c r="AS103" s="203"/>
      <c r="AT103" s="203"/>
    </row>
    <row r="104" spans="1:47" ht="0.75" hidden="1" customHeight="1">
      <c r="AK104" s="2"/>
      <c r="AL104" s="20"/>
      <c r="AM104" s="586"/>
      <c r="AN104" s="587"/>
      <c r="AO104" s="448"/>
      <c r="AP104" s="146"/>
      <c r="AQ104" s="146"/>
      <c r="AR104" s="146"/>
      <c r="AS104" s="203"/>
      <c r="AT104" s="203"/>
    </row>
    <row r="105" spans="1:47" ht="0.75" hidden="1" customHeight="1">
      <c r="AK105" s="2"/>
      <c r="AL105" s="20"/>
      <c r="AM105" s="586"/>
      <c r="AN105" s="587"/>
      <c r="AO105" s="448"/>
      <c r="AP105" s="146"/>
      <c r="AQ105" s="146"/>
      <c r="AR105" s="146"/>
      <c r="AS105" s="203"/>
      <c r="AT105" s="203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62" t="s">
        <v>810</v>
      </c>
      <c r="AN106" s="579" t="s">
        <v>1031</v>
      </c>
      <c r="AO106" s="446" t="s">
        <v>196</v>
      </c>
      <c r="AP106" s="263">
        <f t="shared" ref="AP106:AR109" si="7">SUMIF($AS$9:$AT$9,AP$9,$AS106:$AT106)</f>
        <v>0</v>
      </c>
      <c r="AQ106" s="263">
        <f t="shared" si="7"/>
        <v>0</v>
      </c>
      <c r="AR106" s="263">
        <f t="shared" si="7"/>
        <v>0</v>
      </c>
      <c r="AS106" s="203"/>
      <c r="AT106" s="203"/>
      <c r="AU106" s="347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62" t="s">
        <v>1032</v>
      </c>
      <c r="AN107" s="579" t="s">
        <v>1033</v>
      </c>
      <c r="AO107" s="446" t="s">
        <v>196</v>
      </c>
      <c r="AP107" s="263">
        <f t="shared" si="7"/>
        <v>0</v>
      </c>
      <c r="AQ107" s="263">
        <f t="shared" si="7"/>
        <v>0</v>
      </c>
      <c r="AR107" s="263">
        <f t="shared" si="7"/>
        <v>0</v>
      </c>
      <c r="AS107" s="203"/>
      <c r="AT107" s="203"/>
      <c r="AU107" s="347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62" t="s">
        <v>563</v>
      </c>
      <c r="AN108" s="580" t="s">
        <v>1034</v>
      </c>
      <c r="AO108" s="446" t="s">
        <v>196</v>
      </c>
      <c r="AP108" s="263">
        <f t="shared" si="7"/>
        <v>0</v>
      </c>
      <c r="AQ108" s="263">
        <f t="shared" si="7"/>
        <v>0</v>
      </c>
      <c r="AR108" s="263">
        <f t="shared" si="7"/>
        <v>0</v>
      </c>
      <c r="AS108" s="203"/>
      <c r="AT108" s="203"/>
      <c r="AU108" s="347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63" t="s">
        <v>1035</v>
      </c>
      <c r="AN109" s="588" t="s">
        <v>1036</v>
      </c>
      <c r="AO109" s="446" t="s">
        <v>294</v>
      </c>
      <c r="AP109" s="263">
        <f t="shared" si="7"/>
        <v>0</v>
      </c>
      <c r="AQ109" s="263">
        <f t="shared" si="7"/>
        <v>0</v>
      </c>
      <c r="AR109" s="263">
        <f t="shared" si="7"/>
        <v>0</v>
      </c>
      <c r="AS109" s="146"/>
      <c r="AT109" s="203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63" t="s">
        <v>1037</v>
      </c>
      <c r="AN110" s="589" t="s">
        <v>1146</v>
      </c>
      <c r="AO110" s="446" t="s">
        <v>30</v>
      </c>
      <c r="AP110" s="260">
        <f>IF(AP109=0,0,AP108/AP109*1000/AP$6)</f>
        <v>0</v>
      </c>
      <c r="AQ110" s="260">
        <f>IF(AQ109=0,0,AQ108/AQ109*1000/AQ$6)</f>
        <v>0</v>
      </c>
      <c r="AR110" s="260">
        <f>IF(AR109=0,0,AR108/AR109*1000/AR$6)</f>
        <v>0</v>
      </c>
      <c r="AS110" s="146"/>
      <c r="AT110" s="203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63" t="s">
        <v>1038</v>
      </c>
      <c r="AN111" s="590" t="s">
        <v>1148</v>
      </c>
      <c r="AO111" s="446" t="s">
        <v>294</v>
      </c>
      <c r="AP111" s="263">
        <f t="shared" ref="AP111:AR112" si="8">SUMIF($AS$9:$AT$9,AP$9,$AS111:$AT111)</f>
        <v>0</v>
      </c>
      <c r="AQ111" s="263">
        <f t="shared" si="8"/>
        <v>0</v>
      </c>
      <c r="AR111" s="263">
        <f t="shared" si="8"/>
        <v>0</v>
      </c>
      <c r="AS111" s="146"/>
      <c r="AT111" s="203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63" t="s">
        <v>1039</v>
      </c>
      <c r="AN112" s="591" t="s">
        <v>1147</v>
      </c>
      <c r="AO112" s="446" t="s">
        <v>294</v>
      </c>
      <c r="AP112" s="263">
        <f t="shared" si="8"/>
        <v>0</v>
      </c>
      <c r="AQ112" s="263">
        <f t="shared" si="8"/>
        <v>0</v>
      </c>
      <c r="AR112" s="263">
        <f t="shared" si="8"/>
        <v>0</v>
      </c>
      <c r="AS112" s="146"/>
      <c r="AT112" s="203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63" t="s">
        <v>1040</v>
      </c>
      <c r="AN113" s="581" t="s">
        <v>34</v>
      </c>
      <c r="AO113" s="446" t="s">
        <v>30</v>
      </c>
      <c r="AP113" s="146"/>
      <c r="AQ113" s="146"/>
      <c r="AR113" s="146"/>
      <c r="AS113" s="146"/>
      <c r="AT113" s="203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63" t="s">
        <v>1041</v>
      </c>
      <c r="AN114" s="592" t="s">
        <v>1042</v>
      </c>
      <c r="AO114" s="446"/>
      <c r="AP114" s="146"/>
      <c r="AQ114" s="146"/>
      <c r="AR114" s="146"/>
      <c r="AS114" s="146"/>
      <c r="AT114" s="203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63" t="s">
        <v>1043</v>
      </c>
      <c r="AN115" s="581" t="s">
        <v>1044</v>
      </c>
      <c r="AO115" s="446" t="s">
        <v>30</v>
      </c>
      <c r="AP115" s="146"/>
      <c r="AQ115" s="146"/>
      <c r="AR115" s="146"/>
      <c r="AS115" s="146"/>
      <c r="AT115" s="203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63" t="s">
        <v>1045</v>
      </c>
      <c r="AN116" s="593" t="s">
        <v>1046</v>
      </c>
      <c r="AO116" s="446"/>
      <c r="AP116" s="146"/>
      <c r="AQ116" s="146"/>
      <c r="AR116" s="146"/>
      <c r="AS116" s="146"/>
      <c r="AT116" s="203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63" t="s">
        <v>1047</v>
      </c>
      <c r="AN117" s="594" t="s">
        <v>1048</v>
      </c>
      <c r="AO117" s="446" t="s">
        <v>30</v>
      </c>
      <c r="AP117" s="146"/>
      <c r="AQ117" s="146"/>
      <c r="AR117" s="146"/>
      <c r="AS117" s="146"/>
      <c r="AT117" s="203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63" t="s">
        <v>1049</v>
      </c>
      <c r="AN118" s="595" t="s">
        <v>1050</v>
      </c>
      <c r="AO118" s="446" t="s">
        <v>30</v>
      </c>
      <c r="AP118" s="146"/>
      <c r="AQ118" s="146"/>
      <c r="AR118" s="146"/>
      <c r="AS118" s="146"/>
      <c r="AT118" s="203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62" t="s">
        <v>564</v>
      </c>
      <c r="AN119" s="596" t="s">
        <v>1051</v>
      </c>
      <c r="AO119" s="446" t="s">
        <v>196</v>
      </c>
      <c r="AP119" s="263">
        <f t="shared" ref="AP119:AR125" si="9">SUMIF($AS$9:$AT$9,AP$9,$AS119:$AT119)</f>
        <v>0</v>
      </c>
      <c r="AQ119" s="263">
        <f t="shared" si="9"/>
        <v>0</v>
      </c>
      <c r="AR119" s="263">
        <f t="shared" si="9"/>
        <v>0</v>
      </c>
      <c r="AS119" s="203"/>
      <c r="AT119" s="203"/>
      <c r="AU119" s="347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62" t="s">
        <v>1052</v>
      </c>
      <c r="AN120" s="597" t="s">
        <v>2195</v>
      </c>
      <c r="AO120" s="446" t="s">
        <v>196</v>
      </c>
      <c r="AP120" s="263">
        <f t="shared" si="9"/>
        <v>0</v>
      </c>
      <c r="AQ120" s="263">
        <f t="shared" si="9"/>
        <v>0</v>
      </c>
      <c r="AR120" s="263">
        <f t="shared" si="9"/>
        <v>0</v>
      </c>
      <c r="AS120" s="203"/>
      <c r="AT120" s="203"/>
      <c r="AU120" s="347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62" t="s">
        <v>1053</v>
      </c>
      <c r="AN121" s="576" t="s">
        <v>1054</v>
      </c>
      <c r="AO121" s="446" t="s">
        <v>196</v>
      </c>
      <c r="AP121" s="263">
        <f t="shared" si="9"/>
        <v>0</v>
      </c>
      <c r="AQ121" s="263">
        <f t="shared" si="9"/>
        <v>0</v>
      </c>
      <c r="AR121" s="263">
        <f t="shared" si="9"/>
        <v>0</v>
      </c>
      <c r="AS121" s="203"/>
      <c r="AT121" s="203"/>
      <c r="AU121" s="347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62" t="s">
        <v>1055</v>
      </c>
      <c r="AN122" s="576" t="s">
        <v>1056</v>
      </c>
      <c r="AO122" s="446" t="s">
        <v>196</v>
      </c>
      <c r="AP122" s="263">
        <f t="shared" si="9"/>
        <v>0</v>
      </c>
      <c r="AQ122" s="263">
        <f t="shared" si="9"/>
        <v>0</v>
      </c>
      <c r="AR122" s="263">
        <f t="shared" si="9"/>
        <v>0</v>
      </c>
      <c r="AS122" s="203"/>
      <c r="AT122" s="203"/>
      <c r="AU122" s="347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62" t="s">
        <v>1057</v>
      </c>
      <c r="AN123" s="598" t="s">
        <v>1058</v>
      </c>
      <c r="AO123" s="446" t="s">
        <v>196</v>
      </c>
      <c r="AP123" s="263">
        <f t="shared" si="9"/>
        <v>0</v>
      </c>
      <c r="AQ123" s="263">
        <f t="shared" si="9"/>
        <v>0</v>
      </c>
      <c r="AR123" s="263">
        <f t="shared" si="9"/>
        <v>0</v>
      </c>
      <c r="AS123" s="203"/>
      <c r="AT123" s="203"/>
      <c r="AU123" s="347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63" t="str">
        <f>IF(TEMPLATE_SPHERE_CODE="VSNA","1.7.2",IF(TEMPLATE_SPHERE_CODE="VOTV","1.7.2",""))</f>
        <v/>
      </c>
      <c r="AN124" s="599" t="str">
        <f>IF(TEMPLATE_SPHERE_CODE="VSNA","Контроль качества воды",IF(TEMPLATE_SPHERE_CODE="VOTV","Контроль сточных вод",""))</f>
        <v/>
      </c>
      <c r="AO124" s="446" t="s">
        <v>196</v>
      </c>
      <c r="AP124" s="263">
        <f t="shared" si="9"/>
        <v>0</v>
      </c>
      <c r="AQ124" s="263">
        <f t="shared" si="9"/>
        <v>0</v>
      </c>
      <c r="AR124" s="263">
        <f t="shared" si="9"/>
        <v>0</v>
      </c>
      <c r="AS124" s="203"/>
      <c r="AT124" s="203"/>
      <c r="AU124" s="347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62" t="s">
        <v>1059</v>
      </c>
      <c r="AN125" s="598" t="s">
        <v>1060</v>
      </c>
      <c r="AO125" s="446" t="s">
        <v>196</v>
      </c>
      <c r="AP125" s="263">
        <f t="shared" si="9"/>
        <v>0</v>
      </c>
      <c r="AQ125" s="263">
        <f t="shared" si="9"/>
        <v>0</v>
      </c>
      <c r="AR125" s="263">
        <f t="shared" si="9"/>
        <v>0</v>
      </c>
      <c r="AS125" s="203"/>
      <c r="AT125" s="203"/>
      <c r="AU125" s="347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63" t="str">
        <f>IF(TEMPLATE_SPHERE_CODE="VSNA","",IF(TEMPLATE_SPHERE_CODE="VOTV","1.7.4",""))</f>
        <v/>
      </c>
      <c r="AN126" s="599" t="str">
        <f>IF(TEMPLATE_SPHERE_CODE="VSNA","",IF(TEMPLATE_SPHERE_CODE="VOTV","Услуги по обращению с осадком сточных вод",""))</f>
        <v/>
      </c>
      <c r="AO126" s="169" t="str">
        <f>IF(TEMPLATE_SPHERE_CODE="VSNA","",IF(TEMPLATE_SPHERE_CODE="VOTV","тыс.руб.",""))</f>
        <v/>
      </c>
      <c r="AP126" s="263">
        <f>IF(TEMPLATE_SPHERE_CODE="VSNA","",SUMIF($AS$9:$AT$9,AP$9,$AS126:$AT126))</f>
        <v>0</v>
      </c>
      <c r="AQ126" s="263">
        <f>IF(TEMPLATE_SPHERE_CODE="VSNA","",SUMIF($AS$9:$AT$9,AQ$9,$AS126:$AT126))</f>
        <v>0</v>
      </c>
      <c r="AR126" s="263">
        <f>IF(TEMPLATE_SPHERE_CODE="VSNA","",SUMIF($AS$9:$AT$9,AR$9,$AS126:$AT126))</f>
        <v>0</v>
      </c>
      <c r="AS126" s="203"/>
      <c r="AT126" s="203"/>
      <c r="AU126" s="347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62" t="s">
        <v>1061</v>
      </c>
      <c r="AN127" s="600" t="s">
        <v>1062</v>
      </c>
      <c r="AO127" s="446" t="s">
        <v>196</v>
      </c>
      <c r="AP127" s="263">
        <f t="shared" ref="AP127:AR139" si="10">SUMIF($AS$9:$AT$9,AP$9,$AS127:$AT127)</f>
        <v>0</v>
      </c>
      <c r="AQ127" s="263">
        <f t="shared" si="10"/>
        <v>0</v>
      </c>
      <c r="AR127" s="263">
        <f t="shared" si="10"/>
        <v>0</v>
      </c>
      <c r="AS127" s="203"/>
      <c r="AT127" s="203"/>
      <c r="AU127" s="347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62" t="s">
        <v>1063</v>
      </c>
      <c r="AN128" s="580" t="s">
        <v>1064</v>
      </c>
      <c r="AO128" s="446" t="s">
        <v>196</v>
      </c>
      <c r="AP128" s="263">
        <f t="shared" si="10"/>
        <v>0</v>
      </c>
      <c r="AQ128" s="263">
        <f t="shared" si="10"/>
        <v>0</v>
      </c>
      <c r="AR128" s="263">
        <f t="shared" si="10"/>
        <v>0</v>
      </c>
      <c r="AS128" s="203"/>
      <c r="AT128" s="203"/>
      <c r="AU128" s="347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62" t="s">
        <v>1065</v>
      </c>
      <c r="AN129" s="596" t="s">
        <v>1066</v>
      </c>
      <c r="AO129" s="446" t="s">
        <v>196</v>
      </c>
      <c r="AP129" s="263">
        <f t="shared" si="10"/>
        <v>0</v>
      </c>
      <c r="AQ129" s="263">
        <f t="shared" si="10"/>
        <v>0</v>
      </c>
      <c r="AR129" s="263">
        <f t="shared" si="10"/>
        <v>0</v>
      </c>
      <c r="AS129" s="203"/>
      <c r="AT129" s="203"/>
      <c r="AU129" s="347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62" t="s">
        <v>1067</v>
      </c>
      <c r="AN130" s="598" t="s">
        <v>1068</v>
      </c>
      <c r="AO130" s="446" t="s">
        <v>196</v>
      </c>
      <c r="AP130" s="263">
        <f t="shared" si="10"/>
        <v>0</v>
      </c>
      <c r="AQ130" s="263">
        <f t="shared" si="10"/>
        <v>0</v>
      </c>
      <c r="AR130" s="263">
        <f t="shared" si="10"/>
        <v>0</v>
      </c>
      <c r="AS130" s="203"/>
      <c r="AT130" s="203"/>
      <c r="AU130" s="347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62" t="s">
        <v>1069</v>
      </c>
      <c r="AN131" s="598" t="s">
        <v>170</v>
      </c>
      <c r="AO131" s="446" t="s">
        <v>196</v>
      </c>
      <c r="AP131" s="263">
        <f t="shared" si="10"/>
        <v>0</v>
      </c>
      <c r="AQ131" s="263">
        <f t="shared" si="10"/>
        <v>0</v>
      </c>
      <c r="AR131" s="263">
        <f t="shared" si="10"/>
        <v>0</v>
      </c>
      <c r="AS131" s="203"/>
      <c r="AT131" s="203"/>
      <c r="AU131" s="347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38" t="s">
        <v>165</v>
      </c>
      <c r="AN132" s="538" t="s">
        <v>1070</v>
      </c>
      <c r="AO132" s="446" t="s">
        <v>196</v>
      </c>
      <c r="AP132" s="263">
        <f t="shared" si="10"/>
        <v>0</v>
      </c>
      <c r="AQ132" s="263">
        <f t="shared" si="10"/>
        <v>0</v>
      </c>
      <c r="AR132" s="263">
        <f t="shared" si="10"/>
        <v>0</v>
      </c>
      <c r="AS132" s="203"/>
      <c r="AT132" s="203"/>
      <c r="AU132" s="347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62" t="s">
        <v>811</v>
      </c>
      <c r="AN133" s="600" t="s">
        <v>1071</v>
      </c>
      <c r="AO133" s="446" t="s">
        <v>196</v>
      </c>
      <c r="AP133" s="263">
        <f t="shared" si="10"/>
        <v>0</v>
      </c>
      <c r="AQ133" s="263">
        <f t="shared" si="10"/>
        <v>0</v>
      </c>
      <c r="AR133" s="263">
        <f t="shared" si="10"/>
        <v>0</v>
      </c>
      <c r="AS133" s="203"/>
      <c r="AT133" s="203"/>
      <c r="AU133" s="347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62" t="s">
        <v>103</v>
      </c>
      <c r="AN134" s="601" t="s">
        <v>2198</v>
      </c>
      <c r="AO134" s="446" t="s">
        <v>196</v>
      </c>
      <c r="AP134" s="263">
        <f t="shared" si="10"/>
        <v>0</v>
      </c>
      <c r="AQ134" s="263">
        <f t="shared" si="10"/>
        <v>0</v>
      </c>
      <c r="AR134" s="263">
        <f t="shared" si="10"/>
        <v>0</v>
      </c>
      <c r="AS134" s="203"/>
      <c r="AT134" s="203"/>
      <c r="AU134" s="347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62" t="s">
        <v>813</v>
      </c>
      <c r="AN135" s="600" t="s">
        <v>1072</v>
      </c>
      <c r="AO135" s="446" t="s">
        <v>196</v>
      </c>
      <c r="AP135" s="263">
        <f t="shared" si="10"/>
        <v>0</v>
      </c>
      <c r="AQ135" s="263">
        <f t="shared" si="10"/>
        <v>0</v>
      </c>
      <c r="AR135" s="263">
        <f t="shared" si="10"/>
        <v>0</v>
      </c>
      <c r="AS135" s="203"/>
      <c r="AT135" s="203"/>
      <c r="AU135" s="347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62" t="s">
        <v>104</v>
      </c>
      <c r="AN136" s="601" t="s">
        <v>2199</v>
      </c>
      <c r="AO136" s="446" t="s">
        <v>196</v>
      </c>
      <c r="AP136" s="263">
        <f t="shared" si="10"/>
        <v>0</v>
      </c>
      <c r="AQ136" s="263">
        <f t="shared" si="10"/>
        <v>0</v>
      </c>
      <c r="AR136" s="263">
        <f t="shared" si="10"/>
        <v>0</v>
      </c>
      <c r="AS136" s="203"/>
      <c r="AT136" s="203"/>
      <c r="AU136" s="347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62" t="s">
        <v>815</v>
      </c>
      <c r="AN137" s="600" t="s">
        <v>1073</v>
      </c>
      <c r="AO137" s="446" t="s">
        <v>196</v>
      </c>
      <c r="AP137" s="263">
        <f t="shared" si="10"/>
        <v>0</v>
      </c>
      <c r="AQ137" s="263">
        <f t="shared" si="10"/>
        <v>0</v>
      </c>
      <c r="AR137" s="263">
        <f t="shared" si="10"/>
        <v>0</v>
      </c>
      <c r="AS137" s="203"/>
      <c r="AT137" s="203"/>
      <c r="AU137" s="347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62" t="s">
        <v>598</v>
      </c>
      <c r="AN138" s="598" t="s">
        <v>1074</v>
      </c>
      <c r="AO138" s="446" t="s">
        <v>196</v>
      </c>
      <c r="AP138" s="263">
        <f t="shared" si="10"/>
        <v>0</v>
      </c>
      <c r="AQ138" s="263">
        <f t="shared" si="10"/>
        <v>0</v>
      </c>
      <c r="AR138" s="263">
        <f t="shared" si="10"/>
        <v>0</v>
      </c>
      <c r="AS138" s="203"/>
      <c r="AT138" s="203"/>
      <c r="AU138" s="347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63" t="s">
        <v>1075</v>
      </c>
      <c r="AN139" s="588" t="s">
        <v>1036</v>
      </c>
      <c r="AO139" s="446" t="s">
        <v>294</v>
      </c>
      <c r="AP139" s="263">
        <f t="shared" si="10"/>
        <v>0</v>
      </c>
      <c r="AQ139" s="263">
        <f t="shared" si="10"/>
        <v>0</v>
      </c>
      <c r="AR139" s="263">
        <f t="shared" si="10"/>
        <v>0</v>
      </c>
      <c r="AS139" s="146"/>
      <c r="AT139" s="203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63" t="s">
        <v>1076</v>
      </c>
      <c r="AN140" s="602" t="s">
        <v>1150</v>
      </c>
      <c r="AO140" s="446" t="s">
        <v>30</v>
      </c>
      <c r="AP140" s="260">
        <f>IF(AP139=0,0,AP138/AP139*1000/AP$6)</f>
        <v>0</v>
      </c>
      <c r="AQ140" s="260">
        <f>IF(AQ139=0,0,AQ138/AQ139*1000/AQ$6)</f>
        <v>0</v>
      </c>
      <c r="AR140" s="260">
        <f>IF(AR139=0,0,AR138/AR139*1000/AR$6)</f>
        <v>0</v>
      </c>
      <c r="AS140" s="146"/>
      <c r="AT140" s="203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63" t="s">
        <v>1077</v>
      </c>
      <c r="AN141" s="603" t="s">
        <v>1149</v>
      </c>
      <c r="AO141" s="446" t="s">
        <v>294</v>
      </c>
      <c r="AP141" s="263">
        <f t="shared" ref="AP141:AR142" si="11">SUMIF($AS$9:$AT$9,AP$9,$AS141:$AT141)</f>
        <v>0</v>
      </c>
      <c r="AQ141" s="263">
        <f t="shared" si="11"/>
        <v>0</v>
      </c>
      <c r="AR141" s="263">
        <f t="shared" si="11"/>
        <v>0</v>
      </c>
      <c r="AS141" s="146"/>
      <c r="AT141" s="203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63" t="s">
        <v>1078</v>
      </c>
      <c r="AN142" s="591" t="s">
        <v>1151</v>
      </c>
      <c r="AO142" s="446" t="s">
        <v>294</v>
      </c>
      <c r="AP142" s="263">
        <f t="shared" si="11"/>
        <v>0</v>
      </c>
      <c r="AQ142" s="263">
        <f t="shared" si="11"/>
        <v>0</v>
      </c>
      <c r="AR142" s="263">
        <f t="shared" si="11"/>
        <v>0</v>
      </c>
      <c r="AS142" s="146"/>
      <c r="AT142" s="203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63" t="s">
        <v>1079</v>
      </c>
      <c r="AN143" s="581" t="s">
        <v>34</v>
      </c>
      <c r="AO143" s="446" t="s">
        <v>30</v>
      </c>
      <c r="AP143" s="146"/>
      <c r="AQ143" s="146"/>
      <c r="AR143" s="146"/>
      <c r="AS143" s="146"/>
      <c r="AT143" s="203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63" t="s">
        <v>1080</v>
      </c>
      <c r="AN144" s="604" t="s">
        <v>1042</v>
      </c>
      <c r="AO144" s="446"/>
      <c r="AP144" s="146"/>
      <c r="AQ144" s="146"/>
      <c r="AR144" s="146"/>
      <c r="AS144" s="146"/>
      <c r="AT144" s="203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63" t="s">
        <v>1081</v>
      </c>
      <c r="AN145" s="581" t="s">
        <v>1044</v>
      </c>
      <c r="AO145" s="446" t="s">
        <v>30</v>
      </c>
      <c r="AP145" s="146"/>
      <c r="AQ145" s="146"/>
      <c r="AR145" s="146"/>
      <c r="AS145" s="146"/>
      <c r="AT145" s="203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63" t="s">
        <v>1082</v>
      </c>
      <c r="AN146" s="605" t="s">
        <v>1046</v>
      </c>
      <c r="AO146" s="446"/>
      <c r="AP146" s="146"/>
      <c r="AQ146" s="146"/>
      <c r="AR146" s="146"/>
      <c r="AS146" s="146"/>
      <c r="AT146" s="203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63" t="s">
        <v>1083</v>
      </c>
      <c r="AN147" s="606" t="s">
        <v>1048</v>
      </c>
      <c r="AO147" s="446" t="s">
        <v>30</v>
      </c>
      <c r="AP147" s="146"/>
      <c r="AQ147" s="146"/>
      <c r="AR147" s="146"/>
      <c r="AS147" s="146"/>
      <c r="AT147" s="203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63" t="s">
        <v>1084</v>
      </c>
      <c r="AN148" s="607" t="s">
        <v>1050</v>
      </c>
      <c r="AO148" s="446" t="s">
        <v>30</v>
      </c>
      <c r="AP148" s="146"/>
      <c r="AQ148" s="146"/>
      <c r="AR148" s="146"/>
      <c r="AS148" s="146"/>
      <c r="AT148" s="203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62" t="s">
        <v>599</v>
      </c>
      <c r="AN149" s="596" t="s">
        <v>1085</v>
      </c>
      <c r="AO149" s="446" t="s">
        <v>196</v>
      </c>
      <c r="AP149" s="263">
        <f t="shared" ref="AP149:AR160" si="12">SUMIF($AS$9:$AT$9,AP$9,$AS149:$AT149)</f>
        <v>0</v>
      </c>
      <c r="AQ149" s="263">
        <f t="shared" si="12"/>
        <v>0</v>
      </c>
      <c r="AR149" s="263">
        <f t="shared" si="12"/>
        <v>0</v>
      </c>
      <c r="AS149" s="203"/>
      <c r="AT149" s="203"/>
      <c r="AU149" s="347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38">
        <v>3</v>
      </c>
      <c r="AN150" s="538" t="s">
        <v>1086</v>
      </c>
      <c r="AO150" s="446" t="s">
        <v>196</v>
      </c>
      <c r="AP150" s="263">
        <f t="shared" si="12"/>
        <v>0</v>
      </c>
      <c r="AQ150" s="263">
        <f t="shared" si="12"/>
        <v>0</v>
      </c>
      <c r="AR150" s="263">
        <f t="shared" si="12"/>
        <v>0</v>
      </c>
      <c r="AS150" s="203"/>
      <c r="AT150" s="203"/>
      <c r="AU150" s="347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62" t="s">
        <v>172</v>
      </c>
      <c r="AN151" s="600" t="s">
        <v>1087</v>
      </c>
      <c r="AO151" s="446" t="s">
        <v>196</v>
      </c>
      <c r="AP151" s="263">
        <f t="shared" si="12"/>
        <v>0</v>
      </c>
      <c r="AQ151" s="263">
        <f t="shared" si="12"/>
        <v>0</v>
      </c>
      <c r="AR151" s="263">
        <f t="shared" si="12"/>
        <v>0</v>
      </c>
      <c r="AS151" s="203"/>
      <c r="AT151" s="203"/>
      <c r="AU151" s="347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62" t="s">
        <v>600</v>
      </c>
      <c r="AN152" s="598" t="s">
        <v>1088</v>
      </c>
      <c r="AO152" s="446" t="s">
        <v>196</v>
      </c>
      <c r="AP152" s="263">
        <f t="shared" si="12"/>
        <v>0</v>
      </c>
      <c r="AQ152" s="263">
        <f t="shared" si="12"/>
        <v>0</v>
      </c>
      <c r="AR152" s="263">
        <f t="shared" si="12"/>
        <v>0</v>
      </c>
      <c r="AS152" s="203"/>
      <c r="AT152" s="203"/>
      <c r="AU152" s="347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62" t="s">
        <v>610</v>
      </c>
      <c r="AN153" s="598" t="s">
        <v>1089</v>
      </c>
      <c r="AO153" s="446" t="s">
        <v>196</v>
      </c>
      <c r="AP153" s="263">
        <f t="shared" si="12"/>
        <v>0</v>
      </c>
      <c r="AQ153" s="263">
        <f t="shared" si="12"/>
        <v>0</v>
      </c>
      <c r="AR153" s="263">
        <f t="shared" si="12"/>
        <v>0</v>
      </c>
      <c r="AS153" s="203"/>
      <c r="AT153" s="203"/>
      <c r="AU153" s="347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62" t="s">
        <v>1090</v>
      </c>
      <c r="AN154" s="598" t="s">
        <v>1091</v>
      </c>
      <c r="AO154" s="446" t="s">
        <v>196</v>
      </c>
      <c r="AP154" s="263">
        <f t="shared" si="12"/>
        <v>0</v>
      </c>
      <c r="AQ154" s="263">
        <f t="shared" si="12"/>
        <v>0</v>
      </c>
      <c r="AR154" s="263">
        <f t="shared" si="12"/>
        <v>0</v>
      </c>
      <c r="AS154" s="203"/>
      <c r="AT154" s="203"/>
      <c r="AU154" s="347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62" t="s">
        <v>1092</v>
      </c>
      <c r="AN155" s="598" t="s">
        <v>1093</v>
      </c>
      <c r="AO155" s="446" t="s">
        <v>196</v>
      </c>
      <c r="AP155" s="263">
        <f t="shared" si="12"/>
        <v>0</v>
      </c>
      <c r="AQ155" s="263">
        <f t="shared" si="12"/>
        <v>0</v>
      </c>
      <c r="AR155" s="263">
        <f t="shared" si="12"/>
        <v>0</v>
      </c>
      <c r="AS155" s="203"/>
      <c r="AT155" s="203"/>
      <c r="AU155" s="347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62" t="s">
        <v>1094</v>
      </c>
      <c r="AN156" s="598" t="s">
        <v>1095</v>
      </c>
      <c r="AO156" s="446" t="s">
        <v>196</v>
      </c>
      <c r="AP156" s="263">
        <f t="shared" si="12"/>
        <v>0</v>
      </c>
      <c r="AQ156" s="263">
        <f t="shared" si="12"/>
        <v>0</v>
      </c>
      <c r="AR156" s="263">
        <f t="shared" si="12"/>
        <v>0</v>
      </c>
      <c r="AS156" s="203"/>
      <c r="AT156" s="203"/>
      <c r="AU156" s="347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62" t="s">
        <v>1096</v>
      </c>
      <c r="AN157" s="598" t="s">
        <v>1097</v>
      </c>
      <c r="AO157" s="446" t="s">
        <v>196</v>
      </c>
      <c r="AP157" s="263">
        <f t="shared" si="12"/>
        <v>0</v>
      </c>
      <c r="AQ157" s="263">
        <f t="shared" si="12"/>
        <v>0</v>
      </c>
      <c r="AR157" s="263">
        <f t="shared" si="12"/>
        <v>0</v>
      </c>
      <c r="AS157" s="203"/>
      <c r="AT157" s="203"/>
      <c r="AU157" s="347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62" t="s">
        <v>173</v>
      </c>
      <c r="AN158" s="600" t="s">
        <v>1098</v>
      </c>
      <c r="AO158" s="446" t="s">
        <v>196</v>
      </c>
      <c r="AP158" s="263">
        <f t="shared" si="12"/>
        <v>0</v>
      </c>
      <c r="AQ158" s="263">
        <f t="shared" si="12"/>
        <v>0</v>
      </c>
      <c r="AR158" s="263">
        <f t="shared" si="12"/>
        <v>0</v>
      </c>
      <c r="AS158" s="203"/>
      <c r="AT158" s="203"/>
      <c r="AU158" s="347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62" t="s">
        <v>554</v>
      </c>
      <c r="AN159" s="598" t="s">
        <v>1099</v>
      </c>
      <c r="AO159" s="446" t="s">
        <v>196</v>
      </c>
      <c r="AP159" s="263">
        <f t="shared" si="12"/>
        <v>0</v>
      </c>
      <c r="AQ159" s="263">
        <f t="shared" si="12"/>
        <v>0</v>
      </c>
      <c r="AR159" s="263">
        <f t="shared" si="12"/>
        <v>0</v>
      </c>
      <c r="AS159" s="203"/>
      <c r="AT159" s="203"/>
      <c r="AU159" s="347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63" t="s">
        <v>1100</v>
      </c>
      <c r="AN160" s="588" t="s">
        <v>1036</v>
      </c>
      <c r="AO160" s="446" t="s">
        <v>294</v>
      </c>
      <c r="AP160" s="263">
        <f t="shared" si="12"/>
        <v>0</v>
      </c>
      <c r="AQ160" s="263">
        <f t="shared" si="12"/>
        <v>0</v>
      </c>
      <c r="AR160" s="263">
        <f t="shared" si="12"/>
        <v>0</v>
      </c>
      <c r="AS160" s="203"/>
      <c r="AT160" s="203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63" t="s">
        <v>1101</v>
      </c>
      <c r="AN161" s="602" t="s">
        <v>1152</v>
      </c>
      <c r="AO161" s="446" t="s">
        <v>30</v>
      </c>
      <c r="AP161" s="260">
        <f>IF(AP160=0,0,AP159/AP160*1000/AP$6)</f>
        <v>0</v>
      </c>
      <c r="AQ161" s="260">
        <f>IF(AQ160=0,0,AQ159/AQ160*1000/AQ$6)</f>
        <v>0</v>
      </c>
      <c r="AR161" s="260">
        <f>IF(AR160=0,0,AR159/AR160*1000/AR$6)</f>
        <v>0</v>
      </c>
      <c r="AS161" s="146"/>
      <c r="AT161" s="203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63" t="s">
        <v>1102</v>
      </c>
      <c r="AN162" s="603" t="s">
        <v>1314</v>
      </c>
      <c r="AO162" s="446" t="s">
        <v>294</v>
      </c>
      <c r="AP162" s="263">
        <f t="shared" ref="AP162:AR163" si="13">SUMIF($AS$9:$AT$9,AP$9,$AS162:$AT162)</f>
        <v>0</v>
      </c>
      <c r="AQ162" s="263">
        <f t="shared" si="13"/>
        <v>0</v>
      </c>
      <c r="AR162" s="263">
        <f t="shared" si="13"/>
        <v>0</v>
      </c>
      <c r="AS162" s="203"/>
      <c r="AT162" s="203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63" t="s">
        <v>1103</v>
      </c>
      <c r="AN163" s="591" t="s">
        <v>1315</v>
      </c>
      <c r="AO163" s="446" t="s">
        <v>294</v>
      </c>
      <c r="AP163" s="263">
        <f t="shared" si="13"/>
        <v>0</v>
      </c>
      <c r="AQ163" s="263">
        <f t="shared" si="13"/>
        <v>0</v>
      </c>
      <c r="AR163" s="263">
        <f t="shared" si="13"/>
        <v>0</v>
      </c>
      <c r="AS163" s="203"/>
      <c r="AT163" s="203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63" t="s">
        <v>1104</v>
      </c>
      <c r="AN164" s="581" t="s">
        <v>34</v>
      </c>
      <c r="AO164" s="446" t="s">
        <v>30</v>
      </c>
      <c r="AP164" s="146"/>
      <c r="AQ164" s="146"/>
      <c r="AR164" s="146"/>
      <c r="AS164" s="146"/>
      <c r="AT164" s="203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63" t="s">
        <v>1105</v>
      </c>
      <c r="AN165" s="604" t="s">
        <v>1042</v>
      </c>
      <c r="AO165" s="446"/>
      <c r="AP165" s="146"/>
      <c r="AQ165" s="146"/>
      <c r="AR165" s="146"/>
      <c r="AS165" s="146"/>
      <c r="AT165" s="203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63" t="s">
        <v>1106</v>
      </c>
      <c r="AN166" s="581" t="s">
        <v>1044</v>
      </c>
      <c r="AO166" s="446" t="s">
        <v>30</v>
      </c>
      <c r="AP166" s="146"/>
      <c r="AQ166" s="146"/>
      <c r="AR166" s="146"/>
      <c r="AS166" s="146"/>
      <c r="AT166" s="203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63" t="s">
        <v>1107</v>
      </c>
      <c r="AN167" s="605" t="s">
        <v>1046</v>
      </c>
      <c r="AO167" s="446"/>
      <c r="AP167" s="146"/>
      <c r="AQ167" s="146"/>
      <c r="AR167" s="146"/>
      <c r="AS167" s="146"/>
      <c r="AT167" s="203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63" t="s">
        <v>1108</v>
      </c>
      <c r="AN168" s="606" t="s">
        <v>1048</v>
      </c>
      <c r="AO168" s="446" t="s">
        <v>30</v>
      </c>
      <c r="AP168" s="146"/>
      <c r="AQ168" s="146"/>
      <c r="AR168" s="146"/>
      <c r="AS168" s="146"/>
      <c r="AT168" s="203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63" t="s">
        <v>1109</v>
      </c>
      <c r="AN169" s="607" t="s">
        <v>1050</v>
      </c>
      <c r="AO169" s="446" t="s">
        <v>30</v>
      </c>
      <c r="AP169" s="146"/>
      <c r="AQ169" s="146"/>
      <c r="AR169" s="146"/>
      <c r="AS169" s="146"/>
      <c r="AT169" s="203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62" t="s">
        <v>1110</v>
      </c>
      <c r="AN170" s="596" t="s">
        <v>1111</v>
      </c>
      <c r="AO170" s="446" t="s">
        <v>196</v>
      </c>
      <c r="AP170" s="263">
        <f t="shared" ref="AP170:AR201" si="14">SUMIF($AS$9:$AT$9,AP$9,$AS170:$AT170)</f>
        <v>0</v>
      </c>
      <c r="AQ170" s="263">
        <f t="shared" si="14"/>
        <v>0</v>
      </c>
      <c r="AR170" s="263">
        <f t="shared" si="14"/>
        <v>0</v>
      </c>
      <c r="AS170" s="203"/>
      <c r="AT170" s="203"/>
      <c r="AU170" s="347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62" t="s">
        <v>174</v>
      </c>
      <c r="AN171" s="600" t="s">
        <v>1112</v>
      </c>
      <c r="AO171" s="446" t="s">
        <v>196</v>
      </c>
      <c r="AP171" s="263">
        <f t="shared" si="14"/>
        <v>0</v>
      </c>
      <c r="AQ171" s="263">
        <f t="shared" si="14"/>
        <v>0</v>
      </c>
      <c r="AR171" s="263">
        <f t="shared" si="14"/>
        <v>0</v>
      </c>
      <c r="AS171" s="203"/>
      <c r="AT171" s="203"/>
      <c r="AU171" s="347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62" t="s">
        <v>175</v>
      </c>
      <c r="AN172" s="600" t="s">
        <v>1113</v>
      </c>
      <c r="AO172" s="446" t="s">
        <v>196</v>
      </c>
      <c r="AP172" s="263">
        <f t="shared" si="14"/>
        <v>0</v>
      </c>
      <c r="AQ172" s="263">
        <f t="shared" si="14"/>
        <v>0</v>
      </c>
      <c r="AR172" s="263">
        <f t="shared" si="14"/>
        <v>0</v>
      </c>
      <c r="AS172" s="203"/>
      <c r="AT172" s="203"/>
      <c r="AU172" s="347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62" t="s">
        <v>176</v>
      </c>
      <c r="AN173" s="600" t="s">
        <v>1114</v>
      </c>
      <c r="AO173" s="446" t="s">
        <v>196</v>
      </c>
      <c r="AP173" s="263">
        <f t="shared" si="14"/>
        <v>0</v>
      </c>
      <c r="AQ173" s="263">
        <f t="shared" si="14"/>
        <v>0</v>
      </c>
      <c r="AR173" s="263">
        <f t="shared" si="14"/>
        <v>0</v>
      </c>
      <c r="AS173" s="203"/>
      <c r="AT173" s="203"/>
      <c r="AU173" s="347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62" t="s">
        <v>177</v>
      </c>
      <c r="AN174" s="600" t="s">
        <v>1115</v>
      </c>
      <c r="AO174" s="446" t="s">
        <v>196</v>
      </c>
      <c r="AP174" s="263">
        <f t="shared" si="14"/>
        <v>0</v>
      </c>
      <c r="AQ174" s="263">
        <f t="shared" si="14"/>
        <v>0</v>
      </c>
      <c r="AR174" s="263">
        <f t="shared" si="14"/>
        <v>0</v>
      </c>
      <c r="AS174" s="203"/>
      <c r="AT174" s="203"/>
      <c r="AU174" s="347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62" t="s">
        <v>1116</v>
      </c>
      <c r="AN175" s="600" t="s">
        <v>1117</v>
      </c>
      <c r="AO175" s="446" t="s">
        <v>196</v>
      </c>
      <c r="AP175" s="263">
        <f t="shared" si="14"/>
        <v>0</v>
      </c>
      <c r="AQ175" s="263">
        <f t="shared" si="14"/>
        <v>0</v>
      </c>
      <c r="AR175" s="263">
        <f t="shared" si="14"/>
        <v>0</v>
      </c>
      <c r="AS175" s="203"/>
      <c r="AT175" s="203"/>
      <c r="AU175" s="347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62" t="s">
        <v>1118</v>
      </c>
      <c r="AN176" s="598" t="s">
        <v>1119</v>
      </c>
      <c r="AO176" s="446" t="s">
        <v>196</v>
      </c>
      <c r="AP176" s="263">
        <f t="shared" si="14"/>
        <v>0</v>
      </c>
      <c r="AQ176" s="263">
        <f t="shared" si="14"/>
        <v>0</v>
      </c>
      <c r="AR176" s="263">
        <f t="shared" si="14"/>
        <v>0</v>
      </c>
      <c r="AS176" s="203"/>
      <c r="AT176" s="203"/>
      <c r="AU176" s="347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62" t="s">
        <v>1120</v>
      </c>
      <c r="AN177" s="598" t="s">
        <v>1121</v>
      </c>
      <c r="AO177" s="446" t="s">
        <v>196</v>
      </c>
      <c r="AP177" s="263">
        <f t="shared" si="14"/>
        <v>0</v>
      </c>
      <c r="AQ177" s="263">
        <f t="shared" si="14"/>
        <v>0</v>
      </c>
      <c r="AR177" s="263">
        <f t="shared" si="14"/>
        <v>0</v>
      </c>
      <c r="AS177" s="203"/>
      <c r="AT177" s="203"/>
      <c r="AU177" s="347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38">
        <v>4</v>
      </c>
      <c r="AN178" s="538" t="s">
        <v>1122</v>
      </c>
      <c r="AO178" s="446" t="s">
        <v>196</v>
      </c>
      <c r="AP178" s="263">
        <f t="shared" si="14"/>
        <v>0</v>
      </c>
      <c r="AQ178" s="263">
        <f t="shared" si="14"/>
        <v>0</v>
      </c>
      <c r="AR178" s="263">
        <f t="shared" si="14"/>
        <v>0</v>
      </c>
      <c r="AS178" s="203"/>
      <c r="AT178" s="203"/>
      <c r="AU178" s="347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62" t="s">
        <v>178</v>
      </c>
      <c r="AN179" s="600" t="s">
        <v>1123</v>
      </c>
      <c r="AO179" s="446" t="s">
        <v>196</v>
      </c>
      <c r="AP179" s="263">
        <f t="shared" si="14"/>
        <v>0</v>
      </c>
      <c r="AQ179" s="263">
        <f t="shared" si="14"/>
        <v>0</v>
      </c>
      <c r="AR179" s="263">
        <f t="shared" si="14"/>
        <v>0</v>
      </c>
      <c r="AS179" s="203"/>
      <c r="AT179" s="203"/>
      <c r="AU179" s="347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38">
        <v>5</v>
      </c>
      <c r="AN180" s="538" t="s">
        <v>669</v>
      </c>
      <c r="AO180" s="446" t="s">
        <v>196</v>
      </c>
      <c r="AP180" s="263">
        <f t="shared" si="14"/>
        <v>0</v>
      </c>
      <c r="AQ180" s="263">
        <f t="shared" si="14"/>
        <v>0</v>
      </c>
      <c r="AR180" s="263">
        <f t="shared" si="14"/>
        <v>0</v>
      </c>
      <c r="AS180" s="203"/>
      <c r="AT180" s="203"/>
      <c r="AU180" s="347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62" t="s">
        <v>182</v>
      </c>
      <c r="AN181" s="600" t="s">
        <v>1124</v>
      </c>
      <c r="AO181" s="446" t="s">
        <v>196</v>
      </c>
      <c r="AP181" s="263">
        <f t="shared" si="14"/>
        <v>0</v>
      </c>
      <c r="AQ181" s="263">
        <f t="shared" si="14"/>
        <v>0</v>
      </c>
      <c r="AR181" s="263">
        <f t="shared" si="14"/>
        <v>0</v>
      </c>
      <c r="AS181" s="203"/>
      <c r="AT181" s="203"/>
      <c r="AU181" s="347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38">
        <v>6</v>
      </c>
      <c r="AN182" s="538" t="s">
        <v>2196</v>
      </c>
      <c r="AO182" s="446" t="s">
        <v>196</v>
      </c>
      <c r="AP182" s="263">
        <f t="shared" si="14"/>
        <v>0</v>
      </c>
      <c r="AQ182" s="263">
        <f t="shared" si="14"/>
        <v>0</v>
      </c>
      <c r="AR182" s="263">
        <f t="shared" si="14"/>
        <v>0</v>
      </c>
      <c r="AS182" s="203"/>
      <c r="AT182" s="203"/>
      <c r="AU182" s="347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62" t="s">
        <v>816</v>
      </c>
      <c r="AN183" s="600" t="s">
        <v>1125</v>
      </c>
      <c r="AO183" s="446" t="s">
        <v>196</v>
      </c>
      <c r="AP183" s="263">
        <f t="shared" si="14"/>
        <v>0</v>
      </c>
      <c r="AQ183" s="263">
        <f t="shared" si="14"/>
        <v>0</v>
      </c>
      <c r="AR183" s="263">
        <f t="shared" si="14"/>
        <v>0</v>
      </c>
      <c r="AS183" s="203"/>
      <c r="AT183" s="203"/>
      <c r="AU183" s="347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62" t="s">
        <v>618</v>
      </c>
      <c r="AN184" s="598" t="s">
        <v>2405</v>
      </c>
      <c r="AO184" s="446" t="s">
        <v>196</v>
      </c>
      <c r="AP184" s="263">
        <f t="shared" si="14"/>
        <v>0</v>
      </c>
      <c r="AQ184" s="263">
        <f t="shared" si="14"/>
        <v>0</v>
      </c>
      <c r="AR184" s="263">
        <f t="shared" si="14"/>
        <v>0</v>
      </c>
      <c r="AS184" s="203"/>
      <c r="AT184" s="203"/>
      <c r="AU184" s="347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62" t="s">
        <v>619</v>
      </c>
      <c r="AN185" s="598" t="s">
        <v>2406</v>
      </c>
      <c r="AO185" s="446" t="s">
        <v>196</v>
      </c>
      <c r="AP185" s="263">
        <f t="shared" si="14"/>
        <v>0</v>
      </c>
      <c r="AQ185" s="263">
        <f t="shared" si="14"/>
        <v>0</v>
      </c>
      <c r="AR185" s="263">
        <f t="shared" si="14"/>
        <v>0</v>
      </c>
      <c r="AS185" s="203"/>
      <c r="AT185" s="203"/>
      <c r="AU185" s="347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62" t="s">
        <v>850</v>
      </c>
      <c r="AN186" s="598" t="s">
        <v>1140</v>
      </c>
      <c r="AO186" s="446" t="s">
        <v>196</v>
      </c>
      <c r="AP186" s="263">
        <f t="shared" si="14"/>
        <v>0</v>
      </c>
      <c r="AQ186" s="263">
        <f t="shared" si="14"/>
        <v>0</v>
      </c>
      <c r="AR186" s="263">
        <f t="shared" si="14"/>
        <v>0</v>
      </c>
      <c r="AS186" s="203"/>
      <c r="AT186" s="203"/>
      <c r="AU186" s="347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62" t="s">
        <v>809</v>
      </c>
      <c r="AN187" s="600" t="s">
        <v>1126</v>
      </c>
      <c r="AO187" s="446" t="s">
        <v>196</v>
      </c>
      <c r="AP187" s="263">
        <f t="shared" si="14"/>
        <v>0</v>
      </c>
      <c r="AQ187" s="263">
        <f t="shared" si="14"/>
        <v>0</v>
      </c>
      <c r="AR187" s="263">
        <f t="shared" si="14"/>
        <v>0</v>
      </c>
      <c r="AS187" s="203"/>
      <c r="AT187" s="203"/>
      <c r="AU187" s="347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62" t="s">
        <v>812</v>
      </c>
      <c r="AN188" s="600" t="s">
        <v>1127</v>
      </c>
      <c r="AO188" s="446" t="s">
        <v>196</v>
      </c>
      <c r="AP188" s="263">
        <f t="shared" si="14"/>
        <v>0</v>
      </c>
      <c r="AQ188" s="263">
        <f t="shared" si="14"/>
        <v>0</v>
      </c>
      <c r="AR188" s="263">
        <f t="shared" si="14"/>
        <v>0</v>
      </c>
      <c r="AS188" s="203"/>
      <c r="AT188" s="203"/>
      <c r="AU188" s="347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62" t="s">
        <v>626</v>
      </c>
      <c r="AN189" s="600" t="s">
        <v>1128</v>
      </c>
      <c r="AO189" s="446" t="s">
        <v>196</v>
      </c>
      <c r="AP189" s="263">
        <f t="shared" si="14"/>
        <v>0</v>
      </c>
      <c r="AQ189" s="263">
        <f t="shared" si="14"/>
        <v>0</v>
      </c>
      <c r="AR189" s="263">
        <f t="shared" si="14"/>
        <v>0</v>
      </c>
      <c r="AS189" s="203"/>
      <c r="AT189" s="203"/>
      <c r="AU189" s="347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62" t="s">
        <v>630</v>
      </c>
      <c r="AN190" s="600" t="s">
        <v>1129</v>
      </c>
      <c r="AO190" s="446" t="s">
        <v>196</v>
      </c>
      <c r="AP190" s="263">
        <f t="shared" si="14"/>
        <v>0</v>
      </c>
      <c r="AQ190" s="263">
        <f t="shared" si="14"/>
        <v>0</v>
      </c>
      <c r="AR190" s="263">
        <f t="shared" si="14"/>
        <v>0</v>
      </c>
      <c r="AS190" s="203"/>
      <c r="AT190" s="203"/>
      <c r="AU190" s="347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38">
        <v>7</v>
      </c>
      <c r="AN191" s="538" t="s">
        <v>2197</v>
      </c>
      <c r="AO191" s="446" t="s">
        <v>196</v>
      </c>
      <c r="AP191" s="263">
        <f t="shared" si="14"/>
        <v>0</v>
      </c>
      <c r="AQ191" s="263">
        <f t="shared" si="14"/>
        <v>0</v>
      </c>
      <c r="AR191" s="263">
        <f t="shared" si="14"/>
        <v>0</v>
      </c>
      <c r="AS191" s="203"/>
      <c r="AT191" s="203"/>
      <c r="AU191" s="347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62" t="s">
        <v>567</v>
      </c>
      <c r="AN192" s="600" t="s">
        <v>1130</v>
      </c>
      <c r="AO192" s="446" t="s">
        <v>196</v>
      </c>
      <c r="AP192" s="263">
        <f t="shared" si="14"/>
        <v>0</v>
      </c>
      <c r="AQ192" s="263">
        <f t="shared" si="14"/>
        <v>0</v>
      </c>
      <c r="AR192" s="263">
        <f t="shared" si="14"/>
        <v>0</v>
      </c>
      <c r="AS192" s="203"/>
      <c r="AT192" s="203"/>
      <c r="AU192" s="347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62" t="s">
        <v>569</v>
      </c>
      <c r="AN193" s="600" t="s">
        <v>1131</v>
      </c>
      <c r="AO193" s="446" t="s">
        <v>196</v>
      </c>
      <c r="AP193" s="263">
        <f t="shared" si="14"/>
        <v>0</v>
      </c>
      <c r="AQ193" s="263">
        <f t="shared" si="14"/>
        <v>0</v>
      </c>
      <c r="AR193" s="263">
        <f t="shared" si="14"/>
        <v>0</v>
      </c>
      <c r="AS193" s="203"/>
      <c r="AT193" s="203"/>
      <c r="AU193" s="347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62" t="s">
        <v>572</v>
      </c>
      <c r="AN194" s="600" t="s">
        <v>1132</v>
      </c>
      <c r="AO194" s="446" t="s">
        <v>196</v>
      </c>
      <c r="AP194" s="263">
        <f t="shared" si="14"/>
        <v>0</v>
      </c>
      <c r="AQ194" s="263">
        <f t="shared" si="14"/>
        <v>0</v>
      </c>
      <c r="AR194" s="263">
        <f t="shared" si="14"/>
        <v>0</v>
      </c>
      <c r="AS194" s="203"/>
      <c r="AT194" s="203"/>
      <c r="AU194" s="347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62" t="s">
        <v>574</v>
      </c>
      <c r="AN195" s="600" t="s">
        <v>1133</v>
      </c>
      <c r="AO195" s="446" t="s">
        <v>196</v>
      </c>
      <c r="AP195" s="263">
        <f t="shared" si="14"/>
        <v>0</v>
      </c>
      <c r="AQ195" s="263">
        <f t="shared" si="14"/>
        <v>0</v>
      </c>
      <c r="AR195" s="263">
        <f t="shared" si="14"/>
        <v>0</v>
      </c>
      <c r="AS195" s="203"/>
      <c r="AT195" s="203"/>
      <c r="AU195" s="347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62" t="s">
        <v>576</v>
      </c>
      <c r="AN196" s="600" t="s">
        <v>1134</v>
      </c>
      <c r="AO196" s="446" t="s">
        <v>196</v>
      </c>
      <c r="AP196" s="263">
        <f t="shared" si="14"/>
        <v>0</v>
      </c>
      <c r="AQ196" s="263">
        <f t="shared" si="14"/>
        <v>0</v>
      </c>
      <c r="AR196" s="263">
        <f t="shared" si="14"/>
        <v>0</v>
      </c>
      <c r="AS196" s="203"/>
      <c r="AT196" s="203"/>
      <c r="AU196" s="347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62" t="s">
        <v>1135</v>
      </c>
      <c r="AN197" s="600" t="s">
        <v>1136</v>
      </c>
      <c r="AO197" s="446" t="s">
        <v>196</v>
      </c>
      <c r="AP197" s="263">
        <f t="shared" si="14"/>
        <v>0</v>
      </c>
      <c r="AQ197" s="263">
        <f t="shared" si="14"/>
        <v>0</v>
      </c>
      <c r="AR197" s="263">
        <f t="shared" si="14"/>
        <v>0</v>
      </c>
      <c r="AS197" s="203"/>
      <c r="AT197" s="203"/>
      <c r="AU197" s="347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62" t="s">
        <v>1137</v>
      </c>
      <c r="AN198" s="600" t="s">
        <v>1138</v>
      </c>
      <c r="AO198" s="446" t="s">
        <v>196</v>
      </c>
      <c r="AP198" s="263">
        <f t="shared" si="14"/>
        <v>0</v>
      </c>
      <c r="AQ198" s="263">
        <f t="shared" si="14"/>
        <v>0</v>
      </c>
      <c r="AR198" s="263">
        <f t="shared" si="14"/>
        <v>0</v>
      </c>
      <c r="AS198" s="203"/>
      <c r="AT198" s="203"/>
      <c r="AU198" s="347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38" t="s">
        <v>578</v>
      </c>
      <c r="AN199" s="538" t="s">
        <v>1139</v>
      </c>
      <c r="AO199" s="446" t="s">
        <v>196</v>
      </c>
      <c r="AP199" s="263">
        <f t="shared" si="14"/>
        <v>0</v>
      </c>
      <c r="AQ199" s="263">
        <f t="shared" si="14"/>
        <v>0</v>
      </c>
      <c r="AR199" s="263">
        <f t="shared" si="14"/>
        <v>0</v>
      </c>
      <c r="AS199" s="203"/>
      <c r="AT199" s="203"/>
      <c r="AU199" s="347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38" t="s">
        <v>581</v>
      </c>
      <c r="AN200" s="538" t="s">
        <v>1249</v>
      </c>
      <c r="AO200" s="446" t="s">
        <v>196</v>
      </c>
      <c r="AP200" s="263">
        <f t="shared" si="14"/>
        <v>0</v>
      </c>
      <c r="AQ200" s="263">
        <f t="shared" si="14"/>
        <v>0</v>
      </c>
      <c r="AR200" s="263">
        <f t="shared" si="14"/>
        <v>0</v>
      </c>
      <c r="AS200" s="203"/>
      <c r="AT200" s="203"/>
      <c r="AU200" s="347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38" t="s">
        <v>586</v>
      </c>
      <c r="AN201" s="538" t="s">
        <v>1250</v>
      </c>
      <c r="AO201" s="446" t="s">
        <v>196</v>
      </c>
      <c r="AP201" s="263">
        <f t="shared" si="14"/>
        <v>0</v>
      </c>
      <c r="AQ201" s="263">
        <f t="shared" si="14"/>
        <v>0</v>
      </c>
      <c r="AR201" s="263">
        <f t="shared" si="14"/>
        <v>0</v>
      </c>
      <c r="AS201" s="203"/>
      <c r="AT201" s="203"/>
      <c r="AU201" s="347"/>
    </row>
    <row r="202" spans="1:47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86"/>
      <c r="AN202" s="587"/>
      <c r="AO202" s="448"/>
      <c r="AP202" s="146"/>
      <c r="AQ202" s="146"/>
      <c r="AR202" s="146"/>
      <c r="AS202" s="203"/>
      <c r="AT202" s="203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639" t="s">
        <v>2431</v>
      </c>
      <c r="AN203" s="538" t="s">
        <v>589</v>
      </c>
      <c r="AO203" s="446" t="s">
        <v>196</v>
      </c>
      <c r="AP203" s="263">
        <f>SUMIF($AS$9:$AT$9,AP$9,$AS203:$AT203)</f>
        <v>0</v>
      </c>
      <c r="AQ203" s="263">
        <f>SUMIF($AS$9:$AT$9,AQ$9,$AS203:$AT203)</f>
        <v>0</v>
      </c>
      <c r="AR203" s="263">
        <f>SUMIF($AS$9:$AT$9,AR$9,$AS203:$AT203)</f>
        <v>0</v>
      </c>
      <c r="AS203" s="203"/>
      <c r="AT203" s="203"/>
      <c r="AU203" s="347"/>
    </row>
    <row r="204" spans="1:47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86"/>
      <c r="AN204" s="587"/>
      <c r="AO204" s="448"/>
      <c r="AP204" s="146"/>
      <c r="AQ204" s="146"/>
      <c r="AR204" s="146"/>
      <c r="AS204" s="203"/>
      <c r="AT204" s="203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6"/>
      <c r="AM205" s="639" t="s">
        <v>2430</v>
      </c>
      <c r="AN205" s="547" t="s">
        <v>2429</v>
      </c>
      <c r="AO205" s="171" t="s">
        <v>196</v>
      </c>
      <c r="AP205" s="263">
        <f>SUMIF($AS$9:$AT$9,AP$9,$AS205:$AT205)</f>
        <v>0</v>
      </c>
      <c r="AQ205" s="263">
        <f>SUMIF($AS$9:$AT$9,AQ$9,$AS205:$AT205)</f>
        <v>0</v>
      </c>
      <c r="AR205" s="263">
        <f>SUMIF($AS$9:$AT$9,AR$9,$AS205:$AT205)</f>
        <v>0</v>
      </c>
      <c r="AS205" s="203"/>
      <c r="AT205" s="203"/>
      <c r="AU205" s="347"/>
    </row>
    <row r="206" spans="1:47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6"/>
      <c r="AM206" s="561"/>
      <c r="AN206" s="520"/>
      <c r="AO206" s="174"/>
      <c r="AP206" s="278"/>
      <c r="AQ206" s="278"/>
      <c r="AR206" s="278"/>
      <c r="AS206" s="203"/>
      <c r="AT206" s="203"/>
      <c r="AU206" s="118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6"/>
      <c r="AM207" s="566" t="s">
        <v>2426</v>
      </c>
      <c r="AN207" s="566" t="s">
        <v>2438</v>
      </c>
      <c r="AO207" s="470" t="s">
        <v>196</v>
      </c>
      <c r="AP207" s="263">
        <f t="shared" ref="AP207:AR208" si="15">SUMIF($AS$9:$AT$9,AP$9,$AS207:$AT207)</f>
        <v>0</v>
      </c>
      <c r="AQ207" s="263">
        <f t="shared" si="15"/>
        <v>0</v>
      </c>
      <c r="AR207" s="263">
        <f t="shared" si="15"/>
        <v>0</v>
      </c>
      <c r="AS207" s="203"/>
      <c r="AT207" s="203"/>
      <c r="AU207" s="347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6"/>
      <c r="AM208" s="567" t="s">
        <v>740</v>
      </c>
      <c r="AN208" s="568" t="s">
        <v>661</v>
      </c>
      <c r="AO208" s="470" t="s">
        <v>196</v>
      </c>
      <c r="AP208" s="263">
        <f t="shared" si="15"/>
        <v>0</v>
      </c>
      <c r="AQ208" s="263">
        <f t="shared" si="15"/>
        <v>0</v>
      </c>
      <c r="AR208" s="263">
        <f t="shared" si="15"/>
        <v>0</v>
      </c>
      <c r="AS208" s="203"/>
      <c r="AT208" s="203"/>
      <c r="AU208" s="347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6"/>
      <c r="AM209" s="561"/>
      <c r="AN209" s="520"/>
      <c r="AO209" s="174"/>
      <c r="AP209" s="278"/>
      <c r="AQ209" s="278"/>
      <c r="AR209" s="278"/>
      <c r="AS209" s="203"/>
      <c r="AT209" s="203"/>
      <c r="AU209" s="118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6"/>
      <c r="AM210" s="624" t="s">
        <v>2434</v>
      </c>
      <c r="AN210" s="515" t="s">
        <v>591</v>
      </c>
      <c r="AO210" s="472" t="s">
        <v>196</v>
      </c>
      <c r="AP210" s="263">
        <f t="shared" ref="AP210:AR213" si="16">SUMIF($AS$9:$AT$9,AP$9,$AS210:$AT210)</f>
        <v>0</v>
      </c>
      <c r="AQ210" s="263">
        <f t="shared" si="16"/>
        <v>0</v>
      </c>
      <c r="AR210" s="263">
        <f t="shared" si="16"/>
        <v>0</v>
      </c>
      <c r="AS210" s="203"/>
      <c r="AT210" s="203"/>
      <c r="AU210" s="347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6"/>
      <c r="AM211" s="624" t="s">
        <v>2435</v>
      </c>
      <c r="AN211" s="515" t="s">
        <v>592</v>
      </c>
      <c r="AO211" s="472" t="s">
        <v>196</v>
      </c>
      <c r="AP211" s="263">
        <f t="shared" si="16"/>
        <v>0</v>
      </c>
      <c r="AQ211" s="263">
        <f t="shared" si="16"/>
        <v>0</v>
      </c>
      <c r="AR211" s="263">
        <f t="shared" si="16"/>
        <v>0</v>
      </c>
      <c r="AS211" s="203"/>
      <c r="AT211" s="203"/>
      <c r="AU211" s="347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6"/>
      <c r="AM212" s="624" t="s">
        <v>2436</v>
      </c>
      <c r="AN212" s="515" t="s">
        <v>593</v>
      </c>
      <c r="AO212" s="472" t="s">
        <v>196</v>
      </c>
      <c r="AP212" s="263">
        <f t="shared" si="16"/>
        <v>0</v>
      </c>
      <c r="AQ212" s="263">
        <f t="shared" si="16"/>
        <v>0</v>
      </c>
      <c r="AR212" s="263">
        <f t="shared" si="16"/>
        <v>0</v>
      </c>
      <c r="AS212" s="203"/>
      <c r="AT212" s="203"/>
      <c r="AU212" s="347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6"/>
      <c r="AM213" s="624" t="s">
        <v>2437</v>
      </c>
      <c r="AN213" s="515" t="s">
        <v>594</v>
      </c>
      <c r="AO213" s="472" t="s">
        <v>196</v>
      </c>
      <c r="AP213" s="263">
        <f t="shared" si="16"/>
        <v>0</v>
      </c>
      <c r="AQ213" s="263">
        <f t="shared" si="16"/>
        <v>0</v>
      </c>
      <c r="AR213" s="263">
        <f t="shared" si="16"/>
        <v>0</v>
      </c>
      <c r="AS213" s="203"/>
      <c r="AT213" s="203"/>
      <c r="AU213" s="347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61"/>
      <c r="AN214" s="575"/>
      <c r="AO214" s="174"/>
      <c r="AP214" s="278"/>
      <c r="AQ214" s="278"/>
      <c r="AR214" s="278"/>
      <c r="AS214" s="203"/>
      <c r="AT214" s="203"/>
      <c r="AU214" s="118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61"/>
      <c r="AN215" s="575"/>
      <c r="AO215" s="174"/>
      <c r="AP215" s="278"/>
      <c r="AQ215" s="278"/>
      <c r="AR215" s="278"/>
      <c r="AS215" s="203"/>
      <c r="AT215" s="203"/>
      <c r="AU215" s="118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61"/>
      <c r="AN216" s="575"/>
      <c r="AO216" s="174"/>
      <c r="AP216" s="278"/>
      <c r="AQ216" s="278"/>
      <c r="AR216" s="278"/>
      <c r="AS216" s="203"/>
      <c r="AT216" s="203"/>
      <c r="AU216" s="118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61"/>
      <c r="AN217" s="575"/>
      <c r="AO217" s="174"/>
      <c r="AP217" s="278"/>
      <c r="AQ217" s="278"/>
      <c r="AR217" s="278"/>
      <c r="AS217" s="203"/>
      <c r="AT217" s="203"/>
      <c r="AU217" s="118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61"/>
      <c r="AN218" s="575"/>
      <c r="AO218" s="174"/>
      <c r="AP218" s="278"/>
      <c r="AQ218" s="278"/>
      <c r="AR218" s="278"/>
      <c r="AS218" s="203"/>
      <c r="AT218" s="203"/>
      <c r="AU218" s="118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61"/>
      <c r="AN219" s="575"/>
      <c r="AO219" s="174"/>
      <c r="AP219" s="278"/>
      <c r="AQ219" s="278"/>
      <c r="AR219" s="278"/>
      <c r="AS219" s="203"/>
      <c r="AT219" s="203"/>
      <c r="AU219" s="118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61"/>
      <c r="AN220" s="575"/>
      <c r="AO220" s="174"/>
      <c r="AP220" s="278"/>
      <c r="AQ220" s="278"/>
      <c r="AR220" s="278"/>
      <c r="AS220" s="203"/>
      <c r="AT220" s="203"/>
      <c r="AU220" s="118"/>
    </row>
    <row r="221" spans="1:47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61"/>
      <c r="AN221" s="575"/>
      <c r="AO221" s="174"/>
      <c r="AP221" s="278"/>
      <c r="AQ221" s="278"/>
      <c r="AR221" s="278"/>
      <c r="AS221" s="203"/>
      <c r="AT221" s="203"/>
      <c r="AU221" s="118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6"/>
      <c r="AM222" s="639" t="s">
        <v>2439</v>
      </c>
      <c r="AN222" s="547" t="s">
        <v>2440</v>
      </c>
      <c r="AO222" s="171" t="s">
        <v>196</v>
      </c>
      <c r="AP222" s="263">
        <f>SUMIF($AS$9:$AT$9,AP$9,$AS222:$AT222)</f>
        <v>0</v>
      </c>
      <c r="AQ222" s="263">
        <f>SUMIF($AS$9:$AT$9,AQ$9,$AS222:$AT222)</f>
        <v>0</v>
      </c>
      <c r="AR222" s="263">
        <f>SUMIF($AS$9:$AT$9,AR$9,$AS222:$AT222)</f>
        <v>0</v>
      </c>
      <c r="AS222" s="203"/>
      <c r="AT222" s="203"/>
      <c r="AU222" s="347"/>
    </row>
    <row r="223" spans="1:47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75"/>
      <c r="AO223" s="174"/>
      <c r="AP223" s="278"/>
      <c r="AQ223" s="278"/>
      <c r="AR223" s="278"/>
      <c r="AS223" s="203"/>
      <c r="AT223" s="203"/>
      <c r="AU223" s="118"/>
    </row>
    <row r="224" spans="1:47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75"/>
      <c r="AO224" s="174"/>
      <c r="AP224" s="278"/>
      <c r="AQ224" s="278"/>
      <c r="AR224" s="278"/>
      <c r="AS224" s="203"/>
      <c r="AT224" s="203"/>
      <c r="AU224" s="118"/>
    </row>
    <row r="225" spans="1:48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75"/>
      <c r="AO225" s="174"/>
      <c r="AP225" s="278"/>
      <c r="AQ225" s="278"/>
      <c r="AR225" s="278"/>
      <c r="AS225" s="203"/>
      <c r="AT225" s="203"/>
      <c r="AU225" s="118"/>
    </row>
    <row r="226" spans="1:48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75"/>
      <c r="AO226" s="174"/>
      <c r="AP226" s="278"/>
      <c r="AQ226" s="278"/>
      <c r="AR226" s="278"/>
      <c r="AS226" s="203"/>
      <c r="AT226" s="203"/>
      <c r="AU226" s="118"/>
    </row>
    <row r="227" spans="1:48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75"/>
      <c r="AO227" s="174"/>
      <c r="AP227" s="278"/>
      <c r="AQ227" s="278"/>
      <c r="AR227" s="278"/>
      <c r="AS227" s="203"/>
      <c r="AT227" s="203"/>
      <c r="AU227" s="118"/>
    </row>
    <row r="228" spans="1:48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75"/>
      <c r="AO228" s="174"/>
      <c r="AP228" s="278"/>
      <c r="AQ228" s="278"/>
      <c r="AR228" s="278"/>
      <c r="AS228" s="203"/>
      <c r="AT228" s="203"/>
      <c r="AU228" s="118"/>
    </row>
    <row r="229" spans="1:48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75"/>
      <c r="AO229" s="174"/>
      <c r="AP229" s="278"/>
      <c r="AQ229" s="278"/>
      <c r="AR229" s="278"/>
      <c r="AS229" s="203"/>
      <c r="AT229" s="203"/>
      <c r="AU229" s="118"/>
    </row>
    <row r="230" spans="1:48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75"/>
      <c r="AO230" s="174"/>
      <c r="AP230" s="278"/>
      <c r="AQ230" s="278"/>
      <c r="AR230" s="278"/>
      <c r="AS230" s="203"/>
      <c r="AT230" s="203"/>
      <c r="AU230" s="118"/>
    </row>
    <row r="231" spans="1:48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75"/>
      <c r="AO231" s="174"/>
      <c r="AP231" s="278"/>
      <c r="AQ231" s="278"/>
      <c r="AR231" s="278"/>
      <c r="AS231" s="203"/>
      <c r="AT231" s="203"/>
      <c r="AU231" s="118"/>
    </row>
    <row r="232" spans="1:48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75"/>
      <c r="AO232" s="174"/>
      <c r="AP232" s="278"/>
      <c r="AQ232" s="278"/>
      <c r="AR232" s="278"/>
      <c r="AS232" s="203"/>
      <c r="AT232" s="203"/>
      <c r="AU232" s="118"/>
    </row>
    <row r="233" spans="1:48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75"/>
      <c r="AO233" s="174"/>
      <c r="AP233" s="278"/>
      <c r="AQ233" s="278"/>
      <c r="AR233" s="278"/>
      <c r="AS233" s="203"/>
      <c r="AT233" s="203"/>
      <c r="AU233" s="118"/>
    </row>
    <row r="234" spans="1:48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75"/>
      <c r="AO234" s="174"/>
      <c r="AP234" s="278"/>
      <c r="AQ234" s="278"/>
      <c r="AR234" s="278"/>
      <c r="AS234" s="203"/>
      <c r="AT234" s="203"/>
      <c r="AU234" s="118"/>
    </row>
    <row r="235" spans="1:48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75"/>
      <c r="AO235" s="174"/>
      <c r="AP235" s="278"/>
      <c r="AQ235" s="278"/>
      <c r="AR235" s="278"/>
      <c r="AS235" s="203"/>
      <c r="AT235" s="203"/>
      <c r="AU235" s="118"/>
    </row>
    <row r="236" spans="1:48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75"/>
      <c r="AO236" s="174"/>
      <c r="AP236" s="278"/>
      <c r="AQ236" s="278"/>
      <c r="AR236" s="278"/>
      <c r="AS236" s="203"/>
      <c r="AT236" s="203"/>
      <c r="AU236" s="118"/>
    </row>
    <row r="237" spans="1:48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75"/>
      <c r="AO237" s="174"/>
      <c r="AP237" s="278"/>
      <c r="AQ237" s="278"/>
      <c r="AR237" s="278"/>
      <c r="AS237" s="203"/>
      <c r="AT237" s="203"/>
      <c r="AU237" s="118"/>
    </row>
    <row r="238" spans="1:48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75"/>
      <c r="AO238" s="174"/>
      <c r="AP238" s="278"/>
      <c r="AQ238" s="278"/>
      <c r="AR238" s="278"/>
      <c r="AS238" s="203"/>
      <c r="AT238" s="203"/>
      <c r="AU238" s="118"/>
    </row>
    <row r="239" spans="1:48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75"/>
      <c r="AO239" s="174"/>
      <c r="AP239" s="278"/>
      <c r="AQ239" s="278"/>
      <c r="AR239" s="278"/>
      <c r="AS239" s="203"/>
      <c r="AT239" s="203"/>
      <c r="AU239" s="118"/>
    </row>
    <row r="240" spans="1:48" ht="42" customHeight="1">
      <c r="AK240" s="2"/>
      <c r="AL240" s="20"/>
      <c r="AM240" s="569" t="s">
        <v>1171</v>
      </c>
      <c r="AN240" s="537" t="s">
        <v>2447</v>
      </c>
      <c r="AO240" s="171" t="s">
        <v>1141</v>
      </c>
      <c r="AP240" s="263">
        <f t="shared" ref="AP240:AR241" si="17">SUMIF($AS$9:$AT$9,AP$9,$AS240:$AT240)</f>
        <v>0</v>
      </c>
      <c r="AQ240" s="263">
        <f t="shared" si="17"/>
        <v>0</v>
      </c>
      <c r="AR240" s="263">
        <f t="shared" si="17"/>
        <v>0</v>
      </c>
      <c r="AS240" s="203"/>
      <c r="AT240" s="203"/>
      <c r="AU240" s="347"/>
      <c r="AV240" s="46"/>
    </row>
    <row r="241" spans="1:48" ht="42" customHeight="1">
      <c r="AK241" s="2"/>
      <c r="AL241" s="20"/>
      <c r="AM241" s="569" t="s">
        <v>1172</v>
      </c>
      <c r="AN241" s="608" t="s">
        <v>2448</v>
      </c>
      <c r="AO241" s="171" t="s">
        <v>1141</v>
      </c>
      <c r="AP241" s="263">
        <f t="shared" si="17"/>
        <v>0</v>
      </c>
      <c r="AQ241" s="263">
        <f t="shared" si="17"/>
        <v>0</v>
      </c>
      <c r="AR241" s="263">
        <f t="shared" si="17"/>
        <v>0</v>
      </c>
      <c r="AS241" s="203"/>
      <c r="AT241" s="203"/>
      <c r="AU241" s="347"/>
      <c r="AV241" s="46"/>
    </row>
    <row r="242" spans="1:48">
      <c r="AK242" s="2"/>
      <c r="AL242" s="20"/>
      <c r="AM242" s="569" t="s">
        <v>1173</v>
      </c>
      <c r="AN242" s="608" t="s">
        <v>330</v>
      </c>
      <c r="AO242" s="171"/>
      <c r="AP242" s="263">
        <f>IF(AP240=0,0,AP241/AP240)</f>
        <v>0</v>
      </c>
      <c r="AQ242" s="263">
        <f>IF(AQ240=0,0,AQ241/AQ240)</f>
        <v>0</v>
      </c>
      <c r="AR242" s="263">
        <f>IF(AR240=0,0,AR241/AR240)</f>
        <v>0</v>
      </c>
      <c r="AS242" s="203"/>
      <c r="AT242" s="168"/>
      <c r="AU242" s="377"/>
      <c r="AV242" s="46"/>
    </row>
    <row r="243" spans="1:48" ht="42" customHeight="1">
      <c r="AK243" s="2"/>
      <c r="AL243" s="20"/>
      <c r="AM243" s="569" t="s">
        <v>1174</v>
      </c>
      <c r="AN243" s="608" t="s">
        <v>2449</v>
      </c>
      <c r="AO243" s="171" t="s">
        <v>1141</v>
      </c>
      <c r="AP243" s="263">
        <f>SUMIF($AS$9:$AT$9,AP$9,$AS243:$AT243)</f>
        <v>0</v>
      </c>
      <c r="AQ243" s="263">
        <f>SUMIF($AS$9:$AT$9,AQ$9,$AS243:$AT243)</f>
        <v>0</v>
      </c>
      <c r="AR243" s="263">
        <f>SUMIF($AS$9:$AT$9,AR$9,$AS243:$AT243)</f>
        <v>0</v>
      </c>
      <c r="AS243" s="203"/>
      <c r="AT243" s="203"/>
      <c r="AU243" s="347"/>
      <c r="AV243" s="46"/>
    </row>
    <row r="244" spans="1:48" s="46" customFormat="1" ht="0.75" hidden="1" customHeight="1">
      <c r="AK244" s="2"/>
      <c r="AL244" s="20"/>
      <c r="AM244" s="586"/>
      <c r="AN244" s="587"/>
      <c r="AO244" s="448"/>
      <c r="AP244" s="146"/>
      <c r="AQ244" s="146"/>
      <c r="AR244" s="146"/>
      <c r="AS244" s="203"/>
      <c r="AT244" s="203"/>
      <c r="AU244" s="2"/>
      <c r="AV244" s="2"/>
    </row>
    <row r="245" spans="1:48" s="46" customFormat="1" ht="0.75" hidden="1" customHeight="1">
      <c r="AK245" s="2"/>
      <c r="AL245" s="20"/>
      <c r="AM245" s="569" t="s">
        <v>1258</v>
      </c>
      <c r="AN245" s="556" t="str">
        <f>IF(TEMPLATE_SPHERE_CODE="VSNA","Объём отпуска воды",IF(TEMPLATE_SPHERE_CODE="VOTV","Объём сточных вод",""))</f>
        <v/>
      </c>
      <c r="AO245" s="171" t="s">
        <v>1141</v>
      </c>
      <c r="AP245" s="263">
        <f>SUMIF($AS$9:$AT$9,AP$9,$AS245:$AT245)</f>
        <v>0</v>
      </c>
      <c r="AQ245" s="263">
        <f>SUMIF($AS$9:$AT$9,AQ$9,$AS245:$AT245)</f>
        <v>0</v>
      </c>
      <c r="AR245" s="263">
        <f>SUMIF($AS$9:$AT$9,AR$9,$AS245:$AT245)</f>
        <v>0</v>
      </c>
      <c r="AS245" s="203"/>
      <c r="AT245" s="203"/>
      <c r="AU245" s="2"/>
      <c r="AV245" s="2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86"/>
      <c r="AN246" s="587"/>
      <c r="AO246" s="448"/>
      <c r="AP246" s="146"/>
      <c r="AQ246" s="146"/>
      <c r="AR246" s="146"/>
      <c r="AS246" s="203"/>
      <c r="AT246" s="203"/>
    </row>
    <row r="247" spans="1:48" s="46" customFormat="1">
      <c r="AK247" s="2"/>
      <c r="AL247" s="20"/>
      <c r="AM247" s="569" t="s">
        <v>1259</v>
      </c>
      <c r="AN247" s="538" t="s">
        <v>694</v>
      </c>
      <c r="AO247" s="171" t="s">
        <v>861</v>
      </c>
      <c r="AP247" s="440">
        <f>IF(AP203=0,0,AP218/AP203*100)</f>
        <v>0</v>
      </c>
      <c r="AQ247" s="440">
        <f>IF(AQ203=0,0,AQ218/AQ203*100)</f>
        <v>0</v>
      </c>
      <c r="AR247" s="440">
        <f>IF(AR203=0,0,AR218/AR203*100)</f>
        <v>0</v>
      </c>
      <c r="AS247" s="203"/>
      <c r="AT247" s="203"/>
      <c r="AU247" s="2"/>
      <c r="AV247" s="2"/>
    </row>
    <row r="248" spans="1:48" ht="0.75" hidden="1" customHeight="1">
      <c r="AK248" s="2"/>
      <c r="AL248" s="20"/>
      <c r="AM248" s="586"/>
      <c r="AN248" s="587"/>
      <c r="AO248" s="448"/>
      <c r="AP248" s="146"/>
      <c r="AQ248" s="146"/>
      <c r="AR248" s="146"/>
      <c r="AS248" s="203"/>
      <c r="AT248" s="203"/>
    </row>
    <row r="249" spans="1:48" ht="21">
      <c r="AK249" s="2"/>
      <c r="AL249" s="20"/>
      <c r="AM249" s="514" t="s">
        <v>1260</v>
      </c>
      <c r="AN249" s="538" t="s">
        <v>2432</v>
      </c>
      <c r="AO249" s="171" t="s">
        <v>196</v>
      </c>
      <c r="AP249" s="263">
        <f t="shared" ref="AP249:AR252" si="18">SUMIF($AS$9:$AT$9,AP$9,$AS249:$AT249)</f>
        <v>0</v>
      </c>
      <c r="AQ249" s="263">
        <f t="shared" si="18"/>
        <v>0</v>
      </c>
      <c r="AR249" s="263">
        <f t="shared" si="18"/>
        <v>0</v>
      </c>
      <c r="AS249" s="203"/>
      <c r="AT249" s="203"/>
      <c r="AU249" s="347"/>
    </row>
    <row r="250" spans="1:48" s="46" customFormat="1" ht="21">
      <c r="AK250" s="2"/>
      <c r="AL250" s="20"/>
      <c r="AM250" s="609" t="str">
        <f>AM249 &amp; ".0.1"</f>
        <v>D.0.1</v>
      </c>
      <c r="AN250" s="538" t="s">
        <v>2427</v>
      </c>
      <c r="AO250" s="171" t="s">
        <v>196</v>
      </c>
      <c r="AP250" s="263">
        <f t="shared" si="18"/>
        <v>0</v>
      </c>
      <c r="AQ250" s="263">
        <f t="shared" si="18"/>
        <v>0</v>
      </c>
      <c r="AR250" s="263">
        <f t="shared" si="18"/>
        <v>0</v>
      </c>
      <c r="AS250" s="203"/>
      <c r="AT250" s="203"/>
      <c r="AU250" s="347"/>
      <c r="AV250" s="2"/>
    </row>
    <row r="251" spans="1:48" s="46" customFormat="1" ht="11.25" customHeight="1">
      <c r="AK251" s="2"/>
      <c r="AL251" s="20"/>
      <c r="AM251" s="609" t="str">
        <f>AM249 &amp; ".0.2"</f>
        <v>D.0.2</v>
      </c>
      <c r="AN251" s="664" t="s">
        <v>45</v>
      </c>
      <c r="AO251" s="169" t="s">
        <v>1141</v>
      </c>
      <c r="AP251" s="263">
        <f t="shared" si="18"/>
        <v>0</v>
      </c>
      <c r="AQ251" s="263">
        <f t="shared" si="18"/>
        <v>0</v>
      </c>
      <c r="AR251" s="263">
        <f t="shared" si="18"/>
        <v>0</v>
      </c>
      <c r="AS251" s="203"/>
      <c r="AT251" s="203"/>
      <c r="AU251" s="2"/>
      <c r="AV251" s="2"/>
    </row>
    <row r="252" spans="1:48" s="46" customFormat="1">
      <c r="AK252" s="2"/>
      <c r="AL252" s="20"/>
      <c r="AM252" s="609" t="str">
        <f>AM249 &amp; ".1"</f>
        <v>D.1</v>
      </c>
      <c r="AN252" s="610" t="s">
        <v>667</v>
      </c>
      <c r="AO252" s="171" t="s">
        <v>196</v>
      </c>
      <c r="AP252" s="263">
        <f t="shared" si="18"/>
        <v>0</v>
      </c>
      <c r="AQ252" s="263">
        <f t="shared" si="18"/>
        <v>0</v>
      </c>
      <c r="AR252" s="263">
        <f t="shared" si="18"/>
        <v>0</v>
      </c>
      <c r="AS252" s="203"/>
      <c r="AT252" s="203"/>
      <c r="AU252" s="2"/>
      <c r="AV252" s="2"/>
    </row>
    <row r="253" spans="1:48" s="46" customFormat="1">
      <c r="AK253" s="2"/>
      <c r="AL253" s="20"/>
      <c r="AM253" s="514" t="str">
        <f>AM252 &amp; ".1"</f>
        <v>D.1.1</v>
      </c>
      <c r="AN253" s="611" t="s">
        <v>420</v>
      </c>
      <c r="AO253" s="169" t="s">
        <v>418</v>
      </c>
      <c r="AP253" s="260">
        <f>IF(AP254=0,0,AP252/AP254)</f>
        <v>0</v>
      </c>
      <c r="AQ253" s="260">
        <f>IF(AQ254=0,0,AQ252/AQ254)</f>
        <v>0</v>
      </c>
      <c r="AR253" s="260">
        <f>IF(AR254=0,0,AR252/AR254)</f>
        <v>0</v>
      </c>
      <c r="AS253" s="203"/>
      <c r="AT253" s="203"/>
      <c r="AU253" s="2"/>
      <c r="AV253" s="2"/>
    </row>
    <row r="254" spans="1:48" s="46" customFormat="1">
      <c r="AK254" s="2"/>
      <c r="AL254" s="20"/>
      <c r="AM254" s="514" t="str">
        <f>AM252 &amp; ".2"</f>
        <v>D.1.2</v>
      </c>
      <c r="AN254" s="611" t="s">
        <v>288</v>
      </c>
      <c r="AO254" s="169" t="s">
        <v>1141</v>
      </c>
      <c r="AP254" s="263">
        <f t="shared" ref="AP254:AR255" si="19">SUMIF($AS$9:$AT$9,AP$9,$AS254:$AT254)</f>
        <v>0</v>
      </c>
      <c r="AQ254" s="263">
        <f t="shared" si="19"/>
        <v>0</v>
      </c>
      <c r="AR254" s="263">
        <f t="shared" si="19"/>
        <v>0</v>
      </c>
      <c r="AS254" s="203"/>
      <c r="AT254" s="203"/>
      <c r="AU254" s="2"/>
      <c r="AV254" s="2"/>
    </row>
    <row r="255" spans="1:48" s="46" customFormat="1">
      <c r="AK255" s="2"/>
      <c r="AL255" s="20"/>
      <c r="AM255" s="609" t="str">
        <f>AM249 &amp; ".2"</f>
        <v>D.2</v>
      </c>
      <c r="AN255" s="610" t="s">
        <v>162</v>
      </c>
      <c r="AO255" s="171" t="s">
        <v>196</v>
      </c>
      <c r="AP255" s="263">
        <f t="shared" si="19"/>
        <v>0</v>
      </c>
      <c r="AQ255" s="263">
        <f t="shared" si="19"/>
        <v>0</v>
      </c>
      <c r="AR255" s="263">
        <f t="shared" si="19"/>
        <v>0</v>
      </c>
      <c r="AS255" s="203"/>
      <c r="AT255" s="203"/>
      <c r="AU255" s="2"/>
      <c r="AV255" s="2"/>
    </row>
    <row r="256" spans="1:48">
      <c r="AK256" s="2"/>
      <c r="AL256" s="20"/>
      <c r="AM256" s="514" t="str">
        <f>AM255 &amp; ".1"</f>
        <v>D.2.1</v>
      </c>
      <c r="AN256" s="611" t="s">
        <v>420</v>
      </c>
      <c r="AO256" s="169" t="s">
        <v>418</v>
      </c>
      <c r="AP256" s="260">
        <f>IF(AP257=0,0,AP255/AP257)</f>
        <v>0</v>
      </c>
      <c r="AQ256" s="260">
        <f>IF(AQ257=0,0,AQ255/AQ257)</f>
        <v>0</v>
      </c>
      <c r="AR256" s="260">
        <f>IF(AR257=0,0,AR255/AR257)</f>
        <v>0</v>
      </c>
      <c r="AS256" s="203"/>
      <c r="AT256" s="203"/>
    </row>
    <row r="257" spans="1:48" s="46" customFormat="1">
      <c r="AK257" s="2"/>
      <c r="AL257" s="20"/>
      <c r="AM257" s="514" t="str">
        <f>AM255 &amp; ".2"</f>
        <v>D.2.2</v>
      </c>
      <c r="AN257" s="611" t="s">
        <v>288</v>
      </c>
      <c r="AO257" s="169" t="s">
        <v>1141</v>
      </c>
      <c r="AP257" s="263">
        <f t="shared" ref="AP257:AR258" si="20">SUMIF($AS$9:$AT$9,AP$9,$AS257:$AT257)</f>
        <v>0</v>
      </c>
      <c r="AQ257" s="263">
        <f t="shared" si="20"/>
        <v>0</v>
      </c>
      <c r="AR257" s="263">
        <f t="shared" si="20"/>
        <v>0</v>
      </c>
      <c r="AS257" s="203"/>
      <c r="AT257" s="203"/>
      <c r="AU257" s="2"/>
      <c r="AV257" s="2"/>
    </row>
    <row r="258" spans="1:48" s="46" customFormat="1">
      <c r="AK258" s="2"/>
      <c r="AL258" s="20"/>
      <c r="AM258" s="609" t="str">
        <f>AM249 &amp; ".3"</f>
        <v>D.3</v>
      </c>
      <c r="AN258" s="610" t="s">
        <v>163</v>
      </c>
      <c r="AO258" s="171" t="s">
        <v>196</v>
      </c>
      <c r="AP258" s="263">
        <f t="shared" si="20"/>
        <v>0</v>
      </c>
      <c r="AQ258" s="263">
        <f t="shared" si="20"/>
        <v>0</v>
      </c>
      <c r="AR258" s="263">
        <f t="shared" si="20"/>
        <v>0</v>
      </c>
      <c r="AS258" s="203"/>
      <c r="AT258" s="203"/>
      <c r="AU258" s="2"/>
      <c r="AV258" s="2"/>
    </row>
    <row r="259" spans="1:48">
      <c r="AK259" s="2"/>
      <c r="AL259" s="20"/>
      <c r="AM259" s="514" t="str">
        <f>AM258 &amp; ".1"</f>
        <v>D.3.1</v>
      </c>
      <c r="AN259" s="611" t="s">
        <v>420</v>
      </c>
      <c r="AO259" s="169" t="s">
        <v>418</v>
      </c>
      <c r="AP259" s="260">
        <f>IF(AP260=0,0,AP258/AP260)</f>
        <v>0</v>
      </c>
      <c r="AQ259" s="260">
        <f>IF(AQ260=0,0,AQ258/AQ260)</f>
        <v>0</v>
      </c>
      <c r="AR259" s="260">
        <f>IF(AR260=0,0,AR258/AR260)</f>
        <v>0</v>
      </c>
      <c r="AS259" s="203"/>
      <c r="AT259" s="203"/>
      <c r="AV259" s="46"/>
    </row>
    <row r="260" spans="1:48">
      <c r="AK260" s="2"/>
      <c r="AL260" s="20"/>
      <c r="AM260" s="514" t="str">
        <f>AM258 &amp; ".2"</f>
        <v>D.3.2</v>
      </c>
      <c r="AN260" s="611" t="s">
        <v>288</v>
      </c>
      <c r="AO260" s="169" t="s">
        <v>1141</v>
      </c>
      <c r="AP260" s="263">
        <f t="shared" ref="AP260:AR261" si="21">SUMIF($AS$9:$AT$9,AP$9,$AS260:$AT260)</f>
        <v>0</v>
      </c>
      <c r="AQ260" s="263">
        <f t="shared" si="21"/>
        <v>0</v>
      </c>
      <c r="AR260" s="263">
        <f t="shared" si="21"/>
        <v>0</v>
      </c>
      <c r="AS260" s="203"/>
      <c r="AT260" s="203"/>
      <c r="AV260" s="46"/>
    </row>
    <row r="261" spans="1:48">
      <c r="AK261" s="2"/>
      <c r="AL261" s="20"/>
      <c r="AM261" s="609" t="str">
        <f>AM249 &amp; ".4"</f>
        <v>D.4</v>
      </c>
      <c r="AN261" s="610" t="s">
        <v>170</v>
      </c>
      <c r="AO261" s="171" t="s">
        <v>196</v>
      </c>
      <c r="AP261" s="263">
        <f t="shared" si="21"/>
        <v>0</v>
      </c>
      <c r="AQ261" s="263">
        <f t="shared" si="21"/>
        <v>0</v>
      </c>
      <c r="AR261" s="263">
        <f t="shared" si="21"/>
        <v>0</v>
      </c>
      <c r="AS261" s="203"/>
      <c r="AT261" s="203"/>
      <c r="AV261" s="46"/>
    </row>
    <row r="262" spans="1:48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514" t="str">
        <f>AM261 &amp; ".1"</f>
        <v>D.4.1</v>
      </c>
      <c r="AN262" s="611" t="s">
        <v>420</v>
      </c>
      <c r="AO262" s="169" t="s">
        <v>418</v>
      </c>
      <c r="AP262" s="260">
        <f>IF(AP263=0,0,AP261/AP263)</f>
        <v>0</v>
      </c>
      <c r="AQ262" s="260">
        <f>IF(AQ263=0,0,AQ261/AQ263)</f>
        <v>0</v>
      </c>
      <c r="AR262" s="260">
        <f>IF(AR263=0,0,AR261/AR263)</f>
        <v>0</v>
      </c>
      <c r="AS262" s="203"/>
      <c r="AT262" s="203"/>
    </row>
    <row r="263" spans="1:48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514" t="str">
        <f>AM261 &amp; ".2"</f>
        <v>D.4.2</v>
      </c>
      <c r="AN263" s="611" t="s">
        <v>288</v>
      </c>
      <c r="AO263" s="169" t="s">
        <v>1141</v>
      </c>
      <c r="AP263" s="263">
        <f t="shared" ref="AP263:AR264" si="22">SUMIF($AS$9:$AT$9,AP$9,$AS263:$AT263)</f>
        <v>0</v>
      </c>
      <c r="AQ263" s="263">
        <f t="shared" si="22"/>
        <v>0</v>
      </c>
      <c r="AR263" s="263">
        <f t="shared" si="22"/>
        <v>0</v>
      </c>
      <c r="AS263" s="203"/>
      <c r="AT263" s="203"/>
    </row>
    <row r="264" spans="1:48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6"/>
      <c r="AM264" s="556" t="str">
        <f>AM249 &amp; ".5"</f>
        <v>D.5</v>
      </c>
      <c r="AN264" s="550" t="s">
        <v>2428</v>
      </c>
      <c r="AO264" s="171" t="s">
        <v>196</v>
      </c>
      <c r="AP264" s="263">
        <f t="shared" si="22"/>
        <v>0</v>
      </c>
      <c r="AQ264" s="263">
        <f t="shared" si="22"/>
        <v>0</v>
      </c>
      <c r="AR264" s="263">
        <f t="shared" si="22"/>
        <v>0</v>
      </c>
      <c r="AS264" s="203"/>
      <c r="AT264" s="203"/>
    </row>
    <row r="265" spans="1:48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0"/>
      <c r="AM265" s="586"/>
      <c r="AN265" s="587"/>
      <c r="AO265" s="448"/>
      <c r="AP265" s="146"/>
      <c r="AQ265" s="146"/>
      <c r="AR265" s="146"/>
      <c r="AS265" s="203"/>
      <c r="AT265" s="203"/>
    </row>
    <row r="266" spans="1:48" s="24" customFormat="1" ht="11.2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377"/>
      <c r="AQ266" s="377"/>
      <c r="AR266" s="377"/>
      <c r="AS266" s="118"/>
      <c r="AT266" s="118"/>
      <c r="AU266" s="377"/>
      <c r="AV266" s="46"/>
    </row>
    <row r="267" spans="1:48">
      <c r="AL267" s="46"/>
    </row>
  </sheetData>
  <sheetProtection password="F421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3" type="noConversion"/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OTV_REAGENT">
    <tabColor rgb="FFFFFF00"/>
    <outlinePr summaryBelow="0"/>
  </sheetPr>
  <dimension ref="A1:AV306"/>
  <sheetViews>
    <sheetView showGridLines="0" topLeftCell="AK9" zoomScale="90" zoomScaleNormal="90" workbookViewId="0">
      <pane xSplit="8" ySplit="16" topLeftCell="AS25" activePane="bottomRight" state="frozen"/>
      <selection activeCell="AK9" sqref="AK9"/>
      <selection pane="topRight" activeCell="AS9" sqref="AS9"/>
      <selection pane="bottomLeft" activeCell="AK25" sqref="AK25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63">
        <v>12</v>
      </c>
      <c r="AQ6" s="163">
        <v>6</v>
      </c>
      <c r="AR6" s="163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63"/>
      <c r="AQ7" s="163"/>
      <c r="AR7" s="163"/>
    </row>
    <row r="8" spans="1:47" s="118" customFormat="1" ht="12" hidden="1" customHeight="1">
      <c r="J8" s="177"/>
      <c r="AL8" s="178"/>
      <c r="AM8" s="179"/>
      <c r="AP8" s="180"/>
      <c r="AQ8" s="180"/>
      <c r="AR8" s="180"/>
    </row>
    <row r="9" spans="1:47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</row>
    <row r="10" spans="1:47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148" t="s">
        <v>282</v>
      </c>
    </row>
    <row r="11" spans="1:47" s="148" customFormat="1" ht="12" customHeight="1">
      <c r="J11" s="161"/>
      <c r="AL11" s="154"/>
      <c r="AM11" s="162"/>
      <c r="AP11" s="147"/>
      <c r="AQ11" s="147"/>
      <c r="AR11" s="147"/>
    </row>
    <row r="12" spans="1:47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</row>
    <row r="13" spans="1:47" ht="27" customHeight="1">
      <c r="A13" s="2" t="s">
        <v>636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856" t="s">
        <v>2200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176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856"/>
      <c r="AN14" s="857"/>
      <c r="AO14" s="172"/>
      <c r="AP14" s="858"/>
      <c r="AQ14" s="835"/>
      <c r="AR14" s="835"/>
      <c r="AS14" s="176"/>
      <c r="AT14" s="176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75"/>
      <c r="AQ15" s="175"/>
      <c r="AR15" s="175"/>
    </row>
    <row r="16" spans="1:47" s="70" customFormat="1" ht="12" hidden="1" customHeight="1">
      <c r="J16" s="69"/>
      <c r="AL16" s="79"/>
      <c r="AS16" s="68"/>
      <c r="AT16" s="68"/>
      <c r="AU16" s="68"/>
    </row>
    <row r="17" spans="1:47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60"/>
      <c r="AU17" s="15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50"/>
      <c r="AN18" s="71"/>
      <c r="AO18" s="71"/>
      <c r="AT18" s="2" t="s">
        <v>136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9"/>
      <c r="AM19" s="772" t="s">
        <v>105</v>
      </c>
      <c r="AN19" s="784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168"/>
      <c r="AU19" s="64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9"/>
      <c r="AM20" s="772"/>
      <c r="AN20" s="784"/>
      <c r="AO20" s="784"/>
      <c r="AP20" s="854"/>
      <c r="AQ20" s="855"/>
      <c r="AR20" s="855"/>
      <c r="AS20" s="182"/>
      <c r="AT20" s="168"/>
      <c r="AU20" s="64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7"/>
      <c r="AN21" s="228" t="s">
        <v>198</v>
      </c>
      <c r="AO21" s="228"/>
      <c r="AP21" s="189"/>
      <c r="AQ21" s="190"/>
      <c r="AR21" s="190"/>
      <c r="AS21" s="203"/>
      <c r="AT21" s="168"/>
      <c r="AU21" s="64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9"/>
      <c r="AN22" s="184" t="s">
        <v>2384</v>
      </c>
      <c r="AO22" s="201"/>
      <c r="AP22" s="189"/>
      <c r="AQ22" s="190"/>
      <c r="AR22" s="190"/>
      <c r="AS22" s="203"/>
      <c r="AT22" s="168"/>
      <c r="AU22" s="64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39"/>
      <c r="AG23" s="2"/>
      <c r="AH23" s="2"/>
      <c r="AI23" s="2"/>
      <c r="AJ23" s="2"/>
      <c r="AK23" s="2"/>
      <c r="AL23" s="128"/>
      <c r="AM23" s="626"/>
      <c r="AN23" s="587"/>
      <c r="AO23" s="448"/>
      <c r="AP23" s="146"/>
      <c r="AQ23" s="146"/>
      <c r="AR23" s="146"/>
      <c r="AS23" s="203"/>
      <c r="AT23" s="203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39"/>
      <c r="AG24" s="2"/>
      <c r="AH24" s="2"/>
      <c r="AI24" s="2"/>
      <c r="AJ24" s="2"/>
      <c r="AK24" s="2"/>
      <c r="AL24" s="128"/>
      <c r="AM24" s="626"/>
      <c r="AN24" s="587"/>
      <c r="AO24" s="448"/>
      <c r="AP24" s="146"/>
      <c r="AQ24" s="146"/>
      <c r="AR24" s="146"/>
      <c r="AS24" s="203"/>
      <c r="AT24" s="203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39"/>
      <c r="AG25" s="2"/>
      <c r="AH25" s="2"/>
      <c r="AI25" s="2"/>
      <c r="AJ25" s="2"/>
      <c r="AK25" s="2"/>
      <c r="AL25" s="128"/>
      <c r="AM25" s="569" t="s">
        <v>675</v>
      </c>
      <c r="AN25" s="511" t="s">
        <v>2210</v>
      </c>
      <c r="AO25" s="446" t="s">
        <v>196</v>
      </c>
      <c r="AP25" s="263">
        <f>SUMIF($AS$9:$AT$9,AP$9,$AS25:$AT25)</f>
        <v>0</v>
      </c>
      <c r="AQ25" s="263">
        <f>SUMIF($AS$9:$AT$9,AQ$9,$AS25:$AT25)</f>
        <v>0</v>
      </c>
      <c r="AR25" s="263">
        <f>SUMIF($AS$9:$AT$9,AR$9,$AS25:$AT25)</f>
        <v>0</v>
      </c>
      <c r="AS25" s="203"/>
      <c r="AT25" s="203"/>
      <c r="AU25" s="347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39"/>
      <c r="AG26" s="2"/>
      <c r="AH26" s="2"/>
      <c r="AI26" s="2"/>
      <c r="AJ26" s="2"/>
      <c r="AK26" s="2"/>
      <c r="AL26" s="128"/>
      <c r="AM26" s="626"/>
      <c r="AN26" s="587"/>
      <c r="AO26" s="448"/>
      <c r="AP26" s="146"/>
      <c r="AQ26" s="146"/>
      <c r="AR26" s="146"/>
      <c r="AS26" s="203"/>
      <c r="AT26" s="203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39"/>
      <c r="AG27" s="2"/>
      <c r="AH27" s="2"/>
      <c r="AI27" s="2"/>
      <c r="AJ27" s="2"/>
      <c r="AK27" s="2"/>
      <c r="AL27" s="128"/>
      <c r="AM27" s="627" t="s">
        <v>1475</v>
      </c>
      <c r="AN27" s="633" t="s">
        <v>2201</v>
      </c>
      <c r="AO27" s="446" t="s">
        <v>196</v>
      </c>
      <c r="AP27" s="263">
        <f>SUMIF($AS$9:$AT$9,AP$9,$AS27:$AT27)</f>
        <v>0</v>
      </c>
      <c r="AQ27" s="263">
        <f>SUMIF($AS$9:$AT$9,AQ$9,$AS27:$AT27)</f>
        <v>0</v>
      </c>
      <c r="AR27" s="263">
        <f>SUMIF($AS$9:$AT$9,AR$9,$AS27:$AT27)</f>
        <v>0</v>
      </c>
      <c r="AS27" s="203"/>
      <c r="AT27" s="203"/>
      <c r="AU27" s="347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39"/>
      <c r="AG28" s="2"/>
      <c r="AH28" s="2"/>
      <c r="AI28" s="2"/>
      <c r="AJ28" s="2"/>
      <c r="AK28" s="2"/>
      <c r="AL28" s="128"/>
      <c r="AM28" s="626"/>
      <c r="AN28" s="587"/>
      <c r="AO28" s="448"/>
      <c r="AP28" s="146"/>
      <c r="AQ28" s="146"/>
      <c r="AR28" s="146"/>
      <c r="AS28" s="203"/>
      <c r="AT28" s="203"/>
    </row>
    <row r="29" spans="1:47" ht="2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39" t="s">
        <v>2393</v>
      </c>
      <c r="AG29" s="2"/>
      <c r="AH29" s="2"/>
      <c r="AI29" s="2"/>
      <c r="AJ29" s="2"/>
      <c r="AK29" s="2"/>
      <c r="AL29" s="128"/>
      <c r="AM29" s="627" t="s">
        <v>2375</v>
      </c>
      <c r="AN29" s="625" t="s">
        <v>2202</v>
      </c>
      <c r="AO29" s="446" t="s">
        <v>196</v>
      </c>
      <c r="AP29" s="263">
        <f>SUMIF($AS$9:$AT$9,AP$9,$AS29:$AT29)</f>
        <v>0</v>
      </c>
      <c r="AQ29" s="263">
        <f>SUMIF($AS$9:$AT$9,AQ$9,$AS29:$AT29)</f>
        <v>0</v>
      </c>
      <c r="AR29" s="263">
        <f>SUMIF($AS$9:$AT$9,AR$9,$AS29:$AT29)</f>
        <v>0</v>
      </c>
      <c r="AS29" s="203"/>
      <c r="AT29" s="203"/>
      <c r="AU29" s="347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39" t="s">
        <v>2394</v>
      </c>
      <c r="AG30" s="2"/>
      <c r="AH30" s="2"/>
      <c r="AI30" s="2"/>
      <c r="AJ30" s="2"/>
      <c r="AK30" s="2"/>
      <c r="AL30" s="128"/>
      <c r="AM30" s="628" t="str">
        <f>AM29 &amp; ".P"</f>
        <v>HDSFAL.P</v>
      </c>
      <c r="AN30" s="585" t="s">
        <v>957</v>
      </c>
      <c r="AO30" s="446" t="s">
        <v>24</v>
      </c>
      <c r="AP30" s="263">
        <f>IF(AP31=0,0,AP29*1000/AP31)</f>
        <v>0</v>
      </c>
      <c r="AQ30" s="263">
        <f>IF(AQ31=0,0,AQ29*1000/AQ31)</f>
        <v>0</v>
      </c>
      <c r="AR30" s="263">
        <f>IF(AR31=0,0,AR29*1000/AR31)</f>
        <v>0</v>
      </c>
      <c r="AS30" s="203"/>
      <c r="AT30" s="203"/>
      <c r="AU30" s="347"/>
    </row>
    <row r="31" spans="1:47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39" t="s">
        <v>2395</v>
      </c>
      <c r="AG31" s="2"/>
      <c r="AH31" s="2"/>
      <c r="AI31" s="2"/>
      <c r="AJ31" s="2"/>
      <c r="AK31" s="2"/>
      <c r="AL31" s="128"/>
      <c r="AM31" s="628" t="str">
        <f>AM29 &amp; ".V"</f>
        <v>HDSFAL.V</v>
      </c>
      <c r="AN31" s="585" t="s">
        <v>246</v>
      </c>
      <c r="AO31" s="446" t="s">
        <v>294</v>
      </c>
      <c r="AP31" s="263">
        <f t="shared" ref="AP31:AR32" si="0">SUMIF($AS$9:$AT$9,AP$9,$AS31:$AT31)</f>
        <v>0</v>
      </c>
      <c r="AQ31" s="263">
        <f t="shared" si="0"/>
        <v>0</v>
      </c>
      <c r="AR31" s="263">
        <f t="shared" si="0"/>
        <v>0</v>
      </c>
      <c r="AS31" s="203"/>
      <c r="AT31" s="203"/>
      <c r="AU31" s="347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39" t="s">
        <v>2393</v>
      </c>
      <c r="AG32" s="2"/>
      <c r="AH32" s="2"/>
      <c r="AI32" s="2"/>
      <c r="AJ32" s="2"/>
      <c r="AK32" s="2"/>
      <c r="AL32" s="128"/>
      <c r="AM32" s="627" t="s">
        <v>2292</v>
      </c>
      <c r="AN32" s="625" t="s">
        <v>2203</v>
      </c>
      <c r="AO32" s="446" t="s">
        <v>196</v>
      </c>
      <c r="AP32" s="263">
        <f t="shared" si="0"/>
        <v>0</v>
      </c>
      <c r="AQ32" s="263">
        <f t="shared" si="0"/>
        <v>0</v>
      </c>
      <c r="AR32" s="263">
        <f t="shared" si="0"/>
        <v>0</v>
      </c>
      <c r="AS32" s="203"/>
      <c r="AT32" s="203"/>
      <c r="AU32" s="347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39" t="s">
        <v>2394</v>
      </c>
      <c r="AG33" s="2"/>
      <c r="AH33" s="2"/>
      <c r="AI33" s="2"/>
      <c r="AJ33" s="2"/>
      <c r="AK33" s="2"/>
      <c r="AL33" s="128"/>
      <c r="AM33" s="628" t="str">
        <f>AM32 &amp; ".P"</f>
        <v>FES.P</v>
      </c>
      <c r="AN33" s="585" t="s">
        <v>957</v>
      </c>
      <c r="AO33" s="446" t="s">
        <v>24</v>
      </c>
      <c r="AP33" s="263">
        <f>IF(AP34=0,0,AP32*1000/AP34)</f>
        <v>0</v>
      </c>
      <c r="AQ33" s="263">
        <f>IF(AQ34=0,0,AQ32*1000/AQ34)</f>
        <v>0</v>
      </c>
      <c r="AR33" s="263">
        <f>IF(AR34=0,0,AR32*1000/AR34)</f>
        <v>0</v>
      </c>
      <c r="AS33" s="203"/>
      <c r="AT33" s="203"/>
      <c r="AU33" s="347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39" t="s">
        <v>2395</v>
      </c>
      <c r="AG34" s="2"/>
      <c r="AH34" s="2"/>
      <c r="AI34" s="2"/>
      <c r="AJ34" s="2"/>
      <c r="AK34" s="2"/>
      <c r="AL34" s="128"/>
      <c r="AM34" s="628" t="str">
        <f>AM32 &amp; ".V"</f>
        <v>FES.V</v>
      </c>
      <c r="AN34" s="585" t="s">
        <v>246</v>
      </c>
      <c r="AO34" s="446" t="s">
        <v>294</v>
      </c>
      <c r="AP34" s="263">
        <f t="shared" ref="AP34:AR35" si="1">SUMIF($AS$9:$AT$9,AP$9,$AS34:$AT34)</f>
        <v>0</v>
      </c>
      <c r="AQ34" s="263">
        <f t="shared" si="1"/>
        <v>0</v>
      </c>
      <c r="AR34" s="263">
        <f t="shared" si="1"/>
        <v>0</v>
      </c>
      <c r="AS34" s="203"/>
      <c r="AT34" s="203"/>
      <c r="AU34" s="347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39" t="s">
        <v>2393</v>
      </c>
      <c r="AG35" s="2"/>
      <c r="AH35" s="2"/>
      <c r="AI35" s="2"/>
      <c r="AJ35" s="2"/>
      <c r="AK35" s="2"/>
      <c r="AL35" s="128"/>
      <c r="AM35" s="627" t="s">
        <v>2376</v>
      </c>
      <c r="AN35" s="625" t="s">
        <v>2204</v>
      </c>
      <c r="AO35" s="446" t="s">
        <v>196</v>
      </c>
      <c r="AP35" s="263">
        <f t="shared" si="1"/>
        <v>0</v>
      </c>
      <c r="AQ35" s="263">
        <f t="shared" si="1"/>
        <v>0</v>
      </c>
      <c r="AR35" s="263">
        <f t="shared" si="1"/>
        <v>0</v>
      </c>
      <c r="AS35" s="203"/>
      <c r="AT35" s="203"/>
      <c r="AU35" s="347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39" t="s">
        <v>2394</v>
      </c>
      <c r="AG36" s="2"/>
      <c r="AH36" s="2"/>
      <c r="AI36" s="2"/>
      <c r="AJ36" s="2"/>
      <c r="AK36" s="2"/>
      <c r="AL36" s="128"/>
      <c r="AM36" s="628" t="str">
        <f>AM35 &amp; ".P"</f>
        <v>OXCLAL.P</v>
      </c>
      <c r="AN36" s="585" t="s">
        <v>957</v>
      </c>
      <c r="AO36" s="446" t="s">
        <v>24</v>
      </c>
      <c r="AP36" s="263">
        <f>IF(AP37=0,0,AP35*1000/AP37)</f>
        <v>0</v>
      </c>
      <c r="AQ36" s="263">
        <f>IF(AQ37=0,0,AQ35*1000/AQ37)</f>
        <v>0</v>
      </c>
      <c r="AR36" s="263">
        <f>IF(AR37=0,0,AR35*1000/AR37)</f>
        <v>0</v>
      </c>
      <c r="AS36" s="203"/>
      <c r="AT36" s="203"/>
      <c r="AU36" s="347"/>
    </row>
    <row r="37" spans="1:47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39" t="s">
        <v>2395</v>
      </c>
      <c r="AG37" s="2"/>
      <c r="AH37" s="2"/>
      <c r="AI37" s="2"/>
      <c r="AJ37" s="2"/>
      <c r="AK37" s="2"/>
      <c r="AL37" s="128"/>
      <c r="AM37" s="628" t="str">
        <f>AM35 &amp; ".V"</f>
        <v>OXCLAL.V</v>
      </c>
      <c r="AN37" s="585" t="s">
        <v>246</v>
      </c>
      <c r="AO37" s="446" t="s">
        <v>294</v>
      </c>
      <c r="AP37" s="263">
        <f t="shared" ref="AP37:AR38" si="2">SUMIF($AS$9:$AT$9,AP$9,$AS37:$AT37)</f>
        <v>0</v>
      </c>
      <c r="AQ37" s="263">
        <f t="shared" si="2"/>
        <v>0</v>
      </c>
      <c r="AR37" s="263">
        <f t="shared" si="2"/>
        <v>0</v>
      </c>
      <c r="AS37" s="203"/>
      <c r="AT37" s="203"/>
      <c r="AU37" s="347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39" t="s">
        <v>2393</v>
      </c>
      <c r="AG38" s="2"/>
      <c r="AH38" s="2"/>
      <c r="AI38" s="2"/>
      <c r="AJ38" s="2"/>
      <c r="AK38" s="2"/>
      <c r="AL38" s="128"/>
      <c r="AM38" s="627" t="s">
        <v>2377</v>
      </c>
      <c r="AN38" s="625" t="s">
        <v>2205</v>
      </c>
      <c r="AO38" s="446" t="s">
        <v>196</v>
      </c>
      <c r="AP38" s="263">
        <f t="shared" si="2"/>
        <v>0</v>
      </c>
      <c r="AQ38" s="263">
        <f t="shared" si="2"/>
        <v>0</v>
      </c>
      <c r="AR38" s="263">
        <f t="shared" si="2"/>
        <v>0</v>
      </c>
      <c r="AS38" s="203"/>
      <c r="AT38" s="203"/>
      <c r="AU38" s="347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39" t="s">
        <v>2394</v>
      </c>
      <c r="AG39" s="2"/>
      <c r="AH39" s="2"/>
      <c r="AI39" s="2"/>
      <c r="AJ39" s="2"/>
      <c r="AK39" s="2"/>
      <c r="AL39" s="128"/>
      <c r="AM39" s="628" t="str">
        <f>AM38 &amp; ".P"</f>
        <v>PLOXCLAL.P</v>
      </c>
      <c r="AN39" s="585" t="s">
        <v>957</v>
      </c>
      <c r="AO39" s="446" t="s">
        <v>24</v>
      </c>
      <c r="AP39" s="263">
        <f>IF(AP40=0,0,AP38*1000/AP40)</f>
        <v>0</v>
      </c>
      <c r="AQ39" s="263">
        <f>IF(AQ40=0,0,AQ38*1000/AQ40)</f>
        <v>0</v>
      </c>
      <c r="AR39" s="263">
        <f>IF(AR40=0,0,AR38*1000/AR40)</f>
        <v>0</v>
      </c>
      <c r="AS39" s="203"/>
      <c r="AT39" s="203"/>
      <c r="AU39" s="347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39" t="s">
        <v>2395</v>
      </c>
      <c r="AG40" s="2"/>
      <c r="AH40" s="2"/>
      <c r="AI40" s="2"/>
      <c r="AJ40" s="2"/>
      <c r="AK40" s="2"/>
      <c r="AL40" s="128"/>
      <c r="AM40" s="628" t="str">
        <f>AM38 &amp; ".V"</f>
        <v>PLOXCLAL.V</v>
      </c>
      <c r="AN40" s="585" t="s">
        <v>246</v>
      </c>
      <c r="AO40" s="446" t="s">
        <v>294</v>
      </c>
      <c r="AP40" s="263">
        <f t="shared" ref="AP40:AR41" si="3">SUMIF($AS$9:$AT$9,AP$9,$AS40:$AT40)</f>
        <v>0</v>
      </c>
      <c r="AQ40" s="263">
        <f t="shared" si="3"/>
        <v>0</v>
      </c>
      <c r="AR40" s="263">
        <f t="shared" si="3"/>
        <v>0</v>
      </c>
      <c r="AS40" s="203"/>
      <c r="AT40" s="203"/>
      <c r="AU40" s="347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39" t="s">
        <v>2393</v>
      </c>
      <c r="AG41" s="2"/>
      <c r="AH41" s="2"/>
      <c r="AI41" s="2"/>
      <c r="AJ41" s="2"/>
      <c r="AK41" s="2"/>
      <c r="AL41" s="128"/>
      <c r="AM41" s="627" t="s">
        <v>2330</v>
      </c>
      <c r="AN41" s="625" t="s">
        <v>2206</v>
      </c>
      <c r="AO41" s="446" t="s">
        <v>196</v>
      </c>
      <c r="AP41" s="263">
        <f t="shared" si="3"/>
        <v>0</v>
      </c>
      <c r="AQ41" s="263">
        <f t="shared" si="3"/>
        <v>0</v>
      </c>
      <c r="AR41" s="263">
        <f t="shared" si="3"/>
        <v>0</v>
      </c>
      <c r="AS41" s="203"/>
      <c r="AT41" s="203"/>
      <c r="AU41" s="347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39" t="s">
        <v>2394</v>
      </c>
      <c r="AG42" s="2"/>
      <c r="AH42" s="2"/>
      <c r="AI42" s="2"/>
      <c r="AJ42" s="2"/>
      <c r="AK42" s="2"/>
      <c r="AL42" s="128"/>
      <c r="AM42" s="628" t="str">
        <f>AM41 &amp; ".P"</f>
        <v>SFAL.P</v>
      </c>
      <c r="AN42" s="585" t="s">
        <v>957</v>
      </c>
      <c r="AO42" s="446" t="s">
        <v>24</v>
      </c>
      <c r="AP42" s="263">
        <f>IF(AP43=0,0,AP41*1000/AP43)</f>
        <v>0</v>
      </c>
      <c r="AQ42" s="263">
        <f>IF(AQ43=0,0,AQ41*1000/AQ43)</f>
        <v>0</v>
      </c>
      <c r="AR42" s="263">
        <f>IF(AR43=0,0,AR41*1000/AR43)</f>
        <v>0</v>
      </c>
      <c r="AS42" s="203"/>
      <c r="AT42" s="203"/>
      <c r="AU42" s="347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39" t="s">
        <v>2395</v>
      </c>
      <c r="AG43" s="2"/>
      <c r="AH43" s="2"/>
      <c r="AI43" s="2"/>
      <c r="AJ43" s="2"/>
      <c r="AK43" s="2"/>
      <c r="AL43" s="128"/>
      <c r="AM43" s="628" t="str">
        <f>AM41 &amp; ".V"</f>
        <v>SFAL.V</v>
      </c>
      <c r="AN43" s="585" t="s">
        <v>246</v>
      </c>
      <c r="AO43" s="446" t="s">
        <v>294</v>
      </c>
      <c r="AP43" s="263">
        <f t="shared" ref="AP43:AR44" si="4">SUMIF($AS$9:$AT$9,AP$9,$AS43:$AT43)</f>
        <v>0</v>
      </c>
      <c r="AQ43" s="263">
        <f t="shared" si="4"/>
        <v>0</v>
      </c>
      <c r="AR43" s="263">
        <f t="shared" si="4"/>
        <v>0</v>
      </c>
      <c r="AS43" s="203"/>
      <c r="AT43" s="203"/>
      <c r="AU43" s="347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39" t="s">
        <v>2392</v>
      </c>
      <c r="AG44" s="2"/>
      <c r="AH44" s="2"/>
      <c r="AI44" s="2"/>
      <c r="AJ44" s="2"/>
      <c r="AK44" s="2"/>
      <c r="AL44" s="128"/>
      <c r="AM44" s="627" t="s">
        <v>1482</v>
      </c>
      <c r="AN44" s="625" t="s">
        <v>312</v>
      </c>
      <c r="AO44" s="446" t="s">
        <v>196</v>
      </c>
      <c r="AP44" s="263">
        <f t="shared" si="4"/>
        <v>0</v>
      </c>
      <c r="AQ44" s="263">
        <f t="shared" si="4"/>
        <v>0</v>
      </c>
      <c r="AR44" s="263">
        <f t="shared" si="4"/>
        <v>0</v>
      </c>
      <c r="AS44" s="203"/>
      <c r="AT44" s="203"/>
      <c r="AU44" s="347"/>
    </row>
    <row r="45" spans="1:47" ht="0.75" hidden="1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39"/>
      <c r="AG45" s="2"/>
      <c r="AH45" s="2"/>
      <c r="AI45" s="2"/>
      <c r="AJ45" s="2"/>
      <c r="AK45" s="2"/>
      <c r="AL45" s="128"/>
      <c r="AM45" s="626"/>
      <c r="AN45" s="587"/>
      <c r="AO45" s="448"/>
      <c r="AP45" s="146"/>
      <c r="AQ45" s="146"/>
      <c r="AR45" s="146"/>
      <c r="AS45" s="203"/>
      <c r="AT45" s="203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39"/>
      <c r="AG46" s="2"/>
      <c r="AH46" s="2"/>
      <c r="AI46" s="2"/>
      <c r="AJ46" s="2"/>
      <c r="AK46" s="2"/>
      <c r="AL46" s="128"/>
      <c r="AM46" s="627" t="s">
        <v>2290</v>
      </c>
      <c r="AN46" s="633" t="s">
        <v>2207</v>
      </c>
      <c r="AO46" s="446" t="s">
        <v>196</v>
      </c>
      <c r="AP46" s="263">
        <f>SUMIF($AS$9:$AT$9,AP$9,$AS46:$AT46)</f>
        <v>0</v>
      </c>
      <c r="AQ46" s="263">
        <f>SUMIF($AS$9:$AT$9,AQ$9,$AS46:$AT46)</f>
        <v>0</v>
      </c>
      <c r="AR46" s="263">
        <f>SUMIF($AS$9:$AT$9,AR$9,$AS46:$AT46)</f>
        <v>0</v>
      </c>
      <c r="AS46" s="203"/>
      <c r="AT46" s="203"/>
      <c r="AU46" s="347"/>
    </row>
    <row r="47" spans="1:47" ht="0.75" hidden="1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39"/>
      <c r="AG47" s="2"/>
      <c r="AH47" s="2"/>
      <c r="AI47" s="2"/>
      <c r="AJ47" s="2"/>
      <c r="AK47" s="2"/>
      <c r="AL47" s="128"/>
      <c r="AM47" s="626"/>
      <c r="AN47" s="587"/>
      <c r="AO47" s="448"/>
      <c r="AP47" s="146"/>
      <c r="AQ47" s="146"/>
      <c r="AR47" s="146"/>
      <c r="AS47" s="203"/>
      <c r="AT47" s="203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39" t="s">
        <v>2393</v>
      </c>
      <c r="AG48" s="2"/>
      <c r="AH48" s="2"/>
      <c r="AI48" s="2"/>
      <c r="AJ48" s="2"/>
      <c r="AK48" s="2"/>
      <c r="AL48" s="128"/>
      <c r="AM48" s="627" t="s">
        <v>2293</v>
      </c>
      <c r="AN48" s="625" t="s">
        <v>2208</v>
      </c>
      <c r="AO48" s="446" t="s">
        <v>196</v>
      </c>
      <c r="AP48" s="263">
        <f>SUMIF($AS$9:$AT$9,AP$9,$AS48:$AT48)</f>
        <v>0</v>
      </c>
      <c r="AQ48" s="263">
        <f>SUMIF($AS$9:$AT$9,AQ$9,$AS48:$AT48)</f>
        <v>0</v>
      </c>
      <c r="AR48" s="263">
        <f>SUMIF($AS$9:$AT$9,AR$9,$AS48:$AT48)</f>
        <v>0</v>
      </c>
      <c r="AS48" s="203"/>
      <c r="AT48" s="203"/>
      <c r="AU48" s="347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39" t="s">
        <v>2394</v>
      </c>
      <c r="AG49" s="2"/>
      <c r="AH49" s="2"/>
      <c r="AI49" s="2"/>
      <c r="AJ49" s="2"/>
      <c r="AK49" s="2"/>
      <c r="AL49" s="128"/>
      <c r="AM49" s="628" t="str">
        <f>AM48 &amp; ".P"</f>
        <v>MGFLK.P</v>
      </c>
      <c r="AN49" s="585" t="s">
        <v>957</v>
      </c>
      <c r="AO49" s="446" t="s">
        <v>24</v>
      </c>
      <c r="AP49" s="263">
        <f>IF(AP50=0,0,AP48*1000/AP50)</f>
        <v>0</v>
      </c>
      <c r="AQ49" s="263">
        <f>IF(AQ50=0,0,AQ48*1000/AQ50)</f>
        <v>0</v>
      </c>
      <c r="AR49" s="263">
        <f>IF(AR50=0,0,AR48*1000/AR50)</f>
        <v>0</v>
      </c>
      <c r="AS49" s="203"/>
      <c r="AT49" s="203"/>
      <c r="AU49" s="347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39" t="s">
        <v>2395</v>
      </c>
      <c r="AG50" s="2"/>
      <c r="AH50" s="2"/>
      <c r="AI50" s="2"/>
      <c r="AJ50" s="2"/>
      <c r="AK50" s="2"/>
      <c r="AL50" s="128"/>
      <c r="AM50" s="628" t="str">
        <f>AM48 &amp; ".V"</f>
        <v>MGFLK.V</v>
      </c>
      <c r="AN50" s="585" t="s">
        <v>246</v>
      </c>
      <c r="AO50" s="446" t="s">
        <v>294</v>
      </c>
      <c r="AP50" s="263">
        <f t="shared" ref="AP50:AR51" si="5">SUMIF($AS$9:$AT$9,AP$9,$AS50:$AT50)</f>
        <v>0</v>
      </c>
      <c r="AQ50" s="263">
        <f t="shared" si="5"/>
        <v>0</v>
      </c>
      <c r="AR50" s="263">
        <f t="shared" si="5"/>
        <v>0</v>
      </c>
      <c r="AS50" s="203"/>
      <c r="AT50" s="203"/>
      <c r="AU50" s="347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39" t="s">
        <v>2393</v>
      </c>
      <c r="AG51" s="2"/>
      <c r="AH51" s="2"/>
      <c r="AI51" s="2"/>
      <c r="AJ51" s="2"/>
      <c r="AK51" s="2"/>
      <c r="AL51" s="128"/>
      <c r="AM51" s="627" t="s">
        <v>2294</v>
      </c>
      <c r="AN51" s="625" t="s">
        <v>2209</v>
      </c>
      <c r="AO51" s="446" t="s">
        <v>196</v>
      </c>
      <c r="AP51" s="263">
        <f t="shared" si="5"/>
        <v>0</v>
      </c>
      <c r="AQ51" s="263">
        <f t="shared" si="5"/>
        <v>0</v>
      </c>
      <c r="AR51" s="263">
        <f t="shared" si="5"/>
        <v>0</v>
      </c>
      <c r="AS51" s="203"/>
      <c r="AT51" s="203"/>
      <c r="AU51" s="347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39" t="s">
        <v>2394</v>
      </c>
      <c r="AG52" s="2"/>
      <c r="AH52" s="2"/>
      <c r="AI52" s="2"/>
      <c r="AJ52" s="2"/>
      <c r="AK52" s="2"/>
      <c r="AL52" s="128"/>
      <c r="AM52" s="628" t="str">
        <f>AM51 &amp; ".P"</f>
        <v>PRSTL.P</v>
      </c>
      <c r="AN52" s="585" t="s">
        <v>957</v>
      </c>
      <c r="AO52" s="446" t="s">
        <v>24</v>
      </c>
      <c r="AP52" s="263">
        <f>IF(AP53=0,0,AP51*1000/AP53)</f>
        <v>0</v>
      </c>
      <c r="AQ52" s="263">
        <f>IF(AQ53=0,0,AQ51*1000/AQ53)</f>
        <v>0</v>
      </c>
      <c r="AR52" s="263">
        <f>IF(AR53=0,0,AR51*1000/AR53)</f>
        <v>0</v>
      </c>
      <c r="AS52" s="203"/>
      <c r="AT52" s="203"/>
      <c r="AU52" s="347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39" t="s">
        <v>2395</v>
      </c>
      <c r="AG53" s="2"/>
      <c r="AH53" s="2"/>
      <c r="AI53" s="2"/>
      <c r="AJ53" s="2"/>
      <c r="AK53" s="2"/>
      <c r="AL53" s="128"/>
      <c r="AM53" s="628" t="str">
        <f>AM51 &amp; ".V"</f>
        <v>PRSTL.V</v>
      </c>
      <c r="AN53" s="585" t="s">
        <v>246</v>
      </c>
      <c r="AO53" s="446" t="s">
        <v>294</v>
      </c>
      <c r="AP53" s="263">
        <f t="shared" ref="AP53:AR54" si="6">SUMIF($AS$9:$AT$9,AP$9,$AS53:$AT53)</f>
        <v>0</v>
      </c>
      <c r="AQ53" s="263">
        <f t="shared" si="6"/>
        <v>0</v>
      </c>
      <c r="AR53" s="263">
        <f t="shared" si="6"/>
        <v>0</v>
      </c>
      <c r="AS53" s="203"/>
      <c r="AT53" s="203"/>
      <c r="AU53" s="347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39" t="s">
        <v>2392</v>
      </c>
      <c r="AG54" s="2"/>
      <c r="AH54" s="2"/>
      <c r="AI54" s="2"/>
      <c r="AJ54" s="2"/>
      <c r="AK54" s="2"/>
      <c r="AL54" s="128"/>
      <c r="AM54" s="627" t="s">
        <v>1482</v>
      </c>
      <c r="AN54" s="625" t="s">
        <v>312</v>
      </c>
      <c r="AO54" s="446" t="s">
        <v>196</v>
      </c>
      <c r="AP54" s="263">
        <f t="shared" si="6"/>
        <v>0</v>
      </c>
      <c r="AQ54" s="263">
        <f t="shared" si="6"/>
        <v>0</v>
      </c>
      <c r="AR54" s="263">
        <f t="shared" si="6"/>
        <v>0</v>
      </c>
      <c r="AS54" s="203"/>
      <c r="AT54" s="203"/>
      <c r="AU54" s="347"/>
    </row>
    <row r="55" spans="1:47" ht="0.75" hidden="1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39"/>
      <c r="AG55" s="2"/>
      <c r="AH55" s="2"/>
      <c r="AI55" s="2"/>
      <c r="AJ55" s="2"/>
      <c r="AK55" s="2"/>
      <c r="AL55" s="128"/>
      <c r="AM55" s="626"/>
      <c r="AN55" s="587"/>
      <c r="AO55" s="448"/>
      <c r="AP55" s="146"/>
      <c r="AQ55" s="146"/>
      <c r="AR55" s="146"/>
      <c r="AS55" s="203"/>
      <c r="AT55" s="203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39"/>
      <c r="AG56" s="2"/>
      <c r="AH56" s="2"/>
      <c r="AI56" s="2"/>
      <c r="AJ56" s="2"/>
      <c r="AK56" s="2"/>
      <c r="AL56" s="128"/>
      <c r="AM56" s="627" t="s">
        <v>2291</v>
      </c>
      <c r="AN56" s="633" t="s">
        <v>2200</v>
      </c>
      <c r="AO56" s="446" t="s">
        <v>196</v>
      </c>
      <c r="AP56" s="263">
        <f>SUMIF($AS$9:$AT$9,AP$9,$AS56:$AT56)</f>
        <v>0</v>
      </c>
      <c r="AQ56" s="263">
        <f>SUMIF($AS$9:$AT$9,AQ$9,$AS56:$AT56)</f>
        <v>0</v>
      </c>
      <c r="AR56" s="263">
        <f>SUMIF($AS$9:$AT$9,AR$9,$AS56:$AT56)</f>
        <v>0</v>
      </c>
      <c r="AS56" s="203"/>
      <c r="AT56" s="203"/>
      <c r="AU56" s="347"/>
    </row>
    <row r="57" spans="1:47" ht="0.75" hidden="1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39"/>
      <c r="AG57" s="2"/>
      <c r="AH57" s="2"/>
      <c r="AI57" s="2"/>
      <c r="AJ57" s="2"/>
      <c r="AK57" s="2"/>
      <c r="AL57" s="128"/>
      <c r="AM57" s="626"/>
      <c r="AN57" s="587"/>
      <c r="AO57" s="448"/>
      <c r="AP57" s="146"/>
      <c r="AQ57" s="146"/>
      <c r="AR57" s="146"/>
      <c r="AS57" s="203"/>
      <c r="AT57" s="203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39" t="s">
        <v>2393</v>
      </c>
      <c r="AG58" s="2"/>
      <c r="AH58" s="2"/>
      <c r="AI58" s="2"/>
      <c r="AJ58" s="2"/>
      <c r="AK58" s="2"/>
      <c r="AL58" s="128"/>
      <c r="AM58" s="627" t="s">
        <v>2295</v>
      </c>
      <c r="AN58" s="625" t="s">
        <v>2211</v>
      </c>
      <c r="AO58" s="446" t="s">
        <v>196</v>
      </c>
      <c r="AP58" s="263">
        <f>SUMIF($AS$9:$AT$9,AP$9,$AS58:$AT58)</f>
        <v>0</v>
      </c>
      <c r="AQ58" s="263">
        <f>SUMIF($AS$9:$AT$9,AQ$9,$AS58:$AT58)</f>
        <v>0</v>
      </c>
      <c r="AR58" s="263">
        <f>SUMIF($AS$9:$AT$9,AR$9,$AS58:$AT58)</f>
        <v>0</v>
      </c>
      <c r="AS58" s="203"/>
      <c r="AT58" s="203"/>
      <c r="AU58" s="347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39" t="s">
        <v>2394</v>
      </c>
      <c r="AG59" s="2"/>
      <c r="AH59" s="2"/>
      <c r="AI59" s="2"/>
      <c r="AJ59" s="2"/>
      <c r="AK59" s="2"/>
      <c r="AL59" s="128"/>
      <c r="AM59" s="628" t="str">
        <f>AM58 &amp; ".P"</f>
        <v>AGRP.P</v>
      </c>
      <c r="AN59" s="585" t="s">
        <v>957</v>
      </c>
      <c r="AO59" s="446" t="s">
        <v>24</v>
      </c>
      <c r="AP59" s="263">
        <f>IF(AP60=0,0,AP58*1000/AP60)</f>
        <v>0</v>
      </c>
      <c r="AQ59" s="263">
        <f>IF(AQ60=0,0,AQ58*1000/AQ60)</f>
        <v>0</v>
      </c>
      <c r="AR59" s="263">
        <f>IF(AR60=0,0,AR58*1000/AR60)</f>
        <v>0</v>
      </c>
      <c r="AS59" s="203"/>
      <c r="AT59" s="203"/>
      <c r="AU59" s="347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39" t="s">
        <v>2395</v>
      </c>
      <c r="AG60" s="2"/>
      <c r="AH60" s="2"/>
      <c r="AI60" s="2"/>
      <c r="AJ60" s="2"/>
      <c r="AK60" s="2"/>
      <c r="AL60" s="128"/>
      <c r="AM60" s="628" t="str">
        <f>AM58 &amp; ".V"</f>
        <v>AGRP.V</v>
      </c>
      <c r="AN60" s="585" t="s">
        <v>246</v>
      </c>
      <c r="AO60" s="446" t="s">
        <v>294</v>
      </c>
      <c r="AP60" s="263">
        <f t="shared" ref="AP60:AR61" si="7">SUMIF($AS$9:$AT$9,AP$9,$AS60:$AT60)</f>
        <v>0</v>
      </c>
      <c r="AQ60" s="263">
        <f t="shared" si="7"/>
        <v>0</v>
      </c>
      <c r="AR60" s="263">
        <f t="shared" si="7"/>
        <v>0</v>
      </c>
      <c r="AS60" s="203"/>
      <c r="AT60" s="203"/>
      <c r="AU60" s="347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39" t="s">
        <v>2393</v>
      </c>
      <c r="AG61" s="2"/>
      <c r="AH61" s="2"/>
      <c r="AI61" s="2"/>
      <c r="AJ61" s="2"/>
      <c r="AK61" s="2"/>
      <c r="AL61" s="128"/>
      <c r="AM61" s="627" t="s">
        <v>2296</v>
      </c>
      <c r="AN61" s="625" t="s">
        <v>2212</v>
      </c>
      <c r="AO61" s="446" t="s">
        <v>196</v>
      </c>
      <c r="AP61" s="263">
        <f t="shared" si="7"/>
        <v>0</v>
      </c>
      <c r="AQ61" s="263">
        <f t="shared" si="7"/>
        <v>0</v>
      </c>
      <c r="AR61" s="263">
        <f t="shared" si="7"/>
        <v>0</v>
      </c>
      <c r="AS61" s="203"/>
      <c r="AT61" s="203"/>
      <c r="AU61" s="347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39" t="s">
        <v>2394</v>
      </c>
      <c r="AG62" s="2"/>
      <c r="AH62" s="2"/>
      <c r="AI62" s="2"/>
      <c r="AJ62" s="2"/>
      <c r="AK62" s="2"/>
      <c r="AL62" s="128"/>
      <c r="AM62" s="628" t="str">
        <f>AM61 &amp; ".P"</f>
        <v>AGRE.P</v>
      </c>
      <c r="AN62" s="585" t="s">
        <v>957</v>
      </c>
      <c r="AO62" s="446" t="s">
        <v>24</v>
      </c>
      <c r="AP62" s="263">
        <f>IF(AP63=0,0,AP61*1000/AP63)</f>
        <v>0</v>
      </c>
      <c r="AQ62" s="263">
        <f>IF(AQ63=0,0,AQ61*1000/AQ63)</f>
        <v>0</v>
      </c>
      <c r="AR62" s="263">
        <f>IF(AR63=0,0,AR61*1000/AR63)</f>
        <v>0</v>
      </c>
      <c r="AS62" s="203"/>
      <c r="AT62" s="203"/>
      <c r="AU62" s="347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39" t="s">
        <v>2395</v>
      </c>
      <c r="AG63" s="2"/>
      <c r="AH63" s="2"/>
      <c r="AI63" s="2"/>
      <c r="AJ63" s="2"/>
      <c r="AK63" s="2"/>
      <c r="AL63" s="128"/>
      <c r="AM63" s="628" t="str">
        <f>AM61 &amp; ".V"</f>
        <v>AGRE.V</v>
      </c>
      <c r="AN63" s="585" t="s">
        <v>246</v>
      </c>
      <c r="AO63" s="446" t="s">
        <v>294</v>
      </c>
      <c r="AP63" s="263">
        <f t="shared" ref="AP63:AR64" si="8">SUMIF($AS$9:$AT$9,AP$9,$AS63:$AT63)</f>
        <v>0</v>
      </c>
      <c r="AQ63" s="263">
        <f t="shared" si="8"/>
        <v>0</v>
      </c>
      <c r="AR63" s="263">
        <f t="shared" si="8"/>
        <v>0</v>
      </c>
      <c r="AS63" s="203"/>
      <c r="AT63" s="203"/>
      <c r="AU63" s="347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39" t="s">
        <v>2393</v>
      </c>
      <c r="AG64" s="2"/>
      <c r="AH64" s="2"/>
      <c r="AI64" s="2"/>
      <c r="AJ64" s="2"/>
      <c r="AK64" s="2"/>
      <c r="AL64" s="128"/>
      <c r="AM64" s="627" t="s">
        <v>2331</v>
      </c>
      <c r="AN64" s="625" t="s">
        <v>2213</v>
      </c>
      <c r="AO64" s="446" t="s">
        <v>196</v>
      </c>
      <c r="AP64" s="263">
        <f t="shared" si="8"/>
        <v>0</v>
      </c>
      <c r="AQ64" s="263">
        <f t="shared" si="8"/>
        <v>0</v>
      </c>
      <c r="AR64" s="263">
        <f t="shared" si="8"/>
        <v>0</v>
      </c>
      <c r="AS64" s="203"/>
      <c r="AT64" s="203"/>
      <c r="AU64" s="347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39" t="s">
        <v>2394</v>
      </c>
      <c r="AG65" s="2"/>
      <c r="AH65" s="2"/>
      <c r="AI65" s="2"/>
      <c r="AJ65" s="2"/>
      <c r="AK65" s="2"/>
      <c r="AL65" s="128"/>
      <c r="AM65" s="628" t="str">
        <f>AM64 &amp; ".P"</f>
        <v>ALOX.P</v>
      </c>
      <c r="AN65" s="585" t="s">
        <v>957</v>
      </c>
      <c r="AO65" s="446" t="s">
        <v>24</v>
      </c>
      <c r="AP65" s="263">
        <f>IF(AP66=0,0,AP64*1000/AP66)</f>
        <v>0</v>
      </c>
      <c r="AQ65" s="263">
        <f>IF(AQ66=0,0,AQ64*1000/AQ66)</f>
        <v>0</v>
      </c>
      <c r="AR65" s="263">
        <f>IF(AR66=0,0,AR64*1000/AR66)</f>
        <v>0</v>
      </c>
      <c r="AS65" s="203"/>
      <c r="AT65" s="203"/>
      <c r="AU65" s="347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39" t="s">
        <v>2395</v>
      </c>
      <c r="AG66" s="2"/>
      <c r="AH66" s="2"/>
      <c r="AI66" s="2"/>
      <c r="AJ66" s="2"/>
      <c r="AK66" s="2"/>
      <c r="AL66" s="128"/>
      <c r="AM66" s="628" t="str">
        <f>AM64 &amp; ".V"</f>
        <v>ALOX.V</v>
      </c>
      <c r="AN66" s="585" t="s">
        <v>246</v>
      </c>
      <c r="AO66" s="446" t="s">
        <v>294</v>
      </c>
      <c r="AP66" s="263">
        <f t="shared" ref="AP66:AR67" si="9">SUMIF($AS$9:$AT$9,AP$9,$AS66:$AT66)</f>
        <v>0</v>
      </c>
      <c r="AQ66" s="263">
        <f t="shared" si="9"/>
        <v>0</v>
      </c>
      <c r="AR66" s="263">
        <f t="shared" si="9"/>
        <v>0</v>
      </c>
      <c r="AS66" s="203"/>
      <c r="AT66" s="203"/>
      <c r="AU66" s="347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39" t="s">
        <v>2393</v>
      </c>
      <c r="AG67" s="2"/>
      <c r="AH67" s="2"/>
      <c r="AI67" s="2"/>
      <c r="AJ67" s="2"/>
      <c r="AK67" s="2"/>
      <c r="AL67" s="128"/>
      <c r="AM67" s="627" t="s">
        <v>2332</v>
      </c>
      <c r="AN67" s="625" t="s">
        <v>2214</v>
      </c>
      <c r="AO67" s="446" t="s">
        <v>196</v>
      </c>
      <c r="AP67" s="263">
        <f t="shared" si="9"/>
        <v>0</v>
      </c>
      <c r="AQ67" s="263">
        <f t="shared" si="9"/>
        <v>0</v>
      </c>
      <c r="AR67" s="263">
        <f t="shared" si="9"/>
        <v>0</v>
      </c>
      <c r="AS67" s="203"/>
      <c r="AT67" s="203"/>
      <c r="AU67" s="347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39" t="s">
        <v>2394</v>
      </c>
      <c r="AG68" s="2"/>
      <c r="AH68" s="2"/>
      <c r="AI68" s="2"/>
      <c r="AJ68" s="2"/>
      <c r="AK68" s="2"/>
      <c r="AL68" s="128"/>
      <c r="AM68" s="628" t="str">
        <f>AM67 &amp; ".P"</f>
        <v>ALS.P</v>
      </c>
      <c r="AN68" s="585" t="s">
        <v>957</v>
      </c>
      <c r="AO68" s="446" t="s">
        <v>24</v>
      </c>
      <c r="AP68" s="263">
        <f>IF(AP69=0,0,AP67*1000/AP69)</f>
        <v>0</v>
      </c>
      <c r="AQ68" s="263">
        <f>IF(AQ69=0,0,AQ67*1000/AQ69)</f>
        <v>0</v>
      </c>
      <c r="AR68" s="263">
        <f>IF(AR69=0,0,AR67*1000/AR69)</f>
        <v>0</v>
      </c>
      <c r="AS68" s="203"/>
      <c r="AT68" s="203"/>
      <c r="AU68" s="347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39" t="s">
        <v>2395</v>
      </c>
      <c r="AG69" s="2"/>
      <c r="AH69" s="2"/>
      <c r="AI69" s="2"/>
      <c r="AJ69" s="2"/>
      <c r="AK69" s="2"/>
      <c r="AL69" s="128"/>
      <c r="AM69" s="628" t="str">
        <f>AM67 &amp; ".V"</f>
        <v>ALS.V</v>
      </c>
      <c r="AN69" s="585" t="s">
        <v>246</v>
      </c>
      <c r="AO69" s="446" t="s">
        <v>294</v>
      </c>
      <c r="AP69" s="263">
        <f t="shared" ref="AP69:AR70" si="10">SUMIF($AS$9:$AT$9,AP$9,$AS69:$AT69)</f>
        <v>0</v>
      </c>
      <c r="AQ69" s="263">
        <f t="shared" si="10"/>
        <v>0</v>
      </c>
      <c r="AR69" s="263">
        <f t="shared" si="10"/>
        <v>0</v>
      </c>
      <c r="AS69" s="203"/>
      <c r="AT69" s="203"/>
      <c r="AU69" s="347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39" t="s">
        <v>2393</v>
      </c>
      <c r="AG70" s="2"/>
      <c r="AH70" s="2"/>
      <c r="AI70" s="2"/>
      <c r="AJ70" s="2"/>
      <c r="AK70" s="2"/>
      <c r="AL70" s="128"/>
      <c r="AM70" s="627" t="s">
        <v>2297</v>
      </c>
      <c r="AN70" s="625" t="s">
        <v>2215</v>
      </c>
      <c r="AO70" s="446" t="s">
        <v>196</v>
      </c>
      <c r="AP70" s="263">
        <f t="shared" si="10"/>
        <v>0</v>
      </c>
      <c r="AQ70" s="263">
        <f t="shared" si="10"/>
        <v>0</v>
      </c>
      <c r="AR70" s="263">
        <f t="shared" si="10"/>
        <v>0</v>
      </c>
      <c r="AS70" s="203"/>
      <c r="AT70" s="203"/>
      <c r="AU70" s="347"/>
    </row>
    <row r="71" spans="1:47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39" t="s">
        <v>2394</v>
      </c>
      <c r="AG71" s="2"/>
      <c r="AH71" s="2"/>
      <c r="AI71" s="2"/>
      <c r="AJ71" s="2"/>
      <c r="AK71" s="2"/>
      <c r="AL71" s="128"/>
      <c r="AM71" s="628" t="str">
        <f>AM70 &amp; ".P"</f>
        <v>AM.P</v>
      </c>
      <c r="AN71" s="585" t="s">
        <v>957</v>
      </c>
      <c r="AO71" s="446" t="s">
        <v>24</v>
      </c>
      <c r="AP71" s="263">
        <f>IF(AP72=0,0,AP70*1000/AP72)</f>
        <v>0</v>
      </c>
      <c r="AQ71" s="263">
        <f>IF(AQ72=0,0,AQ70*1000/AQ72)</f>
        <v>0</v>
      </c>
      <c r="AR71" s="263">
        <f>IF(AR72=0,0,AR70*1000/AR72)</f>
        <v>0</v>
      </c>
      <c r="AS71" s="203"/>
      <c r="AT71" s="203"/>
      <c r="AU71" s="347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39" t="s">
        <v>2395</v>
      </c>
      <c r="AG72" s="2"/>
      <c r="AH72" s="2"/>
      <c r="AI72" s="2"/>
      <c r="AJ72" s="2"/>
      <c r="AK72" s="2"/>
      <c r="AL72" s="128"/>
      <c r="AM72" s="628" t="str">
        <f>AM70 &amp; ".V"</f>
        <v>AM.V</v>
      </c>
      <c r="AN72" s="585" t="s">
        <v>246</v>
      </c>
      <c r="AO72" s="446" t="s">
        <v>294</v>
      </c>
      <c r="AP72" s="263">
        <f t="shared" ref="AP72:AR73" si="11">SUMIF($AS$9:$AT$9,AP$9,$AS72:$AT72)</f>
        <v>0</v>
      </c>
      <c r="AQ72" s="263">
        <f t="shared" si="11"/>
        <v>0</v>
      </c>
      <c r="AR72" s="263">
        <f t="shared" si="11"/>
        <v>0</v>
      </c>
      <c r="AS72" s="203"/>
      <c r="AT72" s="203"/>
      <c r="AU72" s="347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39" t="s">
        <v>2393</v>
      </c>
      <c r="AG73" s="2"/>
      <c r="AH73" s="2"/>
      <c r="AI73" s="2"/>
      <c r="AJ73" s="2"/>
      <c r="AK73" s="2"/>
      <c r="AL73" s="128"/>
      <c r="AM73" s="627" t="s">
        <v>2298</v>
      </c>
      <c r="AN73" s="625" t="s">
        <v>2216</v>
      </c>
      <c r="AO73" s="446" t="s">
        <v>196</v>
      </c>
      <c r="AP73" s="263">
        <f t="shared" si="11"/>
        <v>0</v>
      </c>
      <c r="AQ73" s="263">
        <f t="shared" si="11"/>
        <v>0</v>
      </c>
      <c r="AR73" s="263">
        <f t="shared" si="11"/>
        <v>0</v>
      </c>
      <c r="AS73" s="203"/>
      <c r="AT73" s="203"/>
      <c r="AU73" s="347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39" t="s">
        <v>2394</v>
      </c>
      <c r="AG74" s="2"/>
      <c r="AH74" s="2"/>
      <c r="AI74" s="2"/>
      <c r="AJ74" s="2"/>
      <c r="AK74" s="2"/>
      <c r="AL74" s="128"/>
      <c r="AM74" s="628" t="str">
        <f>AM73 &amp; ".P"</f>
        <v>AMW.P</v>
      </c>
      <c r="AN74" s="585" t="s">
        <v>957</v>
      </c>
      <c r="AO74" s="446" t="s">
        <v>24</v>
      </c>
      <c r="AP74" s="263">
        <f>IF(AP75=0,0,AP73*1000/AP75)</f>
        <v>0</v>
      </c>
      <c r="AQ74" s="263">
        <f>IF(AQ75=0,0,AQ73*1000/AQ75)</f>
        <v>0</v>
      </c>
      <c r="AR74" s="263">
        <f>IF(AR75=0,0,AR73*1000/AR75)</f>
        <v>0</v>
      </c>
      <c r="AS74" s="203"/>
      <c r="AT74" s="203"/>
      <c r="AU74" s="347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39" t="s">
        <v>2395</v>
      </c>
      <c r="AG75" s="2"/>
      <c r="AH75" s="2"/>
      <c r="AI75" s="2"/>
      <c r="AJ75" s="2"/>
      <c r="AK75" s="2"/>
      <c r="AL75" s="128"/>
      <c r="AM75" s="628" t="str">
        <f>AM73 &amp; ".V"</f>
        <v>AMW.V</v>
      </c>
      <c r="AN75" s="585" t="s">
        <v>246</v>
      </c>
      <c r="AO75" s="446" t="s">
        <v>294</v>
      </c>
      <c r="AP75" s="263">
        <f t="shared" ref="AP75:AR76" si="12">SUMIF($AS$9:$AT$9,AP$9,$AS75:$AT75)</f>
        <v>0</v>
      </c>
      <c r="AQ75" s="263">
        <f t="shared" si="12"/>
        <v>0</v>
      </c>
      <c r="AR75" s="263">
        <f t="shared" si="12"/>
        <v>0</v>
      </c>
      <c r="AS75" s="203"/>
      <c r="AT75" s="203"/>
      <c r="AU75" s="347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39" t="s">
        <v>2393</v>
      </c>
      <c r="AG76" s="2"/>
      <c r="AH76" s="2"/>
      <c r="AI76" s="2"/>
      <c r="AJ76" s="2"/>
      <c r="AK76" s="2"/>
      <c r="AL76" s="128"/>
      <c r="AM76" s="627" t="s">
        <v>2299</v>
      </c>
      <c r="AN76" s="625" t="s">
        <v>2217</v>
      </c>
      <c r="AO76" s="446" t="s">
        <v>196</v>
      </c>
      <c r="AP76" s="263">
        <f t="shared" si="12"/>
        <v>0</v>
      </c>
      <c r="AQ76" s="263">
        <f t="shared" si="12"/>
        <v>0</v>
      </c>
      <c r="AR76" s="263">
        <f t="shared" si="12"/>
        <v>0</v>
      </c>
      <c r="AS76" s="203"/>
      <c r="AT76" s="203"/>
      <c r="AU76" s="347"/>
    </row>
    <row r="77" spans="1:47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39" t="s">
        <v>2394</v>
      </c>
      <c r="AG77" s="2"/>
      <c r="AH77" s="2"/>
      <c r="AI77" s="2"/>
      <c r="AJ77" s="2"/>
      <c r="AK77" s="2"/>
      <c r="AL77" s="128"/>
      <c r="AM77" s="628" t="str">
        <f>AM76 &amp; ".P"</f>
        <v>AMN.P</v>
      </c>
      <c r="AN77" s="585" t="s">
        <v>957</v>
      </c>
      <c r="AO77" s="446" t="s">
        <v>24</v>
      </c>
      <c r="AP77" s="263">
        <f>IF(AP78=0,0,AP76*1000/AP78)</f>
        <v>0</v>
      </c>
      <c r="AQ77" s="263">
        <f>IF(AQ78=0,0,AQ76*1000/AQ78)</f>
        <v>0</v>
      </c>
      <c r="AR77" s="263">
        <f>IF(AR78=0,0,AR76*1000/AR78)</f>
        <v>0</v>
      </c>
      <c r="AS77" s="203"/>
      <c r="AT77" s="203"/>
      <c r="AU77" s="347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39" t="s">
        <v>2395</v>
      </c>
      <c r="AG78" s="2"/>
      <c r="AH78" s="2"/>
      <c r="AI78" s="2"/>
      <c r="AJ78" s="2"/>
      <c r="AK78" s="2"/>
      <c r="AL78" s="128"/>
      <c r="AM78" s="628" t="str">
        <f>AM76 &amp; ".V"</f>
        <v>AMN.V</v>
      </c>
      <c r="AN78" s="585" t="s">
        <v>246</v>
      </c>
      <c r="AO78" s="446" t="s">
        <v>294</v>
      </c>
      <c r="AP78" s="263">
        <f t="shared" ref="AP78:AR79" si="13">SUMIF($AS$9:$AT$9,AP$9,$AS78:$AT78)</f>
        <v>0</v>
      </c>
      <c r="AQ78" s="263">
        <f t="shared" si="13"/>
        <v>0</v>
      </c>
      <c r="AR78" s="263">
        <f t="shared" si="13"/>
        <v>0</v>
      </c>
      <c r="AS78" s="203"/>
      <c r="AT78" s="203"/>
      <c r="AU78" s="347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39" t="s">
        <v>2393</v>
      </c>
      <c r="AG79" s="2"/>
      <c r="AH79" s="2"/>
      <c r="AI79" s="2"/>
      <c r="AJ79" s="2"/>
      <c r="AK79" s="2"/>
      <c r="AL79" s="128"/>
      <c r="AM79" s="627" t="s">
        <v>2333</v>
      </c>
      <c r="AN79" s="625" t="s">
        <v>2218</v>
      </c>
      <c r="AO79" s="446" t="s">
        <v>196</v>
      </c>
      <c r="AP79" s="263">
        <f t="shared" si="13"/>
        <v>0</v>
      </c>
      <c r="AQ79" s="263">
        <f t="shared" si="13"/>
        <v>0</v>
      </c>
      <c r="AR79" s="263">
        <f t="shared" si="13"/>
        <v>0</v>
      </c>
      <c r="AS79" s="203"/>
      <c r="AT79" s="203"/>
      <c r="AU79" s="347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39" t="s">
        <v>2394</v>
      </c>
      <c r="AG80" s="2"/>
      <c r="AH80" s="2"/>
      <c r="AI80" s="2"/>
      <c r="AJ80" s="2"/>
      <c r="AK80" s="2"/>
      <c r="AL80" s="128"/>
      <c r="AM80" s="628" t="str">
        <f>AM79 &amp; ".P"</f>
        <v>AMNCL.P</v>
      </c>
      <c r="AN80" s="585" t="s">
        <v>957</v>
      </c>
      <c r="AO80" s="446" t="s">
        <v>24</v>
      </c>
      <c r="AP80" s="263">
        <f>IF(AP81=0,0,AP79*1000/AP81)</f>
        <v>0</v>
      </c>
      <c r="AQ80" s="263">
        <f>IF(AQ81=0,0,AQ79*1000/AQ81)</f>
        <v>0</v>
      </c>
      <c r="AR80" s="263">
        <f>IF(AR81=0,0,AR79*1000/AR81)</f>
        <v>0</v>
      </c>
      <c r="AS80" s="203"/>
      <c r="AT80" s="203"/>
      <c r="AU80" s="347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39" t="s">
        <v>2395</v>
      </c>
      <c r="AG81" s="2"/>
      <c r="AH81" s="2"/>
      <c r="AI81" s="2"/>
      <c r="AJ81" s="2"/>
      <c r="AK81" s="2"/>
      <c r="AL81" s="128"/>
      <c r="AM81" s="628" t="str">
        <f>AM79 &amp; ".V"</f>
        <v>AMNCL.V</v>
      </c>
      <c r="AN81" s="585" t="s">
        <v>246</v>
      </c>
      <c r="AO81" s="446" t="s">
        <v>294</v>
      </c>
      <c r="AP81" s="263">
        <f t="shared" ref="AP81:AR82" si="14">SUMIF($AS$9:$AT$9,AP$9,$AS81:$AT81)</f>
        <v>0</v>
      </c>
      <c r="AQ81" s="263">
        <f t="shared" si="14"/>
        <v>0</v>
      </c>
      <c r="AR81" s="263">
        <f t="shared" si="14"/>
        <v>0</v>
      </c>
      <c r="AS81" s="203"/>
      <c r="AT81" s="203"/>
      <c r="AU81" s="347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39" t="s">
        <v>2393</v>
      </c>
      <c r="AG82" s="2"/>
      <c r="AH82" s="2"/>
      <c r="AI82" s="2"/>
      <c r="AJ82" s="2"/>
      <c r="AK82" s="2"/>
      <c r="AL82" s="128"/>
      <c r="AM82" s="627" t="s">
        <v>2334</v>
      </c>
      <c r="AN82" s="625" t="s">
        <v>2219</v>
      </c>
      <c r="AO82" s="446" t="s">
        <v>196</v>
      </c>
      <c r="AP82" s="263">
        <f t="shared" si="14"/>
        <v>0</v>
      </c>
      <c r="AQ82" s="263">
        <f t="shared" si="14"/>
        <v>0</v>
      </c>
      <c r="AR82" s="263">
        <f t="shared" si="14"/>
        <v>0</v>
      </c>
      <c r="AS82" s="203"/>
      <c r="AT82" s="203"/>
      <c r="AU82" s="347"/>
    </row>
    <row r="83" spans="1:47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39" t="s">
        <v>2394</v>
      </c>
      <c r="AG83" s="2"/>
      <c r="AH83" s="2"/>
      <c r="AI83" s="2"/>
      <c r="AJ83" s="2"/>
      <c r="AK83" s="2"/>
      <c r="AL83" s="128"/>
      <c r="AM83" s="628" t="str">
        <f>AM82 &amp; ".P"</f>
        <v>BACL.P</v>
      </c>
      <c r="AN83" s="585" t="s">
        <v>957</v>
      </c>
      <c r="AO83" s="446" t="s">
        <v>24</v>
      </c>
      <c r="AP83" s="263">
        <f>IF(AP84=0,0,AP82*1000/AP84)</f>
        <v>0</v>
      </c>
      <c r="AQ83" s="263">
        <f>IF(AQ84=0,0,AQ82*1000/AQ84)</f>
        <v>0</v>
      </c>
      <c r="AR83" s="263">
        <f>IF(AR84=0,0,AR82*1000/AR84)</f>
        <v>0</v>
      </c>
      <c r="AS83" s="203"/>
      <c r="AT83" s="203"/>
      <c r="AU83" s="347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39" t="s">
        <v>2395</v>
      </c>
      <c r="AG84" s="2"/>
      <c r="AH84" s="2"/>
      <c r="AI84" s="2"/>
      <c r="AJ84" s="2"/>
      <c r="AK84" s="2"/>
      <c r="AL84" s="128"/>
      <c r="AM84" s="628" t="str">
        <f>AM82 &amp; ".V"</f>
        <v>BACL.V</v>
      </c>
      <c r="AN84" s="585" t="s">
        <v>246</v>
      </c>
      <c r="AO84" s="446" t="s">
        <v>294</v>
      </c>
      <c r="AP84" s="263">
        <f t="shared" ref="AP84:AR85" si="15">SUMIF($AS$9:$AT$9,AP$9,$AS84:$AT84)</f>
        <v>0</v>
      </c>
      <c r="AQ84" s="263">
        <f t="shared" si="15"/>
        <v>0</v>
      </c>
      <c r="AR84" s="263">
        <f t="shared" si="15"/>
        <v>0</v>
      </c>
      <c r="AS84" s="203"/>
      <c r="AT84" s="203"/>
      <c r="AU84" s="347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39" t="s">
        <v>2393</v>
      </c>
      <c r="AG85" s="2"/>
      <c r="AH85" s="2"/>
      <c r="AI85" s="2"/>
      <c r="AJ85" s="2"/>
      <c r="AK85" s="2"/>
      <c r="AL85" s="128"/>
      <c r="AM85" s="627" t="s">
        <v>2300</v>
      </c>
      <c r="AN85" s="625" t="s">
        <v>2220</v>
      </c>
      <c r="AO85" s="446" t="s">
        <v>196</v>
      </c>
      <c r="AP85" s="263">
        <f t="shared" si="15"/>
        <v>0</v>
      </c>
      <c r="AQ85" s="263">
        <f t="shared" si="15"/>
        <v>0</v>
      </c>
      <c r="AR85" s="263">
        <f t="shared" si="15"/>
        <v>0</v>
      </c>
      <c r="AS85" s="203"/>
      <c r="AT85" s="203"/>
      <c r="AU85" s="347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39" t="s">
        <v>2394</v>
      </c>
      <c r="AG86" s="2"/>
      <c r="AH86" s="2"/>
      <c r="AI86" s="2"/>
      <c r="AJ86" s="2"/>
      <c r="AK86" s="2"/>
      <c r="AL86" s="128"/>
      <c r="AM86" s="628" t="str">
        <f>AM85 &amp; ".P"</f>
        <v>BIOX.P</v>
      </c>
      <c r="AN86" s="585" t="s">
        <v>957</v>
      </c>
      <c r="AO86" s="446" t="s">
        <v>24</v>
      </c>
      <c r="AP86" s="263">
        <f>IF(AP87=0,0,AP85*1000/AP87)</f>
        <v>0</v>
      </c>
      <c r="AQ86" s="263">
        <f>IF(AQ87=0,0,AQ85*1000/AQ87)</f>
        <v>0</v>
      </c>
      <c r="AR86" s="263">
        <f>IF(AR87=0,0,AR85*1000/AR87)</f>
        <v>0</v>
      </c>
      <c r="AS86" s="203"/>
      <c r="AT86" s="203"/>
      <c r="AU86" s="347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39" t="s">
        <v>2395</v>
      </c>
      <c r="AG87" s="2"/>
      <c r="AH87" s="2"/>
      <c r="AI87" s="2"/>
      <c r="AJ87" s="2"/>
      <c r="AK87" s="2"/>
      <c r="AL87" s="128"/>
      <c r="AM87" s="628" t="str">
        <f>AM85 &amp; ".V"</f>
        <v>BIOX.V</v>
      </c>
      <c r="AN87" s="585" t="s">
        <v>246</v>
      </c>
      <c r="AO87" s="446" t="s">
        <v>294</v>
      </c>
      <c r="AP87" s="263">
        <f t="shared" ref="AP87:AR88" si="16">SUMIF($AS$9:$AT$9,AP$9,$AS87:$AT87)</f>
        <v>0</v>
      </c>
      <c r="AQ87" s="263">
        <f t="shared" si="16"/>
        <v>0</v>
      </c>
      <c r="AR87" s="263">
        <f t="shared" si="16"/>
        <v>0</v>
      </c>
      <c r="AS87" s="203"/>
      <c r="AT87" s="203"/>
      <c r="AU87" s="347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39" t="s">
        <v>2393</v>
      </c>
      <c r="AG88" s="2"/>
      <c r="AH88" s="2"/>
      <c r="AI88" s="2"/>
      <c r="AJ88" s="2"/>
      <c r="AK88" s="2"/>
      <c r="AL88" s="128"/>
      <c r="AM88" s="627" t="s">
        <v>2301</v>
      </c>
      <c r="AN88" s="625" t="s">
        <v>2221</v>
      </c>
      <c r="AO88" s="446" t="s">
        <v>196</v>
      </c>
      <c r="AP88" s="263">
        <f t="shared" si="16"/>
        <v>0</v>
      </c>
      <c r="AQ88" s="263">
        <f t="shared" si="16"/>
        <v>0</v>
      </c>
      <c r="AR88" s="263">
        <f t="shared" si="16"/>
        <v>0</v>
      </c>
      <c r="AS88" s="203"/>
      <c r="AT88" s="203"/>
      <c r="AU88" s="347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39" t="s">
        <v>2394</v>
      </c>
      <c r="AG89" s="2"/>
      <c r="AH89" s="2"/>
      <c r="AI89" s="2"/>
      <c r="AJ89" s="2"/>
      <c r="AK89" s="2"/>
      <c r="AL89" s="128"/>
      <c r="AM89" s="628" t="str">
        <f>AM88 &amp; ".P"</f>
        <v>BRFNL.P</v>
      </c>
      <c r="AN89" s="585" t="s">
        <v>957</v>
      </c>
      <c r="AO89" s="446" t="s">
        <v>24</v>
      </c>
      <c r="AP89" s="263">
        <f>IF(AP90=0,0,AP88*1000/AP90)</f>
        <v>0</v>
      </c>
      <c r="AQ89" s="263">
        <f>IF(AQ90=0,0,AQ88*1000/AQ90)</f>
        <v>0</v>
      </c>
      <c r="AR89" s="263">
        <f>IF(AR90=0,0,AR88*1000/AR90)</f>
        <v>0</v>
      </c>
      <c r="AS89" s="203"/>
      <c r="AT89" s="203"/>
      <c r="AU89" s="347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39" t="s">
        <v>2395</v>
      </c>
      <c r="AG90" s="2"/>
      <c r="AH90" s="2"/>
      <c r="AI90" s="2"/>
      <c r="AJ90" s="2"/>
      <c r="AK90" s="2"/>
      <c r="AL90" s="128"/>
      <c r="AM90" s="628" t="str">
        <f>AM88 &amp; ".V"</f>
        <v>BRFNL.V</v>
      </c>
      <c r="AN90" s="585" t="s">
        <v>246</v>
      </c>
      <c r="AO90" s="446" t="s">
        <v>294</v>
      </c>
      <c r="AP90" s="263">
        <f t="shared" ref="AP90:AR91" si="17">SUMIF($AS$9:$AT$9,AP$9,$AS90:$AT90)</f>
        <v>0</v>
      </c>
      <c r="AQ90" s="263">
        <f t="shared" si="17"/>
        <v>0</v>
      </c>
      <c r="AR90" s="263">
        <f t="shared" si="17"/>
        <v>0</v>
      </c>
      <c r="AS90" s="203"/>
      <c r="AT90" s="203"/>
      <c r="AU90" s="347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39" t="s">
        <v>2393</v>
      </c>
      <c r="AG91" s="2"/>
      <c r="AH91" s="2"/>
      <c r="AI91" s="2"/>
      <c r="AJ91" s="2"/>
      <c r="AK91" s="2"/>
      <c r="AL91" s="128"/>
      <c r="AM91" s="627" t="s">
        <v>2302</v>
      </c>
      <c r="AN91" s="625" t="s">
        <v>2222</v>
      </c>
      <c r="AO91" s="446" t="s">
        <v>196</v>
      </c>
      <c r="AP91" s="263">
        <f t="shared" si="17"/>
        <v>0</v>
      </c>
      <c r="AQ91" s="263">
        <f t="shared" si="17"/>
        <v>0</v>
      </c>
      <c r="AR91" s="263">
        <f t="shared" si="17"/>
        <v>0</v>
      </c>
      <c r="AS91" s="203"/>
      <c r="AT91" s="203"/>
      <c r="AU91" s="347"/>
    </row>
    <row r="92" spans="1:47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39" t="s">
        <v>2394</v>
      </c>
      <c r="AG92" s="2"/>
      <c r="AH92" s="2"/>
      <c r="AI92" s="2"/>
      <c r="AJ92" s="2"/>
      <c r="AK92" s="2"/>
      <c r="AL92" s="128"/>
      <c r="AM92" s="628" t="str">
        <f>AM91 &amp; ".P"</f>
        <v>HDOX.P</v>
      </c>
      <c r="AN92" s="585" t="s">
        <v>957</v>
      </c>
      <c r="AO92" s="446" t="s">
        <v>24</v>
      </c>
      <c r="AP92" s="263">
        <f>IF(AP93=0,0,AP91*1000/AP93)</f>
        <v>0</v>
      </c>
      <c r="AQ92" s="263">
        <f>IF(AQ93=0,0,AQ91*1000/AQ93)</f>
        <v>0</v>
      </c>
      <c r="AR92" s="263">
        <f>IF(AR93=0,0,AR91*1000/AR93)</f>
        <v>0</v>
      </c>
      <c r="AS92" s="203"/>
      <c r="AT92" s="203"/>
      <c r="AU92" s="347"/>
    </row>
    <row r="93" spans="1:47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39" t="s">
        <v>2395</v>
      </c>
      <c r="AG93" s="2"/>
      <c r="AH93" s="2"/>
      <c r="AI93" s="2"/>
      <c r="AJ93" s="2"/>
      <c r="AK93" s="2"/>
      <c r="AL93" s="128"/>
      <c r="AM93" s="628" t="str">
        <f>AM91 &amp; ".V"</f>
        <v>HDOX.V</v>
      </c>
      <c r="AN93" s="585" t="s">
        <v>246</v>
      </c>
      <c r="AO93" s="446" t="s">
        <v>294</v>
      </c>
      <c r="AP93" s="263">
        <f t="shared" ref="AP93:AR94" si="18">SUMIF($AS$9:$AT$9,AP$9,$AS93:$AT93)</f>
        <v>0</v>
      </c>
      <c r="AQ93" s="263">
        <f t="shared" si="18"/>
        <v>0</v>
      </c>
      <c r="AR93" s="263">
        <f t="shared" si="18"/>
        <v>0</v>
      </c>
      <c r="AS93" s="203"/>
      <c r="AT93" s="203"/>
      <c r="AU93" s="347"/>
    </row>
    <row r="94" spans="1:47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39" t="s">
        <v>2393</v>
      </c>
      <c r="AG94" s="2"/>
      <c r="AH94" s="2"/>
      <c r="AI94" s="2"/>
      <c r="AJ94" s="2"/>
      <c r="AK94" s="2"/>
      <c r="AL94" s="128"/>
      <c r="AM94" s="627" t="s">
        <v>2303</v>
      </c>
      <c r="AN94" s="625" t="s">
        <v>2223</v>
      </c>
      <c r="AO94" s="446" t="s">
        <v>196</v>
      </c>
      <c r="AP94" s="263">
        <f t="shared" si="18"/>
        <v>0</v>
      </c>
      <c r="AQ94" s="263">
        <f t="shared" si="18"/>
        <v>0</v>
      </c>
      <c r="AR94" s="263">
        <f t="shared" si="18"/>
        <v>0</v>
      </c>
      <c r="AS94" s="203"/>
      <c r="AT94" s="203"/>
      <c r="AU94" s="347"/>
    </row>
    <row r="95" spans="1:47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39" t="s">
        <v>2394</v>
      </c>
      <c r="AG95" s="2"/>
      <c r="AH95" s="2"/>
      <c r="AI95" s="2"/>
      <c r="AJ95" s="2"/>
      <c r="AK95" s="2"/>
      <c r="AL95" s="128"/>
      <c r="AM95" s="628" t="str">
        <f>AM94 &amp; ".P"</f>
        <v>GEXN.P</v>
      </c>
      <c r="AN95" s="585" t="s">
        <v>957</v>
      </c>
      <c r="AO95" s="446" t="s">
        <v>24</v>
      </c>
      <c r="AP95" s="263">
        <f>IF(AP96=0,0,AP94*1000/AP96)</f>
        <v>0</v>
      </c>
      <c r="AQ95" s="263">
        <f>IF(AQ96=0,0,AQ94*1000/AQ96)</f>
        <v>0</v>
      </c>
      <c r="AR95" s="263">
        <f>IF(AR96=0,0,AR94*1000/AR96)</f>
        <v>0</v>
      </c>
      <c r="AS95" s="203"/>
      <c r="AT95" s="203"/>
      <c r="AU95" s="347"/>
    </row>
    <row r="96" spans="1:47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39" t="s">
        <v>2395</v>
      </c>
      <c r="AG96" s="2"/>
      <c r="AH96" s="2"/>
      <c r="AI96" s="2"/>
      <c r="AJ96" s="2"/>
      <c r="AK96" s="2"/>
      <c r="AL96" s="128"/>
      <c r="AM96" s="628" t="str">
        <f>AM94 &amp; ".V"</f>
        <v>GEXN.V</v>
      </c>
      <c r="AN96" s="585" t="s">
        <v>246</v>
      </c>
      <c r="AO96" s="446" t="s">
        <v>294</v>
      </c>
      <c r="AP96" s="263">
        <f t="shared" ref="AP96:AR97" si="19">SUMIF($AS$9:$AT$9,AP$9,$AS96:$AT96)</f>
        <v>0</v>
      </c>
      <c r="AQ96" s="263">
        <f t="shared" si="19"/>
        <v>0</v>
      </c>
      <c r="AR96" s="263">
        <f t="shared" si="19"/>
        <v>0</v>
      </c>
      <c r="AS96" s="203"/>
      <c r="AT96" s="203"/>
      <c r="AU96" s="347"/>
    </row>
    <row r="97" spans="1:47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39" t="s">
        <v>2393</v>
      </c>
      <c r="AG97" s="2"/>
      <c r="AH97" s="2"/>
      <c r="AI97" s="2"/>
      <c r="AJ97" s="2"/>
      <c r="AK97" s="2"/>
      <c r="AL97" s="128"/>
      <c r="AM97" s="627" t="s">
        <v>2335</v>
      </c>
      <c r="AN97" s="625" t="s">
        <v>2224</v>
      </c>
      <c r="AO97" s="446" t="s">
        <v>196</v>
      </c>
      <c r="AP97" s="263">
        <f t="shared" si="19"/>
        <v>0</v>
      </c>
      <c r="AQ97" s="263">
        <f t="shared" si="19"/>
        <v>0</v>
      </c>
      <c r="AR97" s="263">
        <f t="shared" si="19"/>
        <v>0</v>
      </c>
      <c r="AS97" s="203"/>
      <c r="AT97" s="203"/>
      <c r="AU97" s="347"/>
    </row>
    <row r="98" spans="1:47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39" t="s">
        <v>2394</v>
      </c>
      <c r="AG98" s="2"/>
      <c r="AH98" s="2"/>
      <c r="AI98" s="2"/>
      <c r="AJ98" s="2"/>
      <c r="AK98" s="2"/>
      <c r="AL98" s="128"/>
      <c r="AM98" s="628" t="str">
        <f>AM97 &amp; ".P"</f>
        <v>HDOXCL.P</v>
      </c>
      <c r="AN98" s="585" t="s">
        <v>957</v>
      </c>
      <c r="AO98" s="446" t="s">
        <v>24</v>
      </c>
      <c r="AP98" s="263">
        <f>IF(AP99=0,0,AP97*1000/AP99)</f>
        <v>0</v>
      </c>
      <c r="AQ98" s="263">
        <f>IF(AQ99=0,0,AQ97*1000/AQ99)</f>
        <v>0</v>
      </c>
      <c r="AR98" s="263">
        <f>IF(AR99=0,0,AR97*1000/AR99)</f>
        <v>0</v>
      </c>
      <c r="AS98" s="203"/>
      <c r="AT98" s="203"/>
      <c r="AU98" s="347"/>
    </row>
    <row r="99" spans="1:47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39" t="s">
        <v>2395</v>
      </c>
      <c r="AG99" s="2"/>
      <c r="AH99" s="2"/>
      <c r="AI99" s="2"/>
      <c r="AJ99" s="2"/>
      <c r="AK99" s="2"/>
      <c r="AL99" s="128"/>
      <c r="AM99" s="628" t="str">
        <f>AM97 &amp; ".V"</f>
        <v>HDOXCL.V</v>
      </c>
      <c r="AN99" s="585" t="s">
        <v>246</v>
      </c>
      <c r="AO99" s="446" t="s">
        <v>294</v>
      </c>
      <c r="AP99" s="263">
        <f t="shared" ref="AP99:AR100" si="20">SUMIF($AS$9:$AT$9,AP$9,$AS99:$AT99)</f>
        <v>0</v>
      </c>
      <c r="AQ99" s="263">
        <f t="shared" si="20"/>
        <v>0</v>
      </c>
      <c r="AR99" s="263">
        <f t="shared" si="20"/>
        <v>0</v>
      </c>
      <c r="AS99" s="203"/>
      <c r="AT99" s="203"/>
      <c r="AU99" s="347"/>
    </row>
    <row r="100" spans="1:47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39" t="s">
        <v>2393</v>
      </c>
      <c r="AG100" s="2"/>
      <c r="AH100" s="2"/>
      <c r="AI100" s="2"/>
      <c r="AJ100" s="2"/>
      <c r="AK100" s="2"/>
      <c r="AL100" s="128"/>
      <c r="AM100" s="627" t="s">
        <v>2336</v>
      </c>
      <c r="AN100" s="625" t="s">
        <v>2225</v>
      </c>
      <c r="AO100" s="446" t="s">
        <v>196</v>
      </c>
      <c r="AP100" s="263">
        <f t="shared" si="20"/>
        <v>0</v>
      </c>
      <c r="AQ100" s="263">
        <f t="shared" si="20"/>
        <v>0</v>
      </c>
      <c r="AR100" s="263">
        <f t="shared" si="20"/>
        <v>0</v>
      </c>
      <c r="AS100" s="203"/>
      <c r="AT100" s="203"/>
      <c r="AU100" s="347"/>
    </row>
    <row r="101" spans="1:47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39" t="s">
        <v>2394</v>
      </c>
      <c r="AG101" s="2"/>
      <c r="AH101" s="2"/>
      <c r="AI101" s="2"/>
      <c r="AJ101" s="2"/>
      <c r="AK101" s="2"/>
      <c r="AL101" s="128"/>
      <c r="AM101" s="628" t="str">
        <f>AM100 &amp; ".P"</f>
        <v>HDCLCA.P</v>
      </c>
      <c r="AN101" s="585" t="s">
        <v>957</v>
      </c>
      <c r="AO101" s="446" t="s">
        <v>24</v>
      </c>
      <c r="AP101" s="263">
        <f>IF(AP102=0,0,AP100*1000/AP102)</f>
        <v>0</v>
      </c>
      <c r="AQ101" s="263">
        <f>IF(AQ102=0,0,AQ100*1000/AQ102)</f>
        <v>0</v>
      </c>
      <c r="AR101" s="263">
        <f>IF(AR102=0,0,AR100*1000/AR102)</f>
        <v>0</v>
      </c>
      <c r="AS101" s="203"/>
      <c r="AT101" s="203"/>
      <c r="AU101" s="347"/>
    </row>
    <row r="102" spans="1:47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39" t="s">
        <v>2395</v>
      </c>
      <c r="AG102" s="2"/>
      <c r="AH102" s="2"/>
      <c r="AI102" s="2"/>
      <c r="AJ102" s="2"/>
      <c r="AK102" s="2"/>
      <c r="AL102" s="128"/>
      <c r="AM102" s="628" t="str">
        <f>AM100 &amp; ".V"</f>
        <v>HDCLCA.V</v>
      </c>
      <c r="AN102" s="585" t="s">
        <v>246</v>
      </c>
      <c r="AO102" s="446" t="s">
        <v>294</v>
      </c>
      <c r="AP102" s="263">
        <f t="shared" ref="AP102:AR103" si="21">SUMIF($AS$9:$AT$9,AP$9,$AS102:$AT102)</f>
        <v>0</v>
      </c>
      <c r="AQ102" s="263">
        <f t="shared" si="21"/>
        <v>0</v>
      </c>
      <c r="AR102" s="263">
        <f t="shared" si="21"/>
        <v>0</v>
      </c>
      <c r="AS102" s="203"/>
      <c r="AT102" s="203"/>
      <c r="AU102" s="347"/>
    </row>
    <row r="103" spans="1:47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39" t="s">
        <v>2393</v>
      </c>
      <c r="AG103" s="2"/>
      <c r="AH103" s="2"/>
      <c r="AI103" s="2"/>
      <c r="AJ103" s="2"/>
      <c r="AK103" s="2"/>
      <c r="AL103" s="128"/>
      <c r="AM103" s="627" t="s">
        <v>2337</v>
      </c>
      <c r="AN103" s="625" t="s">
        <v>2226</v>
      </c>
      <c r="AO103" s="446" t="s">
        <v>196</v>
      </c>
      <c r="AP103" s="263">
        <f t="shared" si="21"/>
        <v>0</v>
      </c>
      <c r="AQ103" s="263">
        <f t="shared" si="21"/>
        <v>0</v>
      </c>
      <c r="AR103" s="263">
        <f t="shared" si="21"/>
        <v>0</v>
      </c>
      <c r="AS103" s="203"/>
      <c r="AT103" s="203"/>
      <c r="AU103" s="347"/>
    </row>
    <row r="104" spans="1:47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39" t="s">
        <v>2394</v>
      </c>
      <c r="AG104" s="2"/>
      <c r="AH104" s="2"/>
      <c r="AI104" s="2"/>
      <c r="AJ104" s="2"/>
      <c r="AK104" s="2"/>
      <c r="AL104" s="128"/>
      <c r="AM104" s="628" t="str">
        <f>AM103 &amp; ".P"</f>
        <v>HPCLCA.P</v>
      </c>
      <c r="AN104" s="585" t="s">
        <v>957</v>
      </c>
      <c r="AO104" s="446" t="s">
        <v>24</v>
      </c>
      <c r="AP104" s="263">
        <f>IF(AP105=0,0,AP103*1000/AP105)</f>
        <v>0</v>
      </c>
      <c r="AQ104" s="263">
        <f>IF(AQ105=0,0,AQ103*1000/AQ105)</f>
        <v>0</v>
      </c>
      <c r="AR104" s="263">
        <f>IF(AR105=0,0,AR103*1000/AR105)</f>
        <v>0</v>
      </c>
      <c r="AS104" s="203"/>
      <c r="AT104" s="203"/>
      <c r="AU104" s="347"/>
    </row>
    <row r="105" spans="1:47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39" t="s">
        <v>2395</v>
      </c>
      <c r="AG105" s="2"/>
      <c r="AH105" s="2"/>
      <c r="AI105" s="2"/>
      <c r="AJ105" s="2"/>
      <c r="AK105" s="2"/>
      <c r="AL105" s="128"/>
      <c r="AM105" s="628" t="str">
        <f>AM103 &amp; ".V"</f>
        <v>HPCLCA.V</v>
      </c>
      <c r="AN105" s="585" t="s">
        <v>246</v>
      </c>
      <c r="AO105" s="446" t="s">
        <v>294</v>
      </c>
      <c r="AP105" s="263">
        <f t="shared" ref="AP105:AR106" si="22">SUMIF($AS$9:$AT$9,AP$9,$AS105:$AT105)</f>
        <v>0</v>
      </c>
      <c r="AQ105" s="263">
        <f t="shared" si="22"/>
        <v>0</v>
      </c>
      <c r="AR105" s="263">
        <f t="shared" si="22"/>
        <v>0</v>
      </c>
      <c r="AS105" s="203"/>
      <c r="AT105" s="203"/>
      <c r="AU105" s="347"/>
    </row>
    <row r="106" spans="1:47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39" t="s">
        <v>2393</v>
      </c>
      <c r="AG106" s="2"/>
      <c r="AH106" s="2"/>
      <c r="AI106" s="2"/>
      <c r="AJ106" s="2"/>
      <c r="AK106" s="2"/>
      <c r="AL106" s="128"/>
      <c r="AM106" s="627" t="s">
        <v>2338</v>
      </c>
      <c r="AN106" s="625" t="s">
        <v>2227</v>
      </c>
      <c r="AO106" s="446" t="s">
        <v>196</v>
      </c>
      <c r="AP106" s="263">
        <f t="shared" si="22"/>
        <v>0</v>
      </c>
      <c r="AQ106" s="263">
        <f t="shared" si="22"/>
        <v>0</v>
      </c>
      <c r="AR106" s="263">
        <f t="shared" si="22"/>
        <v>0</v>
      </c>
      <c r="AS106" s="203"/>
      <c r="AT106" s="203"/>
      <c r="AU106" s="347"/>
    </row>
    <row r="107" spans="1:47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39" t="s">
        <v>2394</v>
      </c>
      <c r="AG107" s="2"/>
      <c r="AH107" s="2"/>
      <c r="AI107" s="2"/>
      <c r="AJ107" s="2"/>
      <c r="AK107" s="2"/>
      <c r="AL107" s="128"/>
      <c r="AM107" s="628" t="str">
        <f>AM106 &amp; ".P"</f>
        <v>HPCLNA.P</v>
      </c>
      <c r="AN107" s="585" t="s">
        <v>957</v>
      </c>
      <c r="AO107" s="446" t="s">
        <v>24</v>
      </c>
      <c r="AP107" s="263">
        <f>IF(AP108=0,0,AP106*1000/AP108)</f>
        <v>0</v>
      </c>
      <c r="AQ107" s="263">
        <f>IF(AQ108=0,0,AQ106*1000/AQ108)</f>
        <v>0</v>
      </c>
      <c r="AR107" s="263">
        <f>IF(AR108=0,0,AR106*1000/AR108)</f>
        <v>0</v>
      </c>
      <c r="AS107" s="203"/>
      <c r="AT107" s="203"/>
      <c r="AU107" s="347"/>
    </row>
    <row r="108" spans="1:47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39" t="s">
        <v>2395</v>
      </c>
      <c r="AG108" s="2"/>
      <c r="AH108" s="2"/>
      <c r="AI108" s="2"/>
      <c r="AJ108" s="2"/>
      <c r="AK108" s="2"/>
      <c r="AL108" s="128"/>
      <c r="AM108" s="628" t="str">
        <f>AM106 &amp; ".V"</f>
        <v>HPCLNA.V</v>
      </c>
      <c r="AN108" s="585" t="s">
        <v>246</v>
      </c>
      <c r="AO108" s="446" t="s">
        <v>294</v>
      </c>
      <c r="AP108" s="263">
        <f t="shared" ref="AP108:AR109" si="23">SUMIF($AS$9:$AT$9,AP$9,$AS108:$AT108)</f>
        <v>0</v>
      </c>
      <c r="AQ108" s="263">
        <f t="shared" si="23"/>
        <v>0</v>
      </c>
      <c r="AR108" s="263">
        <f t="shared" si="23"/>
        <v>0</v>
      </c>
      <c r="AS108" s="203"/>
      <c r="AT108" s="203"/>
      <c r="AU108" s="347"/>
    </row>
    <row r="109" spans="1:47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39" t="s">
        <v>2393</v>
      </c>
      <c r="AG109" s="2"/>
      <c r="AH109" s="2"/>
      <c r="AI109" s="2"/>
      <c r="AJ109" s="2"/>
      <c r="AK109" s="2"/>
      <c r="AL109" s="128"/>
      <c r="AM109" s="627" t="s">
        <v>2339</v>
      </c>
      <c r="AN109" s="625" t="s">
        <v>2228</v>
      </c>
      <c r="AO109" s="446" t="s">
        <v>196</v>
      </c>
      <c r="AP109" s="263">
        <f t="shared" si="23"/>
        <v>0</v>
      </c>
      <c r="AQ109" s="263">
        <f t="shared" si="23"/>
        <v>0</v>
      </c>
      <c r="AR109" s="263">
        <f t="shared" si="23"/>
        <v>0</v>
      </c>
      <c r="AS109" s="203"/>
      <c r="AT109" s="203"/>
      <c r="AU109" s="347"/>
    </row>
    <row r="110" spans="1:47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39" t="s">
        <v>2394</v>
      </c>
      <c r="AG110" s="2"/>
      <c r="AH110" s="2"/>
      <c r="AI110" s="2"/>
      <c r="AJ110" s="2"/>
      <c r="AK110" s="2"/>
      <c r="AL110" s="128"/>
      <c r="AM110" s="628" t="str">
        <f>AM109 &amp; ".P"</f>
        <v>GLC.P</v>
      </c>
      <c r="AN110" s="585" t="s">
        <v>957</v>
      </c>
      <c r="AO110" s="446" t="s">
        <v>24</v>
      </c>
      <c r="AP110" s="263">
        <f>IF(AP111=0,0,AP109*1000/AP111)</f>
        <v>0</v>
      </c>
      <c r="AQ110" s="263">
        <f>IF(AQ111=0,0,AQ109*1000/AQ111)</f>
        <v>0</v>
      </c>
      <c r="AR110" s="263">
        <f>IF(AR111=0,0,AR109*1000/AR111)</f>
        <v>0</v>
      </c>
      <c r="AS110" s="203"/>
      <c r="AT110" s="203"/>
      <c r="AU110" s="347"/>
    </row>
    <row r="111" spans="1:47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39" t="s">
        <v>2395</v>
      </c>
      <c r="AG111" s="2"/>
      <c r="AH111" s="2"/>
      <c r="AI111" s="2"/>
      <c r="AJ111" s="2"/>
      <c r="AK111" s="2"/>
      <c r="AL111" s="128"/>
      <c r="AM111" s="628" t="str">
        <f>AM109 &amp; ".V"</f>
        <v>GLC.V</v>
      </c>
      <c r="AN111" s="585" t="s">
        <v>246</v>
      </c>
      <c r="AO111" s="446" t="s">
        <v>294</v>
      </c>
      <c r="AP111" s="263">
        <f t="shared" ref="AP111:AR112" si="24">SUMIF($AS$9:$AT$9,AP$9,$AS111:$AT111)</f>
        <v>0</v>
      </c>
      <c r="AQ111" s="263">
        <f t="shared" si="24"/>
        <v>0</v>
      </c>
      <c r="AR111" s="263">
        <f t="shared" si="24"/>
        <v>0</v>
      </c>
      <c r="AS111" s="203"/>
      <c r="AT111" s="203"/>
      <c r="AU111" s="347"/>
    </row>
    <row r="112" spans="1:47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39" t="s">
        <v>2393</v>
      </c>
      <c r="AG112" s="2"/>
      <c r="AH112" s="2"/>
      <c r="AI112" s="2"/>
      <c r="AJ112" s="2"/>
      <c r="AK112" s="2"/>
      <c r="AL112" s="128"/>
      <c r="AM112" s="627" t="s">
        <v>2304</v>
      </c>
      <c r="AN112" s="625" t="s">
        <v>2229</v>
      </c>
      <c r="AO112" s="446" t="s">
        <v>196</v>
      </c>
      <c r="AP112" s="263">
        <f t="shared" si="24"/>
        <v>0</v>
      </c>
      <c r="AQ112" s="263">
        <f t="shared" si="24"/>
        <v>0</v>
      </c>
      <c r="AR112" s="263">
        <f t="shared" si="24"/>
        <v>0</v>
      </c>
      <c r="AS112" s="203"/>
      <c r="AT112" s="203"/>
      <c r="AU112" s="347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39" t="s">
        <v>2394</v>
      </c>
      <c r="AG113" s="2"/>
      <c r="AH113" s="2"/>
      <c r="AI113" s="2"/>
      <c r="AJ113" s="2"/>
      <c r="AK113" s="2"/>
      <c r="AL113" s="128"/>
      <c r="AM113" s="628" t="str">
        <f>AM112 &amp; ".P"</f>
        <v>DFNLCD.P</v>
      </c>
      <c r="AN113" s="585" t="s">
        <v>957</v>
      </c>
      <c r="AO113" s="446" t="s">
        <v>24</v>
      </c>
      <c r="AP113" s="263">
        <f>IF(AP114=0,0,AP112*1000/AP114)</f>
        <v>0</v>
      </c>
      <c r="AQ113" s="263">
        <f>IF(AQ114=0,0,AQ112*1000/AQ114)</f>
        <v>0</v>
      </c>
      <c r="AR113" s="263">
        <f>IF(AR114=0,0,AR112*1000/AR114)</f>
        <v>0</v>
      </c>
      <c r="AS113" s="203"/>
      <c r="AT113" s="203"/>
      <c r="AU113" s="347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39" t="s">
        <v>2395</v>
      </c>
      <c r="AG114" s="2"/>
      <c r="AH114" s="2"/>
      <c r="AI114" s="2"/>
      <c r="AJ114" s="2"/>
      <c r="AK114" s="2"/>
      <c r="AL114" s="128"/>
      <c r="AM114" s="628" t="str">
        <f>AM112 &amp; ".V"</f>
        <v>DFNLCD.V</v>
      </c>
      <c r="AN114" s="585" t="s">
        <v>246</v>
      </c>
      <c r="AO114" s="446" t="s">
        <v>294</v>
      </c>
      <c r="AP114" s="263">
        <f t="shared" ref="AP114:AR115" si="25">SUMIF($AS$9:$AT$9,AP$9,$AS114:$AT114)</f>
        <v>0</v>
      </c>
      <c r="AQ114" s="263">
        <f t="shared" si="25"/>
        <v>0</v>
      </c>
      <c r="AR114" s="263">
        <f t="shared" si="25"/>
        <v>0</v>
      </c>
      <c r="AS114" s="203"/>
      <c r="AT114" s="203"/>
      <c r="AU114" s="347"/>
    </row>
    <row r="115" spans="1:47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39" t="s">
        <v>2393</v>
      </c>
      <c r="AG115" s="2"/>
      <c r="AH115" s="2"/>
      <c r="AI115" s="2"/>
      <c r="AJ115" s="2"/>
      <c r="AK115" s="2"/>
      <c r="AL115" s="128"/>
      <c r="AM115" s="627" t="s">
        <v>2305</v>
      </c>
      <c r="AN115" s="625" t="s">
        <v>2230</v>
      </c>
      <c r="AO115" s="446" t="s">
        <v>196</v>
      </c>
      <c r="AP115" s="263">
        <f t="shared" si="25"/>
        <v>0</v>
      </c>
      <c r="AQ115" s="263">
        <f t="shared" si="25"/>
        <v>0</v>
      </c>
      <c r="AR115" s="263">
        <f t="shared" si="25"/>
        <v>0</v>
      </c>
      <c r="AS115" s="203"/>
      <c r="AT115" s="203"/>
      <c r="AU115" s="347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39" t="s">
        <v>2394</v>
      </c>
      <c r="AG116" s="2"/>
      <c r="AH116" s="2"/>
      <c r="AI116" s="2"/>
      <c r="AJ116" s="2"/>
      <c r="AK116" s="2"/>
      <c r="AL116" s="128"/>
      <c r="AM116" s="628" t="str">
        <f>AM115 &amp; ".P"</f>
        <v>DFNLCN.P</v>
      </c>
      <c r="AN116" s="585" t="s">
        <v>957</v>
      </c>
      <c r="AO116" s="446" t="s">
        <v>24</v>
      </c>
      <c r="AP116" s="263">
        <f>IF(AP117=0,0,AP115*1000/AP117)</f>
        <v>0</v>
      </c>
      <c r="AQ116" s="263">
        <f>IF(AQ117=0,0,AQ115*1000/AQ117)</f>
        <v>0</v>
      </c>
      <c r="AR116" s="263">
        <f>IF(AR117=0,0,AR115*1000/AR117)</f>
        <v>0</v>
      </c>
      <c r="AS116" s="203"/>
      <c r="AT116" s="203"/>
      <c r="AU116" s="347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39" t="s">
        <v>2395</v>
      </c>
      <c r="AG117" s="2"/>
      <c r="AH117" s="2"/>
      <c r="AI117" s="2"/>
      <c r="AJ117" s="2"/>
      <c r="AK117" s="2"/>
      <c r="AL117" s="128"/>
      <c r="AM117" s="628" t="str">
        <f>AM115 &amp; ".V"</f>
        <v>DFNLCN.V</v>
      </c>
      <c r="AN117" s="585" t="s">
        <v>246</v>
      </c>
      <c r="AO117" s="446" t="s">
        <v>294</v>
      </c>
      <c r="AP117" s="263">
        <f t="shared" ref="AP117:AR118" si="26">SUMIF($AS$9:$AT$9,AP$9,$AS117:$AT117)</f>
        <v>0</v>
      </c>
      <c r="AQ117" s="263">
        <f t="shared" si="26"/>
        <v>0</v>
      </c>
      <c r="AR117" s="263">
        <f t="shared" si="26"/>
        <v>0</v>
      </c>
      <c r="AS117" s="203"/>
      <c r="AT117" s="203"/>
      <c r="AU117" s="347"/>
    </row>
    <row r="118" spans="1:47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39" t="s">
        <v>2393</v>
      </c>
      <c r="AG118" s="2"/>
      <c r="AH118" s="2"/>
      <c r="AI118" s="2"/>
      <c r="AJ118" s="2"/>
      <c r="AK118" s="2"/>
      <c r="AL118" s="128"/>
      <c r="AM118" s="627" t="s">
        <v>2292</v>
      </c>
      <c r="AN118" s="625" t="s">
        <v>2231</v>
      </c>
      <c r="AO118" s="446" t="s">
        <v>196</v>
      </c>
      <c r="AP118" s="263">
        <f t="shared" si="26"/>
        <v>0</v>
      </c>
      <c r="AQ118" s="263">
        <f t="shared" si="26"/>
        <v>0</v>
      </c>
      <c r="AR118" s="263">
        <f t="shared" si="26"/>
        <v>0</v>
      </c>
      <c r="AS118" s="203"/>
      <c r="AT118" s="203"/>
      <c r="AU118" s="347"/>
    </row>
    <row r="119" spans="1:47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39" t="s">
        <v>2394</v>
      </c>
      <c r="AG119" s="2"/>
      <c r="AH119" s="2"/>
      <c r="AI119" s="2"/>
      <c r="AJ119" s="2"/>
      <c r="AK119" s="2"/>
      <c r="AL119" s="128"/>
      <c r="AM119" s="628" t="str">
        <f>AM118 &amp; ".P"</f>
        <v>FES.P</v>
      </c>
      <c r="AN119" s="585" t="s">
        <v>957</v>
      </c>
      <c r="AO119" s="446" t="s">
        <v>24</v>
      </c>
      <c r="AP119" s="263">
        <f>IF(AP120=0,0,AP118*1000/AP120)</f>
        <v>0</v>
      </c>
      <c r="AQ119" s="263">
        <f>IF(AQ120=0,0,AQ118*1000/AQ120)</f>
        <v>0</v>
      </c>
      <c r="AR119" s="263">
        <f>IF(AR120=0,0,AR118*1000/AR120)</f>
        <v>0</v>
      </c>
      <c r="AS119" s="203"/>
      <c r="AT119" s="203"/>
      <c r="AU119" s="347"/>
    </row>
    <row r="120" spans="1:47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39" t="s">
        <v>2395</v>
      </c>
      <c r="AG120" s="2"/>
      <c r="AH120" s="2"/>
      <c r="AI120" s="2"/>
      <c r="AJ120" s="2"/>
      <c r="AK120" s="2"/>
      <c r="AL120" s="128"/>
      <c r="AM120" s="628" t="str">
        <f>AM118 &amp; ".V"</f>
        <v>FES.V</v>
      </c>
      <c r="AN120" s="585" t="s">
        <v>246</v>
      </c>
      <c r="AO120" s="446" t="s">
        <v>294</v>
      </c>
      <c r="AP120" s="263">
        <f t="shared" ref="AP120:AR121" si="27">SUMIF($AS$9:$AT$9,AP$9,$AS120:$AT120)</f>
        <v>0</v>
      </c>
      <c r="AQ120" s="263">
        <f t="shared" si="27"/>
        <v>0</v>
      </c>
      <c r="AR120" s="263">
        <f t="shared" si="27"/>
        <v>0</v>
      </c>
      <c r="AS120" s="203"/>
      <c r="AT120" s="203"/>
      <c r="AU120" s="347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39" t="s">
        <v>2393</v>
      </c>
      <c r="AG121" s="2"/>
      <c r="AH121" s="2"/>
      <c r="AI121" s="2"/>
      <c r="AJ121" s="2"/>
      <c r="AK121" s="2"/>
      <c r="AL121" s="128"/>
      <c r="AM121" s="627" t="s">
        <v>2340</v>
      </c>
      <c r="AN121" s="625" t="s">
        <v>2232</v>
      </c>
      <c r="AO121" s="446" t="s">
        <v>196</v>
      </c>
      <c r="AP121" s="263">
        <f t="shared" si="27"/>
        <v>0</v>
      </c>
      <c r="AQ121" s="263">
        <f t="shared" si="27"/>
        <v>0</v>
      </c>
      <c r="AR121" s="263">
        <f t="shared" si="27"/>
        <v>0</v>
      </c>
      <c r="AS121" s="203"/>
      <c r="AT121" s="203"/>
      <c r="AU121" s="347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39" t="s">
        <v>2394</v>
      </c>
      <c r="AG122" s="2"/>
      <c r="AH122" s="2"/>
      <c r="AI122" s="2"/>
      <c r="AJ122" s="2"/>
      <c r="AK122" s="2"/>
      <c r="AL122" s="128"/>
      <c r="AM122" s="628" t="str">
        <f>AM121 &amp; ".P"</f>
        <v>FECL.P</v>
      </c>
      <c r="AN122" s="585" t="s">
        <v>957</v>
      </c>
      <c r="AO122" s="446" t="s">
        <v>24</v>
      </c>
      <c r="AP122" s="263">
        <f>IF(AP123=0,0,AP121*1000/AP123)</f>
        <v>0</v>
      </c>
      <c r="AQ122" s="263">
        <f>IF(AQ123=0,0,AQ121*1000/AQ123)</f>
        <v>0</v>
      </c>
      <c r="AR122" s="263">
        <f>IF(AR123=0,0,AR121*1000/AR123)</f>
        <v>0</v>
      </c>
      <c r="AS122" s="203"/>
      <c r="AT122" s="203"/>
      <c r="AU122" s="347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39" t="s">
        <v>2395</v>
      </c>
      <c r="AG123" s="2"/>
      <c r="AH123" s="2"/>
      <c r="AI123" s="2"/>
      <c r="AJ123" s="2"/>
      <c r="AK123" s="2"/>
      <c r="AL123" s="128"/>
      <c r="AM123" s="628" t="str">
        <f>AM121 &amp; ".V"</f>
        <v>FECL.V</v>
      </c>
      <c r="AN123" s="585" t="s">
        <v>246</v>
      </c>
      <c r="AO123" s="446" t="s">
        <v>294</v>
      </c>
      <c r="AP123" s="263">
        <f t="shared" ref="AP123:AR124" si="28">SUMIF($AS$9:$AT$9,AP$9,$AS123:$AT123)</f>
        <v>0</v>
      </c>
      <c r="AQ123" s="263">
        <f t="shared" si="28"/>
        <v>0</v>
      </c>
      <c r="AR123" s="263">
        <f t="shared" si="28"/>
        <v>0</v>
      </c>
      <c r="AS123" s="203"/>
      <c r="AT123" s="203"/>
      <c r="AU123" s="347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39" t="s">
        <v>2393</v>
      </c>
      <c r="AG124" s="2"/>
      <c r="AH124" s="2"/>
      <c r="AI124" s="2"/>
      <c r="AJ124" s="2"/>
      <c r="AK124" s="2"/>
      <c r="AL124" s="128"/>
      <c r="AM124" s="627" t="s">
        <v>2341</v>
      </c>
      <c r="AN124" s="625" t="s">
        <v>2233</v>
      </c>
      <c r="AO124" s="446" t="s">
        <v>196</v>
      </c>
      <c r="AP124" s="263">
        <f t="shared" si="28"/>
        <v>0</v>
      </c>
      <c r="AQ124" s="263">
        <f t="shared" si="28"/>
        <v>0</v>
      </c>
      <c r="AR124" s="263">
        <f t="shared" si="28"/>
        <v>0</v>
      </c>
      <c r="AS124" s="203"/>
      <c r="AT124" s="203"/>
      <c r="AU124" s="347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39" t="s">
        <v>2394</v>
      </c>
      <c r="AG125" s="2"/>
      <c r="AH125" s="2"/>
      <c r="AI125" s="2"/>
      <c r="AJ125" s="2"/>
      <c r="AK125" s="2"/>
      <c r="AL125" s="128"/>
      <c r="AM125" s="628" t="str">
        <f>AM124 &amp; ".P"</f>
        <v>LIMENP.P</v>
      </c>
      <c r="AN125" s="585" t="s">
        <v>957</v>
      </c>
      <c r="AO125" s="446" t="s">
        <v>24</v>
      </c>
      <c r="AP125" s="263">
        <f>IF(AP126=0,0,AP124*1000/AP126)</f>
        <v>0</v>
      </c>
      <c r="AQ125" s="263">
        <f>IF(AQ126=0,0,AQ124*1000/AQ126)</f>
        <v>0</v>
      </c>
      <c r="AR125" s="263">
        <f>IF(AR126=0,0,AR124*1000/AR126)</f>
        <v>0</v>
      </c>
      <c r="AS125" s="203"/>
      <c r="AT125" s="203"/>
      <c r="AU125" s="347"/>
    </row>
    <row r="126" spans="1:47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39" t="s">
        <v>2395</v>
      </c>
      <c r="AG126" s="2"/>
      <c r="AH126" s="2"/>
      <c r="AI126" s="2"/>
      <c r="AJ126" s="2"/>
      <c r="AK126" s="2"/>
      <c r="AL126" s="128"/>
      <c r="AM126" s="628" t="str">
        <f>AM124 &amp; ".V"</f>
        <v>LIMENP.V</v>
      </c>
      <c r="AN126" s="585" t="s">
        <v>246</v>
      </c>
      <c r="AO126" s="446" t="s">
        <v>294</v>
      </c>
      <c r="AP126" s="263">
        <f t="shared" ref="AP126:AR127" si="29">SUMIF($AS$9:$AT$9,AP$9,$AS126:$AT126)</f>
        <v>0</v>
      </c>
      <c r="AQ126" s="263">
        <f t="shared" si="29"/>
        <v>0</v>
      </c>
      <c r="AR126" s="263">
        <f t="shared" si="29"/>
        <v>0</v>
      </c>
      <c r="AS126" s="203"/>
      <c r="AT126" s="203"/>
      <c r="AU126" s="347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39" t="s">
        <v>2393</v>
      </c>
      <c r="AG127" s="2"/>
      <c r="AH127" s="2"/>
      <c r="AI127" s="2"/>
      <c r="AJ127" s="2"/>
      <c r="AK127" s="2"/>
      <c r="AL127" s="128"/>
      <c r="AM127" s="627" t="s">
        <v>2342</v>
      </c>
      <c r="AN127" s="625" t="s">
        <v>2234</v>
      </c>
      <c r="AO127" s="446" t="s">
        <v>196</v>
      </c>
      <c r="AP127" s="263">
        <f t="shared" si="29"/>
        <v>0</v>
      </c>
      <c r="AQ127" s="263">
        <f t="shared" si="29"/>
        <v>0</v>
      </c>
      <c r="AR127" s="263">
        <f t="shared" si="29"/>
        <v>0</v>
      </c>
      <c r="AS127" s="203"/>
      <c r="AT127" s="203"/>
      <c r="AU127" s="347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39" t="s">
        <v>2394</v>
      </c>
      <c r="AG128" s="2"/>
      <c r="AH128" s="2"/>
      <c r="AI128" s="2"/>
      <c r="AJ128" s="2"/>
      <c r="AK128" s="2"/>
      <c r="AL128" s="128"/>
      <c r="AM128" s="628" t="str">
        <f>AM127 &amp; ".P"</f>
        <v>LIMENH.P</v>
      </c>
      <c r="AN128" s="585" t="s">
        <v>957</v>
      </c>
      <c r="AO128" s="446" t="s">
        <v>24</v>
      </c>
      <c r="AP128" s="263">
        <f>IF(AP129=0,0,AP127*1000/AP129)</f>
        <v>0</v>
      </c>
      <c r="AQ128" s="263">
        <f>IF(AQ129=0,0,AQ127*1000/AQ129)</f>
        <v>0</v>
      </c>
      <c r="AR128" s="263">
        <f>IF(AR129=0,0,AR127*1000/AR129)</f>
        <v>0</v>
      </c>
      <c r="AS128" s="203"/>
      <c r="AT128" s="203"/>
      <c r="AU128" s="347"/>
    </row>
    <row r="129" spans="1:47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39" t="s">
        <v>2395</v>
      </c>
      <c r="AG129" s="2"/>
      <c r="AH129" s="2"/>
      <c r="AI129" s="2"/>
      <c r="AJ129" s="2"/>
      <c r="AK129" s="2"/>
      <c r="AL129" s="128"/>
      <c r="AM129" s="628" t="str">
        <f>AM127 &amp; ".V"</f>
        <v>LIMENH.V</v>
      </c>
      <c r="AN129" s="585" t="s">
        <v>246</v>
      </c>
      <c r="AO129" s="446" t="s">
        <v>294</v>
      </c>
      <c r="AP129" s="263">
        <f t="shared" ref="AP129:AR130" si="30">SUMIF($AS$9:$AT$9,AP$9,$AS129:$AT129)</f>
        <v>0</v>
      </c>
      <c r="AQ129" s="263">
        <f t="shared" si="30"/>
        <v>0</v>
      </c>
      <c r="AR129" s="263">
        <f t="shared" si="30"/>
        <v>0</v>
      </c>
      <c r="AS129" s="203"/>
      <c r="AT129" s="203"/>
      <c r="AU129" s="347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39" t="s">
        <v>2393</v>
      </c>
      <c r="AG130" s="2"/>
      <c r="AH130" s="2"/>
      <c r="AI130" s="2"/>
      <c r="AJ130" s="2"/>
      <c r="AK130" s="2"/>
      <c r="AL130" s="128"/>
      <c r="AM130" s="627" t="s">
        <v>2343</v>
      </c>
      <c r="AN130" s="625" t="s">
        <v>2235</v>
      </c>
      <c r="AO130" s="446" t="s">
        <v>196</v>
      </c>
      <c r="AP130" s="263">
        <f t="shared" si="30"/>
        <v>0</v>
      </c>
      <c r="AQ130" s="263">
        <f t="shared" si="30"/>
        <v>0</v>
      </c>
      <c r="AR130" s="263">
        <f t="shared" si="30"/>
        <v>0</v>
      </c>
      <c r="AS130" s="203"/>
      <c r="AT130" s="203"/>
      <c r="AU130" s="347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39" t="s">
        <v>2394</v>
      </c>
      <c r="AG131" s="2"/>
      <c r="AH131" s="2"/>
      <c r="AI131" s="2"/>
      <c r="AJ131" s="2"/>
      <c r="AK131" s="2"/>
      <c r="AL131" s="128"/>
      <c r="AM131" s="628" t="str">
        <f>AM130 &amp; ".P"</f>
        <v>LIMECL.P</v>
      </c>
      <c r="AN131" s="585" t="s">
        <v>957</v>
      </c>
      <c r="AO131" s="446" t="s">
        <v>24</v>
      </c>
      <c r="AP131" s="263">
        <f>IF(AP132=0,0,AP130*1000/AP132)</f>
        <v>0</v>
      </c>
      <c r="AQ131" s="263">
        <f>IF(AQ132=0,0,AQ130*1000/AQ132)</f>
        <v>0</v>
      </c>
      <c r="AR131" s="263">
        <f>IF(AR132=0,0,AR130*1000/AR132)</f>
        <v>0</v>
      </c>
      <c r="AS131" s="203"/>
      <c r="AT131" s="203"/>
      <c r="AU131" s="347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39" t="s">
        <v>2395</v>
      </c>
      <c r="AG132" s="2"/>
      <c r="AH132" s="2"/>
      <c r="AI132" s="2"/>
      <c r="AJ132" s="2"/>
      <c r="AK132" s="2"/>
      <c r="AL132" s="128"/>
      <c r="AM132" s="628" t="str">
        <f>AM130 &amp; ".V"</f>
        <v>LIMECL.V</v>
      </c>
      <c r="AN132" s="585" t="s">
        <v>246</v>
      </c>
      <c r="AO132" s="446" t="s">
        <v>294</v>
      </c>
      <c r="AP132" s="263">
        <f t="shared" ref="AP132:AR133" si="31">SUMIF($AS$9:$AT$9,AP$9,$AS132:$AT132)</f>
        <v>0</v>
      </c>
      <c r="AQ132" s="263">
        <f t="shared" si="31"/>
        <v>0</v>
      </c>
      <c r="AR132" s="263">
        <f t="shared" si="31"/>
        <v>0</v>
      </c>
      <c r="AS132" s="203"/>
      <c r="AT132" s="203"/>
      <c r="AU132" s="347"/>
    </row>
    <row r="133" spans="1:47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39" t="s">
        <v>2393</v>
      </c>
      <c r="AG133" s="2"/>
      <c r="AH133" s="2"/>
      <c r="AI133" s="2"/>
      <c r="AJ133" s="2"/>
      <c r="AK133" s="2"/>
      <c r="AL133" s="128"/>
      <c r="AM133" s="627" t="s">
        <v>2344</v>
      </c>
      <c r="AN133" s="625" t="s">
        <v>2236</v>
      </c>
      <c r="AO133" s="446" t="s">
        <v>196</v>
      </c>
      <c r="AP133" s="263">
        <f t="shared" si="31"/>
        <v>0</v>
      </c>
      <c r="AQ133" s="263">
        <f t="shared" si="31"/>
        <v>0</v>
      </c>
      <c r="AR133" s="263">
        <f t="shared" si="31"/>
        <v>0</v>
      </c>
      <c r="AS133" s="203"/>
      <c r="AT133" s="203"/>
      <c r="AU133" s="347"/>
    </row>
    <row r="134" spans="1:47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39" t="s">
        <v>2394</v>
      </c>
      <c r="AG134" s="2"/>
      <c r="AH134" s="2"/>
      <c r="AI134" s="2"/>
      <c r="AJ134" s="2"/>
      <c r="AK134" s="2"/>
      <c r="AL134" s="128"/>
      <c r="AM134" s="628" t="str">
        <f>AM133 &amp; ".P"</f>
        <v>KN.P</v>
      </c>
      <c r="AN134" s="585" t="s">
        <v>957</v>
      </c>
      <c r="AO134" s="446" t="s">
        <v>24</v>
      </c>
      <c r="AP134" s="263">
        <f>IF(AP135=0,0,AP133*1000/AP135)</f>
        <v>0</v>
      </c>
      <c r="AQ134" s="263">
        <f>IF(AQ135=0,0,AQ133*1000/AQ135)</f>
        <v>0</v>
      </c>
      <c r="AR134" s="263">
        <f>IF(AR135=0,0,AR133*1000/AR135)</f>
        <v>0</v>
      </c>
      <c r="AS134" s="203"/>
      <c r="AT134" s="203"/>
      <c r="AU134" s="347"/>
    </row>
    <row r="135" spans="1:47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39" t="s">
        <v>2395</v>
      </c>
      <c r="AG135" s="2"/>
      <c r="AH135" s="2"/>
      <c r="AI135" s="2"/>
      <c r="AJ135" s="2"/>
      <c r="AK135" s="2"/>
      <c r="AL135" s="128"/>
      <c r="AM135" s="628" t="str">
        <f>AM133 &amp; ".V"</f>
        <v>KN.V</v>
      </c>
      <c r="AN135" s="585" t="s">
        <v>246</v>
      </c>
      <c r="AO135" s="446" t="s">
        <v>294</v>
      </c>
      <c r="AP135" s="263">
        <f t="shared" ref="AP135:AR136" si="32">SUMIF($AS$9:$AT$9,AP$9,$AS135:$AT135)</f>
        <v>0</v>
      </c>
      <c r="AQ135" s="263">
        <f t="shared" si="32"/>
        <v>0</v>
      </c>
      <c r="AR135" s="263">
        <f t="shared" si="32"/>
        <v>0</v>
      </c>
      <c r="AS135" s="203"/>
      <c r="AT135" s="203"/>
      <c r="AU135" s="347"/>
    </row>
    <row r="136" spans="1:47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39" t="s">
        <v>2393</v>
      </c>
      <c r="AG136" s="2"/>
      <c r="AH136" s="2"/>
      <c r="AI136" s="2"/>
      <c r="AJ136" s="2"/>
      <c r="AK136" s="2"/>
      <c r="AL136" s="128"/>
      <c r="AM136" s="627" t="s">
        <v>2345</v>
      </c>
      <c r="AN136" s="625" t="s">
        <v>2237</v>
      </c>
      <c r="AO136" s="446" t="s">
        <v>196</v>
      </c>
      <c r="AP136" s="263">
        <f t="shared" si="32"/>
        <v>0</v>
      </c>
      <c r="AQ136" s="263">
        <f t="shared" si="32"/>
        <v>0</v>
      </c>
      <c r="AR136" s="263">
        <f t="shared" si="32"/>
        <v>0</v>
      </c>
      <c r="AS136" s="203"/>
      <c r="AT136" s="203"/>
      <c r="AU136" s="347"/>
    </row>
    <row r="137" spans="1:47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39" t="s">
        <v>2394</v>
      </c>
      <c r="AG137" s="2"/>
      <c r="AH137" s="2"/>
      <c r="AI137" s="2"/>
      <c r="AJ137" s="2"/>
      <c r="AK137" s="2"/>
      <c r="AL137" s="128"/>
      <c r="AM137" s="628" t="str">
        <f>AM136 &amp; ".P"</f>
        <v>KCR.P</v>
      </c>
      <c r="AN137" s="585" t="s">
        <v>957</v>
      </c>
      <c r="AO137" s="446" t="s">
        <v>24</v>
      </c>
      <c r="AP137" s="263">
        <f>IF(AP138=0,0,AP136*1000/AP138)</f>
        <v>0</v>
      </c>
      <c r="AQ137" s="263">
        <f>IF(AQ138=0,0,AQ136*1000/AQ138)</f>
        <v>0</v>
      </c>
      <c r="AR137" s="263">
        <f>IF(AR138=0,0,AR136*1000/AR138)</f>
        <v>0</v>
      </c>
      <c r="AS137" s="203"/>
      <c r="AT137" s="203"/>
      <c r="AU137" s="347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39" t="s">
        <v>2395</v>
      </c>
      <c r="AG138" s="2"/>
      <c r="AH138" s="2"/>
      <c r="AI138" s="2"/>
      <c r="AJ138" s="2"/>
      <c r="AK138" s="2"/>
      <c r="AL138" s="128"/>
      <c r="AM138" s="628" t="str">
        <f>AM136 &amp; ".V"</f>
        <v>KCR.V</v>
      </c>
      <c r="AN138" s="585" t="s">
        <v>246</v>
      </c>
      <c r="AO138" s="446" t="s">
        <v>294</v>
      </c>
      <c r="AP138" s="263">
        <f t="shared" ref="AP138:AR139" si="33">SUMIF($AS$9:$AT$9,AP$9,$AS138:$AT138)</f>
        <v>0</v>
      </c>
      <c r="AQ138" s="263">
        <f t="shared" si="33"/>
        <v>0</v>
      </c>
      <c r="AR138" s="263">
        <f t="shared" si="33"/>
        <v>0</v>
      </c>
      <c r="AS138" s="203"/>
      <c r="AT138" s="203"/>
      <c r="AU138" s="347"/>
    </row>
    <row r="139" spans="1:47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39" t="s">
        <v>2393</v>
      </c>
      <c r="AG139" s="2"/>
      <c r="AH139" s="2"/>
      <c r="AI139" s="2"/>
      <c r="AJ139" s="2"/>
      <c r="AK139" s="2"/>
      <c r="AL139" s="128"/>
      <c r="AM139" s="627" t="s">
        <v>2346</v>
      </c>
      <c r="AN139" s="625" t="s">
        <v>2238</v>
      </c>
      <c r="AO139" s="446" t="s">
        <v>196</v>
      </c>
      <c r="AP139" s="263">
        <f t="shared" si="33"/>
        <v>0</v>
      </c>
      <c r="AQ139" s="263">
        <f t="shared" si="33"/>
        <v>0</v>
      </c>
      <c r="AR139" s="263">
        <f t="shared" si="33"/>
        <v>0</v>
      </c>
      <c r="AS139" s="203"/>
      <c r="AT139" s="203"/>
      <c r="AU139" s="347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39" t="s">
        <v>2394</v>
      </c>
      <c r="AG140" s="2"/>
      <c r="AH140" s="2"/>
      <c r="AI140" s="2"/>
      <c r="AJ140" s="2"/>
      <c r="AK140" s="2"/>
      <c r="AL140" s="128"/>
      <c r="AM140" s="628" t="str">
        <f>AM139 &amp; ".P"</f>
        <v>KI.P</v>
      </c>
      <c r="AN140" s="585" t="s">
        <v>957</v>
      </c>
      <c r="AO140" s="446" t="s">
        <v>24</v>
      </c>
      <c r="AP140" s="263">
        <f>IF(AP141=0,0,AP139*1000/AP141)</f>
        <v>0</v>
      </c>
      <c r="AQ140" s="263">
        <f>IF(AQ141=0,0,AQ139*1000/AQ141)</f>
        <v>0</v>
      </c>
      <c r="AR140" s="263">
        <f>IF(AR141=0,0,AR139*1000/AR141)</f>
        <v>0</v>
      </c>
      <c r="AS140" s="203"/>
      <c r="AT140" s="203"/>
      <c r="AU140" s="347"/>
    </row>
    <row r="141" spans="1:47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39" t="s">
        <v>2395</v>
      </c>
      <c r="AG141" s="2"/>
      <c r="AH141" s="2"/>
      <c r="AI141" s="2"/>
      <c r="AJ141" s="2"/>
      <c r="AK141" s="2"/>
      <c r="AL141" s="128"/>
      <c r="AM141" s="628" t="str">
        <f>AM139 &amp; ".V"</f>
        <v>KI.V</v>
      </c>
      <c r="AN141" s="585" t="s">
        <v>246</v>
      </c>
      <c r="AO141" s="446" t="s">
        <v>294</v>
      </c>
      <c r="AP141" s="263">
        <f t="shared" ref="AP141:AR142" si="34">SUMIF($AS$9:$AT$9,AP$9,$AS141:$AT141)</f>
        <v>0</v>
      </c>
      <c r="AQ141" s="263">
        <f t="shared" si="34"/>
        <v>0</v>
      </c>
      <c r="AR141" s="263">
        <f t="shared" si="34"/>
        <v>0</v>
      </c>
      <c r="AS141" s="203"/>
      <c r="AT141" s="203"/>
      <c r="AU141" s="347"/>
    </row>
    <row r="142" spans="1:47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39" t="s">
        <v>2393</v>
      </c>
      <c r="AG142" s="2"/>
      <c r="AH142" s="2"/>
      <c r="AI142" s="2"/>
      <c r="AJ142" s="2"/>
      <c r="AK142" s="2"/>
      <c r="AL142" s="128"/>
      <c r="AM142" s="627" t="s">
        <v>2347</v>
      </c>
      <c r="AN142" s="625" t="s">
        <v>2239</v>
      </c>
      <c r="AO142" s="446" t="s">
        <v>196</v>
      </c>
      <c r="AP142" s="263">
        <f t="shared" si="34"/>
        <v>0</v>
      </c>
      <c r="AQ142" s="263">
        <f t="shared" si="34"/>
        <v>0</v>
      </c>
      <c r="AR142" s="263">
        <f t="shared" si="34"/>
        <v>0</v>
      </c>
      <c r="AS142" s="203"/>
      <c r="AT142" s="203"/>
      <c r="AU142" s="347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39" t="s">
        <v>2394</v>
      </c>
      <c r="AG143" s="2"/>
      <c r="AH143" s="2"/>
      <c r="AI143" s="2"/>
      <c r="AJ143" s="2"/>
      <c r="AK143" s="2"/>
      <c r="AL143" s="128"/>
      <c r="AM143" s="628" t="str">
        <f>AM142 &amp; ".P"</f>
        <v>KMN.P</v>
      </c>
      <c r="AN143" s="585" t="s">
        <v>957</v>
      </c>
      <c r="AO143" s="446" t="s">
        <v>24</v>
      </c>
      <c r="AP143" s="263">
        <f>IF(AP144=0,0,AP142*1000/AP144)</f>
        <v>0</v>
      </c>
      <c r="AQ143" s="263">
        <f>IF(AQ144=0,0,AQ142*1000/AQ144)</f>
        <v>0</v>
      </c>
      <c r="AR143" s="263">
        <f>IF(AR144=0,0,AR142*1000/AR144)</f>
        <v>0</v>
      </c>
      <c r="AS143" s="203"/>
      <c r="AT143" s="203"/>
      <c r="AU143" s="347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39" t="s">
        <v>2395</v>
      </c>
      <c r="AG144" s="2"/>
      <c r="AH144" s="2"/>
      <c r="AI144" s="2"/>
      <c r="AJ144" s="2"/>
      <c r="AK144" s="2"/>
      <c r="AL144" s="128"/>
      <c r="AM144" s="628" t="str">
        <f>AM142 &amp; ".V"</f>
        <v>KMN.V</v>
      </c>
      <c r="AN144" s="585" t="s">
        <v>246</v>
      </c>
      <c r="AO144" s="446" t="s">
        <v>294</v>
      </c>
      <c r="AP144" s="263">
        <f t="shared" ref="AP144:AR145" si="35">SUMIF($AS$9:$AT$9,AP$9,$AS144:$AT144)</f>
        <v>0</v>
      </c>
      <c r="AQ144" s="263">
        <f t="shared" si="35"/>
        <v>0</v>
      </c>
      <c r="AR144" s="263">
        <f t="shared" si="35"/>
        <v>0</v>
      </c>
      <c r="AS144" s="203"/>
      <c r="AT144" s="203"/>
      <c r="AU144" s="347"/>
    </row>
    <row r="145" spans="1:47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39" t="s">
        <v>2393</v>
      </c>
      <c r="AG145" s="2"/>
      <c r="AH145" s="2"/>
      <c r="AI145" s="2"/>
      <c r="AJ145" s="2"/>
      <c r="AK145" s="2"/>
      <c r="AL145" s="128"/>
      <c r="AM145" s="627" t="s">
        <v>2348</v>
      </c>
      <c r="AN145" s="625" t="s">
        <v>2240</v>
      </c>
      <c r="AO145" s="446" t="s">
        <v>196</v>
      </c>
      <c r="AP145" s="263">
        <f t="shared" si="35"/>
        <v>0</v>
      </c>
      <c r="AQ145" s="263">
        <f t="shared" si="35"/>
        <v>0</v>
      </c>
      <c r="AR145" s="263">
        <f t="shared" si="35"/>
        <v>0</v>
      </c>
      <c r="AS145" s="203"/>
      <c r="AT145" s="203"/>
      <c r="AU145" s="347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39" t="s">
        <v>2394</v>
      </c>
      <c r="AG146" s="2"/>
      <c r="AH146" s="2"/>
      <c r="AI146" s="2"/>
      <c r="AJ146" s="2"/>
      <c r="AK146" s="2"/>
      <c r="AL146" s="128"/>
      <c r="AM146" s="628" t="str">
        <f>AM145 &amp; ".P"</f>
        <v>KP.P</v>
      </c>
      <c r="AN146" s="585" t="s">
        <v>957</v>
      </c>
      <c r="AO146" s="446" t="s">
        <v>24</v>
      </c>
      <c r="AP146" s="263">
        <f>IF(AP147=0,0,AP145*1000/AP147)</f>
        <v>0</v>
      </c>
      <c r="AQ146" s="263">
        <f>IF(AQ147=0,0,AQ145*1000/AQ147)</f>
        <v>0</v>
      </c>
      <c r="AR146" s="263">
        <f>IF(AR147=0,0,AR145*1000/AR147)</f>
        <v>0</v>
      </c>
      <c r="AS146" s="203"/>
      <c r="AT146" s="203"/>
      <c r="AU146" s="347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39" t="s">
        <v>2395</v>
      </c>
      <c r="AG147" s="2"/>
      <c r="AH147" s="2"/>
      <c r="AI147" s="2"/>
      <c r="AJ147" s="2"/>
      <c r="AK147" s="2"/>
      <c r="AL147" s="128"/>
      <c r="AM147" s="628" t="str">
        <f>AM145 &amp; ".V"</f>
        <v>KP.V</v>
      </c>
      <c r="AN147" s="585" t="s">
        <v>246</v>
      </c>
      <c r="AO147" s="446" t="s">
        <v>294</v>
      </c>
      <c r="AP147" s="263">
        <f t="shared" ref="AP147:AR148" si="36">SUMIF($AS$9:$AT$9,AP$9,$AS147:$AT147)</f>
        <v>0</v>
      </c>
      <c r="AQ147" s="263">
        <f t="shared" si="36"/>
        <v>0</v>
      </c>
      <c r="AR147" s="263">
        <f t="shared" si="36"/>
        <v>0</v>
      </c>
      <c r="AS147" s="203"/>
      <c r="AT147" s="203"/>
      <c r="AU147" s="347"/>
    </row>
    <row r="148" spans="1:47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39" t="s">
        <v>2393</v>
      </c>
      <c r="AG148" s="2"/>
      <c r="AH148" s="2"/>
      <c r="AI148" s="2"/>
      <c r="AJ148" s="2"/>
      <c r="AK148" s="2"/>
      <c r="AL148" s="128"/>
      <c r="AM148" s="627" t="s">
        <v>2349</v>
      </c>
      <c r="AN148" s="625" t="s">
        <v>2241</v>
      </c>
      <c r="AO148" s="446" t="s">
        <v>196</v>
      </c>
      <c r="AP148" s="263">
        <f t="shared" si="36"/>
        <v>0</v>
      </c>
      <c r="AQ148" s="263">
        <f t="shared" si="36"/>
        <v>0</v>
      </c>
      <c r="AR148" s="263">
        <f t="shared" si="36"/>
        <v>0</v>
      </c>
      <c r="AS148" s="203"/>
      <c r="AT148" s="203"/>
      <c r="AU148" s="347"/>
    </row>
    <row r="149" spans="1:47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39" t="s">
        <v>2394</v>
      </c>
      <c r="AG149" s="2"/>
      <c r="AH149" s="2"/>
      <c r="AI149" s="2"/>
      <c r="AJ149" s="2"/>
      <c r="AK149" s="2"/>
      <c r="AL149" s="128"/>
      <c r="AM149" s="628" t="str">
        <f>AM148 &amp; ".P"</f>
        <v>HCL.P</v>
      </c>
      <c r="AN149" s="585" t="s">
        <v>957</v>
      </c>
      <c r="AO149" s="446" t="s">
        <v>24</v>
      </c>
      <c r="AP149" s="263">
        <f>IF(AP150=0,0,AP148*1000/AP150)</f>
        <v>0</v>
      </c>
      <c r="AQ149" s="263">
        <f>IF(AQ150=0,0,AQ148*1000/AQ150)</f>
        <v>0</v>
      </c>
      <c r="AR149" s="263">
        <f>IF(AR150=0,0,AR148*1000/AR150)</f>
        <v>0</v>
      </c>
      <c r="AS149" s="203"/>
      <c r="AT149" s="203"/>
      <c r="AU149" s="347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39" t="s">
        <v>2395</v>
      </c>
      <c r="AG150" s="2"/>
      <c r="AH150" s="2"/>
      <c r="AI150" s="2"/>
      <c r="AJ150" s="2"/>
      <c r="AK150" s="2"/>
      <c r="AL150" s="128"/>
      <c r="AM150" s="628" t="str">
        <f>AM148 &amp; ".V"</f>
        <v>HCL.V</v>
      </c>
      <c r="AN150" s="585" t="s">
        <v>246</v>
      </c>
      <c r="AO150" s="446" t="s">
        <v>294</v>
      </c>
      <c r="AP150" s="263">
        <f t="shared" ref="AP150:AR151" si="37">SUMIF($AS$9:$AT$9,AP$9,$AS150:$AT150)</f>
        <v>0</v>
      </c>
      <c r="AQ150" s="263">
        <f t="shared" si="37"/>
        <v>0</v>
      </c>
      <c r="AR150" s="263">
        <f t="shared" si="37"/>
        <v>0</v>
      </c>
      <c r="AS150" s="203"/>
      <c r="AT150" s="203"/>
      <c r="AU150" s="347"/>
    </row>
    <row r="151" spans="1:47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39" t="s">
        <v>2393</v>
      </c>
      <c r="AG151" s="2"/>
      <c r="AH151" s="2"/>
      <c r="AI151" s="2"/>
      <c r="AJ151" s="2"/>
      <c r="AK151" s="2"/>
      <c r="AL151" s="128"/>
      <c r="AM151" s="627" t="s">
        <v>2350</v>
      </c>
      <c r="AN151" s="625" t="s">
        <v>2242</v>
      </c>
      <c r="AO151" s="446" t="s">
        <v>196</v>
      </c>
      <c r="AP151" s="263">
        <f t="shared" si="37"/>
        <v>0</v>
      </c>
      <c r="AQ151" s="263">
        <f t="shared" si="37"/>
        <v>0</v>
      </c>
      <c r="AR151" s="263">
        <f t="shared" si="37"/>
        <v>0</v>
      </c>
      <c r="AS151" s="203"/>
      <c r="AT151" s="203"/>
      <c r="AU151" s="347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39" t="s">
        <v>2394</v>
      </c>
      <c r="AG152" s="2"/>
      <c r="AH152" s="2"/>
      <c r="AI152" s="2"/>
      <c r="AJ152" s="2"/>
      <c r="AK152" s="2"/>
      <c r="AL152" s="128"/>
      <c r="AM152" s="628" t="str">
        <f>AM151 &amp; ".P"</f>
        <v>KNA.P</v>
      </c>
      <c r="AN152" s="585" t="s">
        <v>957</v>
      </c>
      <c r="AO152" s="446" t="s">
        <v>24</v>
      </c>
      <c r="AP152" s="263">
        <f>IF(AP153=0,0,AP151*1000/AP153)</f>
        <v>0</v>
      </c>
      <c r="AQ152" s="263">
        <f>IF(AQ153=0,0,AQ151*1000/AQ153)</f>
        <v>0</v>
      </c>
      <c r="AR152" s="263">
        <f>IF(AR153=0,0,AR151*1000/AR153)</f>
        <v>0</v>
      </c>
      <c r="AS152" s="203"/>
      <c r="AT152" s="203"/>
      <c r="AU152" s="347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39" t="s">
        <v>2395</v>
      </c>
      <c r="AG153" s="2"/>
      <c r="AH153" s="2"/>
      <c r="AI153" s="2"/>
      <c r="AJ153" s="2"/>
      <c r="AK153" s="2"/>
      <c r="AL153" s="128"/>
      <c r="AM153" s="628" t="str">
        <f>AM151 &amp; ".V"</f>
        <v>KNA.V</v>
      </c>
      <c r="AN153" s="585" t="s">
        <v>246</v>
      </c>
      <c r="AO153" s="446" t="s">
        <v>294</v>
      </c>
      <c r="AP153" s="263">
        <f t="shared" ref="AP153:AR154" si="38">SUMIF($AS$9:$AT$9,AP$9,$AS153:$AT153)</f>
        <v>0</v>
      </c>
      <c r="AQ153" s="263">
        <f t="shared" si="38"/>
        <v>0</v>
      </c>
      <c r="AR153" s="263">
        <f t="shared" si="38"/>
        <v>0</v>
      </c>
      <c r="AS153" s="203"/>
      <c r="AT153" s="203"/>
      <c r="AU153" s="347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39" t="s">
        <v>2393</v>
      </c>
      <c r="AG154" s="2"/>
      <c r="AH154" s="2"/>
      <c r="AI154" s="2"/>
      <c r="AJ154" s="2"/>
      <c r="AK154" s="2"/>
      <c r="AL154" s="128"/>
      <c r="AM154" s="627" t="s">
        <v>2351</v>
      </c>
      <c r="AN154" s="625" t="s">
        <v>2243</v>
      </c>
      <c r="AO154" s="446" t="s">
        <v>196</v>
      </c>
      <c r="AP154" s="263">
        <f t="shared" si="38"/>
        <v>0</v>
      </c>
      <c r="AQ154" s="263">
        <f t="shared" si="38"/>
        <v>0</v>
      </c>
      <c r="AR154" s="263">
        <f t="shared" si="38"/>
        <v>0</v>
      </c>
      <c r="AS154" s="203"/>
      <c r="AT154" s="203"/>
      <c r="AU154" s="347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39" t="s">
        <v>2394</v>
      </c>
      <c r="AG155" s="2"/>
      <c r="AH155" s="2"/>
      <c r="AI155" s="2"/>
      <c r="AJ155" s="2"/>
      <c r="AK155" s="2"/>
      <c r="AL155" s="128"/>
      <c r="AM155" s="628" t="str">
        <f>AM154 &amp; ".P"</f>
        <v>CAC.P</v>
      </c>
      <c r="AN155" s="585" t="s">
        <v>957</v>
      </c>
      <c r="AO155" s="446" t="s">
        <v>24</v>
      </c>
      <c r="AP155" s="263">
        <f>IF(AP156=0,0,AP154*1000/AP156)</f>
        <v>0</v>
      </c>
      <c r="AQ155" s="263">
        <f>IF(AQ156=0,0,AQ154*1000/AQ156)</f>
        <v>0</v>
      </c>
      <c r="AR155" s="263">
        <f>IF(AR156=0,0,AR154*1000/AR156)</f>
        <v>0</v>
      </c>
      <c r="AS155" s="203"/>
      <c r="AT155" s="203"/>
      <c r="AU155" s="347"/>
    </row>
    <row r="156" spans="1:47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39" t="s">
        <v>2395</v>
      </c>
      <c r="AG156" s="2"/>
      <c r="AH156" s="2"/>
      <c r="AI156" s="2"/>
      <c r="AJ156" s="2"/>
      <c r="AK156" s="2"/>
      <c r="AL156" s="128"/>
      <c r="AM156" s="628" t="str">
        <f>AM154 &amp; ".V"</f>
        <v>CAC.V</v>
      </c>
      <c r="AN156" s="585" t="s">
        <v>246</v>
      </c>
      <c r="AO156" s="446" t="s">
        <v>294</v>
      </c>
      <c r="AP156" s="263">
        <f t="shared" ref="AP156:AR157" si="39">SUMIF($AS$9:$AT$9,AP$9,$AS156:$AT156)</f>
        <v>0</v>
      </c>
      <c r="AQ156" s="263">
        <f t="shared" si="39"/>
        <v>0</v>
      </c>
      <c r="AR156" s="263">
        <f t="shared" si="39"/>
        <v>0</v>
      </c>
      <c r="AS156" s="203"/>
      <c r="AT156" s="203"/>
      <c r="AU156" s="347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39" t="s">
        <v>2393</v>
      </c>
      <c r="AG157" s="2"/>
      <c r="AH157" s="2"/>
      <c r="AI157" s="2"/>
      <c r="AJ157" s="2"/>
      <c r="AK157" s="2"/>
      <c r="AL157" s="128"/>
      <c r="AM157" s="627" t="s">
        <v>2352</v>
      </c>
      <c r="AN157" s="625" t="s">
        <v>2244</v>
      </c>
      <c r="AO157" s="446" t="s">
        <v>196</v>
      </c>
      <c r="AP157" s="263">
        <f t="shared" si="39"/>
        <v>0</v>
      </c>
      <c r="AQ157" s="263">
        <f t="shared" si="39"/>
        <v>0</v>
      </c>
      <c r="AR157" s="263">
        <f t="shared" si="39"/>
        <v>0</v>
      </c>
      <c r="AS157" s="203"/>
      <c r="AT157" s="203"/>
      <c r="AU157" s="347"/>
    </row>
    <row r="158" spans="1:47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39" t="s">
        <v>2394</v>
      </c>
      <c r="AG158" s="2"/>
      <c r="AH158" s="2"/>
      <c r="AI158" s="2"/>
      <c r="AJ158" s="2"/>
      <c r="AK158" s="2"/>
      <c r="AL158" s="128"/>
      <c r="AM158" s="628" t="str">
        <f>AM157 &amp; ".P"</f>
        <v>CACL.P</v>
      </c>
      <c r="AN158" s="585" t="s">
        <v>957</v>
      </c>
      <c r="AO158" s="446" t="s">
        <v>24</v>
      </c>
      <c r="AP158" s="263">
        <f>IF(AP159=0,0,AP157*1000/AP159)</f>
        <v>0</v>
      </c>
      <c r="AQ158" s="263">
        <f>IF(AQ159=0,0,AQ157*1000/AQ159)</f>
        <v>0</v>
      </c>
      <c r="AR158" s="263">
        <f>IF(AR159=0,0,AR157*1000/AR159)</f>
        <v>0</v>
      </c>
      <c r="AS158" s="203"/>
      <c r="AT158" s="203"/>
      <c r="AU158" s="347"/>
    </row>
    <row r="159" spans="1:47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39" t="s">
        <v>2395</v>
      </c>
      <c r="AG159" s="2"/>
      <c r="AH159" s="2"/>
      <c r="AI159" s="2"/>
      <c r="AJ159" s="2"/>
      <c r="AK159" s="2"/>
      <c r="AL159" s="128"/>
      <c r="AM159" s="628" t="str">
        <f>AM157 &amp; ".V"</f>
        <v>CACL.V</v>
      </c>
      <c r="AN159" s="585" t="s">
        <v>246</v>
      </c>
      <c r="AO159" s="446" t="s">
        <v>294</v>
      </c>
      <c r="AP159" s="263">
        <f t="shared" ref="AP159:AR160" si="40">SUMIF($AS$9:$AT$9,AP$9,$AS159:$AT159)</f>
        <v>0</v>
      </c>
      <c r="AQ159" s="263">
        <f t="shared" si="40"/>
        <v>0</v>
      </c>
      <c r="AR159" s="263">
        <f t="shared" si="40"/>
        <v>0</v>
      </c>
      <c r="AS159" s="203"/>
      <c r="AT159" s="203"/>
      <c r="AU159" s="347"/>
    </row>
    <row r="160" spans="1:47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39" t="s">
        <v>2393</v>
      </c>
      <c r="AG160" s="2"/>
      <c r="AH160" s="2"/>
      <c r="AI160" s="2"/>
      <c r="AJ160" s="2"/>
      <c r="AK160" s="2"/>
      <c r="AL160" s="128"/>
      <c r="AM160" s="627" t="s">
        <v>2353</v>
      </c>
      <c r="AN160" s="625" t="s">
        <v>2245</v>
      </c>
      <c r="AO160" s="446" t="s">
        <v>196</v>
      </c>
      <c r="AP160" s="263">
        <f t="shared" si="40"/>
        <v>0</v>
      </c>
      <c r="AQ160" s="263">
        <f t="shared" si="40"/>
        <v>0</v>
      </c>
      <c r="AR160" s="263">
        <f t="shared" si="40"/>
        <v>0</v>
      </c>
      <c r="AS160" s="203"/>
      <c r="AT160" s="203"/>
      <c r="AU160" s="347"/>
    </row>
    <row r="161" spans="1:47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39" t="s">
        <v>2394</v>
      </c>
      <c r="AG161" s="2"/>
      <c r="AH161" s="2"/>
      <c r="AI161" s="2"/>
      <c r="AJ161" s="2"/>
      <c r="AK161" s="2"/>
      <c r="AL161" s="128"/>
      <c r="AM161" s="628" t="str">
        <f>AM160 &amp; ".P"</f>
        <v>CAHPCL.P</v>
      </c>
      <c r="AN161" s="585" t="s">
        <v>957</v>
      </c>
      <c r="AO161" s="446" t="s">
        <v>24</v>
      </c>
      <c r="AP161" s="263">
        <f>IF(AP162=0,0,AP160*1000/AP162)</f>
        <v>0</v>
      </c>
      <c r="AQ161" s="263">
        <f>IF(AQ162=0,0,AQ160*1000/AQ162)</f>
        <v>0</v>
      </c>
      <c r="AR161" s="263">
        <f>IF(AR162=0,0,AR160*1000/AR162)</f>
        <v>0</v>
      </c>
      <c r="AS161" s="203"/>
      <c r="AT161" s="203"/>
      <c r="AU161" s="347"/>
    </row>
    <row r="162" spans="1:47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39" t="s">
        <v>2395</v>
      </c>
      <c r="AG162" s="2"/>
      <c r="AH162" s="2"/>
      <c r="AI162" s="2"/>
      <c r="AJ162" s="2"/>
      <c r="AK162" s="2"/>
      <c r="AL162" s="128"/>
      <c r="AM162" s="628" t="str">
        <f>AM160 &amp; ".V"</f>
        <v>CAHPCL.V</v>
      </c>
      <c r="AN162" s="585" t="s">
        <v>246</v>
      </c>
      <c r="AO162" s="446" t="s">
        <v>294</v>
      </c>
      <c r="AP162" s="263">
        <f t="shared" ref="AP162:AR163" si="41">SUMIF($AS$9:$AT$9,AP$9,$AS162:$AT162)</f>
        <v>0</v>
      </c>
      <c r="AQ162" s="263">
        <f t="shared" si="41"/>
        <v>0</v>
      </c>
      <c r="AR162" s="263">
        <f t="shared" si="41"/>
        <v>0</v>
      </c>
      <c r="AS162" s="203"/>
      <c r="AT162" s="203"/>
      <c r="AU162" s="347"/>
    </row>
    <row r="163" spans="1:47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39" t="s">
        <v>2393</v>
      </c>
      <c r="AG163" s="2"/>
      <c r="AH163" s="2"/>
      <c r="AI163" s="2"/>
      <c r="AJ163" s="2"/>
      <c r="AK163" s="2"/>
      <c r="AL163" s="128"/>
      <c r="AM163" s="627" t="s">
        <v>2354</v>
      </c>
      <c r="AN163" s="625" t="s">
        <v>2246</v>
      </c>
      <c r="AO163" s="446" t="s">
        <v>196</v>
      </c>
      <c r="AP163" s="263">
        <f t="shared" si="41"/>
        <v>0</v>
      </c>
      <c r="AQ163" s="263">
        <f t="shared" si="41"/>
        <v>0</v>
      </c>
      <c r="AR163" s="263">
        <f t="shared" si="41"/>
        <v>0</v>
      </c>
      <c r="AS163" s="203"/>
      <c r="AT163" s="203"/>
      <c r="AU163" s="347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39" t="s">
        <v>2394</v>
      </c>
      <c r="AG164" s="2"/>
      <c r="AH164" s="2"/>
      <c r="AI164" s="2"/>
      <c r="AJ164" s="2"/>
      <c r="AK164" s="2"/>
      <c r="AL164" s="128"/>
      <c r="AM164" s="628" t="str">
        <f>AM163 &amp; ".P"</f>
        <v>SAND.P</v>
      </c>
      <c r="AN164" s="585" t="s">
        <v>957</v>
      </c>
      <c r="AO164" s="446" t="s">
        <v>24</v>
      </c>
      <c r="AP164" s="263">
        <f>IF(AP165=0,0,AP163*1000/AP165)</f>
        <v>0</v>
      </c>
      <c r="AQ164" s="263">
        <f>IF(AQ165=0,0,AQ163*1000/AQ165)</f>
        <v>0</v>
      </c>
      <c r="AR164" s="263">
        <f>IF(AR165=0,0,AR163*1000/AR165)</f>
        <v>0</v>
      </c>
      <c r="AS164" s="203"/>
      <c r="AT164" s="203"/>
      <c r="AU164" s="347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39" t="s">
        <v>2395</v>
      </c>
      <c r="AG165" s="2"/>
      <c r="AH165" s="2"/>
      <c r="AI165" s="2"/>
      <c r="AJ165" s="2"/>
      <c r="AK165" s="2"/>
      <c r="AL165" s="128"/>
      <c r="AM165" s="628" t="str">
        <f>AM163 &amp; ".V"</f>
        <v>SAND.V</v>
      </c>
      <c r="AN165" s="585" t="s">
        <v>246</v>
      </c>
      <c r="AO165" s="446" t="s">
        <v>294</v>
      </c>
      <c r="AP165" s="263">
        <f t="shared" ref="AP165:AR166" si="42">SUMIF($AS$9:$AT$9,AP$9,$AS165:$AT165)</f>
        <v>0</v>
      </c>
      <c r="AQ165" s="263">
        <f t="shared" si="42"/>
        <v>0</v>
      </c>
      <c r="AR165" s="263">
        <f t="shared" si="42"/>
        <v>0</v>
      </c>
      <c r="AS165" s="203"/>
      <c r="AT165" s="203"/>
      <c r="AU165" s="347"/>
    </row>
    <row r="166" spans="1:47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39" t="s">
        <v>2393</v>
      </c>
      <c r="AG166" s="2"/>
      <c r="AH166" s="2"/>
      <c r="AI166" s="2"/>
      <c r="AJ166" s="2"/>
      <c r="AK166" s="2"/>
      <c r="AL166" s="128"/>
      <c r="AM166" s="627" t="s">
        <v>2355</v>
      </c>
      <c r="AN166" s="625" t="s">
        <v>2247</v>
      </c>
      <c r="AO166" s="446" t="s">
        <v>196</v>
      </c>
      <c r="AP166" s="263">
        <f t="shared" si="42"/>
        <v>0</v>
      </c>
      <c r="AQ166" s="263">
        <f t="shared" si="42"/>
        <v>0</v>
      </c>
      <c r="AR166" s="263">
        <f t="shared" si="42"/>
        <v>0</v>
      </c>
      <c r="AS166" s="203"/>
      <c r="AT166" s="203"/>
      <c r="AU166" s="347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39" t="s">
        <v>2394</v>
      </c>
      <c r="AG167" s="2"/>
      <c r="AH167" s="2"/>
      <c r="AI167" s="2"/>
      <c r="AJ167" s="2"/>
      <c r="AK167" s="2"/>
      <c r="AL167" s="128"/>
      <c r="AM167" s="628" t="str">
        <f>AM166 &amp; ".P"</f>
        <v>ACIDN.P</v>
      </c>
      <c r="AN167" s="585" t="s">
        <v>957</v>
      </c>
      <c r="AO167" s="446" t="s">
        <v>24</v>
      </c>
      <c r="AP167" s="263">
        <f>IF(AP168=0,0,AP166*1000/AP168)</f>
        <v>0</v>
      </c>
      <c r="AQ167" s="263">
        <f>IF(AQ168=0,0,AQ166*1000/AQ168)</f>
        <v>0</v>
      </c>
      <c r="AR167" s="263">
        <f>IF(AR168=0,0,AR166*1000/AR168)</f>
        <v>0</v>
      </c>
      <c r="AS167" s="203"/>
      <c r="AT167" s="203"/>
      <c r="AU167" s="347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39" t="s">
        <v>2395</v>
      </c>
      <c r="AG168" s="2"/>
      <c r="AH168" s="2"/>
      <c r="AI168" s="2"/>
      <c r="AJ168" s="2"/>
      <c r="AK168" s="2"/>
      <c r="AL168" s="128"/>
      <c r="AM168" s="628" t="str">
        <f>AM166 &amp; ".V"</f>
        <v>ACIDN.V</v>
      </c>
      <c r="AN168" s="585" t="s">
        <v>246</v>
      </c>
      <c r="AO168" s="446" t="s">
        <v>294</v>
      </c>
      <c r="AP168" s="263">
        <f t="shared" ref="AP168:AR169" si="43">SUMIF($AS$9:$AT$9,AP$9,$AS168:$AT168)</f>
        <v>0</v>
      </c>
      <c r="AQ168" s="263">
        <f t="shared" si="43"/>
        <v>0</v>
      </c>
      <c r="AR168" s="263">
        <f t="shared" si="43"/>
        <v>0</v>
      </c>
      <c r="AS168" s="203"/>
      <c r="AT168" s="203"/>
      <c r="AU168" s="347"/>
    </row>
    <row r="169" spans="1:47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39" t="s">
        <v>2393</v>
      </c>
      <c r="AG169" s="2"/>
      <c r="AH169" s="2"/>
      <c r="AI169" s="2"/>
      <c r="AJ169" s="2"/>
      <c r="AK169" s="2"/>
      <c r="AL169" s="128"/>
      <c r="AM169" s="627" t="s">
        <v>2356</v>
      </c>
      <c r="AN169" s="625" t="s">
        <v>2248</v>
      </c>
      <c r="AO169" s="446" t="s">
        <v>196</v>
      </c>
      <c r="AP169" s="263">
        <f t="shared" si="43"/>
        <v>0</v>
      </c>
      <c r="AQ169" s="263">
        <f t="shared" si="43"/>
        <v>0</v>
      </c>
      <c r="AR169" s="263">
        <f t="shared" si="43"/>
        <v>0</v>
      </c>
      <c r="AS169" s="203"/>
      <c r="AT169" s="203"/>
      <c r="AU169" s="347"/>
    </row>
    <row r="170" spans="1:47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39" t="s">
        <v>2394</v>
      </c>
      <c r="AG170" s="2"/>
      <c r="AH170" s="2"/>
      <c r="AI170" s="2"/>
      <c r="AJ170" s="2"/>
      <c r="AK170" s="2"/>
      <c r="AL170" s="128"/>
      <c r="AM170" s="628" t="str">
        <f>AM169 &amp; ".P"</f>
        <v>ACIDA.P</v>
      </c>
      <c r="AN170" s="585" t="s">
        <v>957</v>
      </c>
      <c r="AO170" s="446" t="s">
        <v>24</v>
      </c>
      <c r="AP170" s="263">
        <f>IF(AP171=0,0,AP169*1000/AP171)</f>
        <v>0</v>
      </c>
      <c r="AQ170" s="263">
        <f>IF(AQ171=0,0,AQ169*1000/AQ171)</f>
        <v>0</v>
      </c>
      <c r="AR170" s="263">
        <f>IF(AR171=0,0,AR169*1000/AR171)</f>
        <v>0</v>
      </c>
      <c r="AS170" s="203"/>
      <c r="AT170" s="203"/>
      <c r="AU170" s="347"/>
    </row>
    <row r="171" spans="1:47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39" t="s">
        <v>2395</v>
      </c>
      <c r="AG171" s="2"/>
      <c r="AH171" s="2"/>
      <c r="AI171" s="2"/>
      <c r="AJ171" s="2"/>
      <c r="AK171" s="2"/>
      <c r="AL171" s="128"/>
      <c r="AM171" s="628" t="str">
        <f>AM169 &amp; ".V"</f>
        <v>ACIDA.V</v>
      </c>
      <c r="AN171" s="585" t="s">
        <v>246</v>
      </c>
      <c r="AO171" s="446" t="s">
        <v>294</v>
      </c>
      <c r="AP171" s="263">
        <f t="shared" ref="AP171:AR172" si="44">SUMIF($AS$9:$AT$9,AP$9,$AS171:$AT171)</f>
        <v>0</v>
      </c>
      <c r="AQ171" s="263">
        <f t="shared" si="44"/>
        <v>0</v>
      </c>
      <c r="AR171" s="263">
        <f t="shared" si="44"/>
        <v>0</v>
      </c>
      <c r="AS171" s="203"/>
      <c r="AT171" s="203"/>
      <c r="AU171" s="347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39" t="s">
        <v>2393</v>
      </c>
      <c r="AG172" s="2"/>
      <c r="AH172" s="2"/>
      <c r="AI172" s="2"/>
      <c r="AJ172" s="2"/>
      <c r="AK172" s="2"/>
      <c r="AL172" s="128"/>
      <c r="AM172" s="627" t="s">
        <v>2357</v>
      </c>
      <c r="AN172" s="625" t="s">
        <v>2249</v>
      </c>
      <c r="AO172" s="446" t="s">
        <v>196</v>
      </c>
      <c r="AP172" s="263">
        <f t="shared" si="44"/>
        <v>0</v>
      </c>
      <c r="AQ172" s="263">
        <f t="shared" si="44"/>
        <v>0</v>
      </c>
      <c r="AR172" s="263">
        <f t="shared" si="44"/>
        <v>0</v>
      </c>
      <c r="AS172" s="203"/>
      <c r="AT172" s="203"/>
      <c r="AU172" s="347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39" t="s">
        <v>2394</v>
      </c>
      <c r="AG173" s="2"/>
      <c r="AH173" s="2"/>
      <c r="AI173" s="2"/>
      <c r="AJ173" s="2"/>
      <c r="AK173" s="2"/>
      <c r="AL173" s="128"/>
      <c r="AM173" s="628" t="str">
        <f>AM172 &amp; ".P"</f>
        <v>ACIDL.P</v>
      </c>
      <c r="AN173" s="585" t="s">
        <v>957</v>
      </c>
      <c r="AO173" s="446" t="s">
        <v>24</v>
      </c>
      <c r="AP173" s="263">
        <f>IF(AP174=0,0,AP172*1000/AP174)</f>
        <v>0</v>
      </c>
      <c r="AQ173" s="263">
        <f>IF(AQ174=0,0,AQ172*1000/AQ174)</f>
        <v>0</v>
      </c>
      <c r="AR173" s="263">
        <f>IF(AR174=0,0,AR172*1000/AR174)</f>
        <v>0</v>
      </c>
      <c r="AS173" s="203"/>
      <c r="AT173" s="203"/>
      <c r="AU173" s="347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39" t="s">
        <v>2395</v>
      </c>
      <c r="AG174" s="2"/>
      <c r="AH174" s="2"/>
      <c r="AI174" s="2"/>
      <c r="AJ174" s="2"/>
      <c r="AK174" s="2"/>
      <c r="AL174" s="128"/>
      <c r="AM174" s="628" t="str">
        <f>AM172 &amp; ".V"</f>
        <v>ACIDL.V</v>
      </c>
      <c r="AN174" s="585" t="s">
        <v>246</v>
      </c>
      <c r="AO174" s="446" t="s">
        <v>294</v>
      </c>
      <c r="AP174" s="263">
        <f t="shared" ref="AP174:AR175" si="45">SUMIF($AS$9:$AT$9,AP$9,$AS174:$AT174)</f>
        <v>0</v>
      </c>
      <c r="AQ174" s="263">
        <f t="shared" si="45"/>
        <v>0</v>
      </c>
      <c r="AR174" s="263">
        <f t="shared" si="45"/>
        <v>0</v>
      </c>
      <c r="AS174" s="203"/>
      <c r="AT174" s="203"/>
      <c r="AU174" s="347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39" t="s">
        <v>2393</v>
      </c>
      <c r="AG175" s="2"/>
      <c r="AH175" s="2"/>
      <c r="AI175" s="2"/>
      <c r="AJ175" s="2"/>
      <c r="AK175" s="2"/>
      <c r="AL175" s="128"/>
      <c r="AM175" s="627" t="s">
        <v>2358</v>
      </c>
      <c r="AN175" s="625" t="s">
        <v>2250</v>
      </c>
      <c r="AO175" s="446" t="s">
        <v>196</v>
      </c>
      <c r="AP175" s="263">
        <f t="shared" si="45"/>
        <v>0</v>
      </c>
      <c r="AQ175" s="263">
        <f t="shared" si="45"/>
        <v>0</v>
      </c>
      <c r="AR175" s="263">
        <f t="shared" si="45"/>
        <v>0</v>
      </c>
      <c r="AS175" s="203"/>
      <c r="AT175" s="203"/>
      <c r="AU175" s="347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39" t="s">
        <v>2394</v>
      </c>
      <c r="AG176" s="2"/>
      <c r="AH176" s="2"/>
      <c r="AI176" s="2"/>
      <c r="AJ176" s="2"/>
      <c r="AK176" s="2"/>
      <c r="AL176" s="128"/>
      <c r="AM176" s="628" t="str">
        <f>AM175 &amp; ".P"</f>
        <v>AURIN.P</v>
      </c>
      <c r="AN176" s="585" t="s">
        <v>957</v>
      </c>
      <c r="AO176" s="446" t="s">
        <v>24</v>
      </c>
      <c r="AP176" s="263">
        <f>IF(AP177=0,0,AP175*1000/AP177)</f>
        <v>0</v>
      </c>
      <c r="AQ176" s="263">
        <f>IF(AQ177=0,0,AQ175*1000/AQ177)</f>
        <v>0</v>
      </c>
      <c r="AR176" s="263">
        <f>IF(AR177=0,0,AR175*1000/AR177)</f>
        <v>0</v>
      </c>
      <c r="AS176" s="203"/>
      <c r="AT176" s="203"/>
      <c r="AU176" s="347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39" t="s">
        <v>2395</v>
      </c>
      <c r="AG177" s="2"/>
      <c r="AH177" s="2"/>
      <c r="AI177" s="2"/>
      <c r="AJ177" s="2"/>
      <c r="AK177" s="2"/>
      <c r="AL177" s="128"/>
      <c r="AM177" s="628" t="str">
        <f>AM175 &amp; ".V"</f>
        <v>AURIN.V</v>
      </c>
      <c r="AN177" s="585" t="s">
        <v>246</v>
      </c>
      <c r="AO177" s="446" t="s">
        <v>294</v>
      </c>
      <c r="AP177" s="263">
        <f t="shared" ref="AP177:AR178" si="46">SUMIF($AS$9:$AT$9,AP$9,$AS177:$AT177)</f>
        <v>0</v>
      </c>
      <c r="AQ177" s="263">
        <f t="shared" si="46"/>
        <v>0</v>
      </c>
      <c r="AR177" s="263">
        <f t="shared" si="46"/>
        <v>0</v>
      </c>
      <c r="AS177" s="203"/>
      <c r="AT177" s="203"/>
      <c r="AU177" s="347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39" t="s">
        <v>2393</v>
      </c>
      <c r="AG178" s="2"/>
      <c r="AH178" s="2"/>
      <c r="AI178" s="2"/>
      <c r="AJ178" s="2"/>
      <c r="AK178" s="2"/>
      <c r="AL178" s="128"/>
      <c r="AM178" s="627" t="s">
        <v>2359</v>
      </c>
      <c r="AN178" s="625" t="s">
        <v>2251</v>
      </c>
      <c r="AO178" s="446" t="s">
        <v>196</v>
      </c>
      <c r="AP178" s="263">
        <f t="shared" si="46"/>
        <v>0</v>
      </c>
      <c r="AQ178" s="263">
        <f t="shared" si="46"/>
        <v>0</v>
      </c>
      <c r="AR178" s="263">
        <f t="shared" si="46"/>
        <v>0</v>
      </c>
      <c r="AS178" s="203"/>
      <c r="AT178" s="203"/>
      <c r="AU178" s="347"/>
    </row>
    <row r="179" spans="1:47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39" t="s">
        <v>2394</v>
      </c>
      <c r="AG179" s="2"/>
      <c r="AH179" s="2"/>
      <c r="AI179" s="2"/>
      <c r="AJ179" s="2"/>
      <c r="AK179" s="2"/>
      <c r="AL179" s="128"/>
      <c r="AM179" s="628" t="str">
        <f>AM178 &amp; ".P"</f>
        <v>ACIDS.P</v>
      </c>
      <c r="AN179" s="585" t="s">
        <v>957</v>
      </c>
      <c r="AO179" s="446" t="s">
        <v>24</v>
      </c>
      <c r="AP179" s="263">
        <f>IF(AP180=0,0,AP178*1000/AP180)</f>
        <v>0</v>
      </c>
      <c r="AQ179" s="263">
        <f>IF(AQ180=0,0,AQ178*1000/AQ180)</f>
        <v>0</v>
      </c>
      <c r="AR179" s="263">
        <f>IF(AR180=0,0,AR178*1000/AR180)</f>
        <v>0</v>
      </c>
      <c r="AS179" s="203"/>
      <c r="AT179" s="203"/>
      <c r="AU179" s="347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39" t="s">
        <v>2395</v>
      </c>
      <c r="AG180" s="2"/>
      <c r="AH180" s="2"/>
      <c r="AI180" s="2"/>
      <c r="AJ180" s="2"/>
      <c r="AK180" s="2"/>
      <c r="AL180" s="128"/>
      <c r="AM180" s="628" t="str">
        <f>AM178 &amp; ".V"</f>
        <v>ACIDS.V</v>
      </c>
      <c r="AN180" s="585" t="s">
        <v>246</v>
      </c>
      <c r="AO180" s="446" t="s">
        <v>294</v>
      </c>
      <c r="AP180" s="263">
        <f t="shared" ref="AP180:AR181" si="47">SUMIF($AS$9:$AT$9,AP$9,$AS180:$AT180)</f>
        <v>0</v>
      </c>
      <c r="AQ180" s="263">
        <f t="shared" si="47"/>
        <v>0</v>
      </c>
      <c r="AR180" s="263">
        <f t="shared" si="47"/>
        <v>0</v>
      </c>
      <c r="AS180" s="203"/>
      <c r="AT180" s="203"/>
      <c r="AU180" s="347"/>
    </row>
    <row r="181" spans="1:47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39" t="s">
        <v>2393</v>
      </c>
      <c r="AG181" s="2"/>
      <c r="AH181" s="2"/>
      <c r="AI181" s="2"/>
      <c r="AJ181" s="2"/>
      <c r="AK181" s="2"/>
      <c r="AL181" s="128"/>
      <c r="AM181" s="627" t="s">
        <v>2360</v>
      </c>
      <c r="AN181" s="625" t="s">
        <v>2252</v>
      </c>
      <c r="AO181" s="446" t="s">
        <v>196</v>
      </c>
      <c r="AP181" s="263">
        <f t="shared" si="47"/>
        <v>0</v>
      </c>
      <c r="AQ181" s="263">
        <f t="shared" si="47"/>
        <v>0</v>
      </c>
      <c r="AR181" s="263">
        <f t="shared" si="47"/>
        <v>0</v>
      </c>
      <c r="AS181" s="203"/>
      <c r="AT181" s="203"/>
      <c r="AU181" s="347"/>
    </row>
    <row r="182" spans="1:47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39" t="s">
        <v>2394</v>
      </c>
      <c r="AG182" s="2"/>
      <c r="AH182" s="2"/>
      <c r="AI182" s="2"/>
      <c r="AJ182" s="2"/>
      <c r="AK182" s="2"/>
      <c r="AL182" s="128"/>
      <c r="AM182" s="628" t="str">
        <f>AM181 &amp; ".P"</f>
        <v>ADIDCL.P</v>
      </c>
      <c r="AN182" s="585" t="s">
        <v>957</v>
      </c>
      <c r="AO182" s="446" t="s">
        <v>24</v>
      </c>
      <c r="AP182" s="263">
        <f>IF(AP183=0,0,AP181*1000/AP183)</f>
        <v>0</v>
      </c>
      <c r="AQ182" s="263">
        <f>IF(AQ183=0,0,AQ181*1000/AQ183)</f>
        <v>0</v>
      </c>
      <c r="AR182" s="263">
        <f>IF(AR183=0,0,AR181*1000/AR183)</f>
        <v>0</v>
      </c>
      <c r="AS182" s="203"/>
      <c r="AT182" s="203"/>
      <c r="AU182" s="347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39" t="s">
        <v>2395</v>
      </c>
      <c r="AG183" s="2"/>
      <c r="AH183" s="2"/>
      <c r="AI183" s="2"/>
      <c r="AJ183" s="2"/>
      <c r="AK183" s="2"/>
      <c r="AL183" s="128"/>
      <c r="AM183" s="628" t="str">
        <f>AM181 &amp; ".V"</f>
        <v>ADIDCL.V</v>
      </c>
      <c r="AN183" s="585" t="s">
        <v>246</v>
      </c>
      <c r="AO183" s="446" t="s">
        <v>294</v>
      </c>
      <c r="AP183" s="263">
        <f t="shared" ref="AP183:AR184" si="48">SUMIF($AS$9:$AT$9,AP$9,$AS183:$AT183)</f>
        <v>0</v>
      </c>
      <c r="AQ183" s="263">
        <f t="shared" si="48"/>
        <v>0</v>
      </c>
      <c r="AR183" s="263">
        <f t="shared" si="48"/>
        <v>0</v>
      </c>
      <c r="AS183" s="203"/>
      <c r="AT183" s="203"/>
      <c r="AU183" s="347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39" t="s">
        <v>2393</v>
      </c>
      <c r="AG184" s="2"/>
      <c r="AH184" s="2"/>
      <c r="AI184" s="2"/>
      <c r="AJ184" s="2"/>
      <c r="AK184" s="2"/>
      <c r="AL184" s="128"/>
      <c r="AM184" s="627" t="s">
        <v>2361</v>
      </c>
      <c r="AN184" s="625" t="s">
        <v>2253</v>
      </c>
      <c r="AO184" s="446" t="s">
        <v>196</v>
      </c>
      <c r="AP184" s="263">
        <f t="shared" si="48"/>
        <v>0</v>
      </c>
      <c r="AQ184" s="263">
        <f t="shared" si="48"/>
        <v>0</v>
      </c>
      <c r="AR184" s="263">
        <f t="shared" si="48"/>
        <v>0</v>
      </c>
      <c r="AS184" s="203"/>
      <c r="AT184" s="203"/>
      <c r="AU184" s="347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39" t="s">
        <v>2394</v>
      </c>
      <c r="AG185" s="2"/>
      <c r="AH185" s="2"/>
      <c r="AI185" s="2"/>
      <c r="AJ185" s="2"/>
      <c r="AK185" s="2"/>
      <c r="AL185" s="128"/>
      <c r="AM185" s="628" t="str">
        <f>AM184 &amp; ".P"</f>
        <v>ACIDAC.P</v>
      </c>
      <c r="AN185" s="585" t="s">
        <v>957</v>
      </c>
      <c r="AO185" s="446" t="s">
        <v>24</v>
      </c>
      <c r="AP185" s="263">
        <f>IF(AP186=0,0,AP184*1000/AP186)</f>
        <v>0</v>
      </c>
      <c r="AQ185" s="263">
        <f>IF(AQ186=0,0,AQ184*1000/AQ186)</f>
        <v>0</v>
      </c>
      <c r="AR185" s="263">
        <f>IF(AR186=0,0,AR184*1000/AR186)</f>
        <v>0</v>
      </c>
      <c r="AS185" s="203"/>
      <c r="AT185" s="203"/>
      <c r="AU185" s="347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39" t="s">
        <v>2395</v>
      </c>
      <c r="AG186" s="2"/>
      <c r="AH186" s="2"/>
      <c r="AI186" s="2"/>
      <c r="AJ186" s="2"/>
      <c r="AK186" s="2"/>
      <c r="AL186" s="128"/>
      <c r="AM186" s="628" t="str">
        <f>AM184 &amp; ".V"</f>
        <v>ACIDAC.V</v>
      </c>
      <c r="AN186" s="585" t="s">
        <v>246</v>
      </c>
      <c r="AO186" s="446" t="s">
        <v>294</v>
      </c>
      <c r="AP186" s="263">
        <f t="shared" ref="AP186:AR187" si="49">SUMIF($AS$9:$AT$9,AP$9,$AS186:$AT186)</f>
        <v>0</v>
      </c>
      <c r="AQ186" s="263">
        <f t="shared" si="49"/>
        <v>0</v>
      </c>
      <c r="AR186" s="263">
        <f t="shared" si="49"/>
        <v>0</v>
      </c>
      <c r="AS186" s="203"/>
      <c r="AT186" s="203"/>
      <c r="AU186" s="347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39" t="s">
        <v>2393</v>
      </c>
      <c r="AG187" s="2"/>
      <c r="AH187" s="2"/>
      <c r="AI187" s="2"/>
      <c r="AJ187" s="2"/>
      <c r="AK187" s="2"/>
      <c r="AL187" s="128"/>
      <c r="AM187" s="627" t="s">
        <v>2362</v>
      </c>
      <c r="AN187" s="625" t="s">
        <v>2254</v>
      </c>
      <c r="AO187" s="446" t="s">
        <v>196</v>
      </c>
      <c r="AP187" s="263">
        <f t="shared" si="49"/>
        <v>0</v>
      </c>
      <c r="AQ187" s="263">
        <f t="shared" si="49"/>
        <v>0</v>
      </c>
      <c r="AR187" s="263">
        <f t="shared" si="49"/>
        <v>0</v>
      </c>
      <c r="AS187" s="203"/>
      <c r="AT187" s="203"/>
      <c r="AU187" s="347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39" t="s">
        <v>2394</v>
      </c>
      <c r="AG188" s="2"/>
      <c r="AH188" s="2"/>
      <c r="AI188" s="2"/>
      <c r="AJ188" s="2"/>
      <c r="AK188" s="2"/>
      <c r="AL188" s="128"/>
      <c r="AM188" s="628" t="str">
        <f>AM187 &amp; ".P"</f>
        <v>ACIDOX.P</v>
      </c>
      <c r="AN188" s="585" t="s">
        <v>957</v>
      </c>
      <c r="AO188" s="446" t="s">
        <v>24</v>
      </c>
      <c r="AP188" s="263">
        <f>IF(AP189=0,0,AP187*1000/AP189)</f>
        <v>0</v>
      </c>
      <c r="AQ188" s="263">
        <f>IF(AQ189=0,0,AQ187*1000/AQ189)</f>
        <v>0</v>
      </c>
      <c r="AR188" s="263">
        <f>IF(AR189=0,0,AR187*1000/AR189)</f>
        <v>0</v>
      </c>
      <c r="AS188" s="203"/>
      <c r="AT188" s="203"/>
      <c r="AU188" s="347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39" t="s">
        <v>2395</v>
      </c>
      <c r="AG189" s="2"/>
      <c r="AH189" s="2"/>
      <c r="AI189" s="2"/>
      <c r="AJ189" s="2"/>
      <c r="AK189" s="2"/>
      <c r="AL189" s="128"/>
      <c r="AM189" s="628" t="str">
        <f>AM187 &amp; ".V"</f>
        <v>ACIDOX.V</v>
      </c>
      <c r="AN189" s="585" t="s">
        <v>246</v>
      </c>
      <c r="AO189" s="446" t="s">
        <v>294</v>
      </c>
      <c r="AP189" s="263">
        <f t="shared" ref="AP189:AR190" si="50">SUMIF($AS$9:$AT$9,AP$9,$AS189:$AT189)</f>
        <v>0</v>
      </c>
      <c r="AQ189" s="263">
        <f t="shared" si="50"/>
        <v>0</v>
      </c>
      <c r="AR189" s="263">
        <f t="shared" si="50"/>
        <v>0</v>
      </c>
      <c r="AS189" s="203"/>
      <c r="AT189" s="203"/>
      <c r="AU189" s="347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39" t="s">
        <v>2393</v>
      </c>
      <c r="AG190" s="2"/>
      <c r="AH190" s="2"/>
      <c r="AI190" s="2"/>
      <c r="AJ190" s="2"/>
      <c r="AK190" s="2"/>
      <c r="AL190" s="128"/>
      <c r="AM190" s="627" t="s">
        <v>2363</v>
      </c>
      <c r="AN190" s="625" t="s">
        <v>2255</v>
      </c>
      <c r="AO190" s="446" t="s">
        <v>196</v>
      </c>
      <c r="AP190" s="263">
        <f t="shared" si="50"/>
        <v>0</v>
      </c>
      <c r="AQ190" s="263">
        <f t="shared" si="50"/>
        <v>0</v>
      </c>
      <c r="AR190" s="263">
        <f t="shared" si="50"/>
        <v>0</v>
      </c>
      <c r="AS190" s="203"/>
      <c r="AT190" s="203"/>
      <c r="AU190" s="347"/>
    </row>
    <row r="191" spans="1:47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39" t="s">
        <v>2394</v>
      </c>
      <c r="AG191" s="2"/>
      <c r="AH191" s="2"/>
      <c r="AI191" s="2"/>
      <c r="AJ191" s="2"/>
      <c r="AK191" s="2"/>
      <c r="AL191" s="128"/>
      <c r="AM191" s="628" t="str">
        <f>AM190 &amp; ".P"</f>
        <v>STARCH.P</v>
      </c>
      <c r="AN191" s="585" t="s">
        <v>957</v>
      </c>
      <c r="AO191" s="446" t="s">
        <v>24</v>
      </c>
      <c r="AP191" s="263">
        <f>IF(AP192=0,0,AP190*1000/AP192)</f>
        <v>0</v>
      </c>
      <c r="AQ191" s="263">
        <f>IF(AQ192=0,0,AQ190*1000/AQ192)</f>
        <v>0</v>
      </c>
      <c r="AR191" s="263">
        <f>IF(AR192=0,0,AR190*1000/AR192)</f>
        <v>0</v>
      </c>
      <c r="AS191" s="203"/>
      <c r="AT191" s="203"/>
      <c r="AU191" s="347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39" t="s">
        <v>2395</v>
      </c>
      <c r="AG192" s="2"/>
      <c r="AH192" s="2"/>
      <c r="AI192" s="2"/>
      <c r="AJ192" s="2"/>
      <c r="AK192" s="2"/>
      <c r="AL192" s="128"/>
      <c r="AM192" s="628" t="str">
        <f>AM190 &amp; ".V"</f>
        <v>STARCH.V</v>
      </c>
      <c r="AN192" s="585" t="s">
        <v>246</v>
      </c>
      <c r="AO192" s="446" t="s">
        <v>294</v>
      </c>
      <c r="AP192" s="263">
        <f t="shared" ref="AP192:AR193" si="51">SUMIF($AS$9:$AT$9,AP$9,$AS192:$AT192)</f>
        <v>0</v>
      </c>
      <c r="AQ192" s="263">
        <f t="shared" si="51"/>
        <v>0</v>
      </c>
      <c r="AR192" s="263">
        <f t="shared" si="51"/>
        <v>0</v>
      </c>
      <c r="AS192" s="203"/>
      <c r="AT192" s="203"/>
      <c r="AU192" s="347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39" t="s">
        <v>2393</v>
      </c>
      <c r="AG193" s="2"/>
      <c r="AH193" s="2"/>
      <c r="AI193" s="2"/>
      <c r="AJ193" s="2"/>
      <c r="AK193" s="2"/>
      <c r="AL193" s="128"/>
      <c r="AM193" s="627" t="s">
        <v>2364</v>
      </c>
      <c r="AN193" s="625" t="s">
        <v>2256</v>
      </c>
      <c r="AO193" s="446" t="s">
        <v>196</v>
      </c>
      <c r="AP193" s="263">
        <f t="shared" si="51"/>
        <v>0</v>
      </c>
      <c r="AQ193" s="263">
        <f t="shared" si="51"/>
        <v>0</v>
      </c>
      <c r="AR193" s="263">
        <f t="shared" si="51"/>
        <v>0</v>
      </c>
      <c r="AS193" s="203"/>
      <c r="AT193" s="203"/>
      <c r="AU193" s="347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39" t="s">
        <v>2394</v>
      </c>
      <c r="AG194" s="2"/>
      <c r="AH194" s="2"/>
      <c r="AI194" s="2"/>
      <c r="AJ194" s="2"/>
      <c r="AK194" s="2"/>
      <c r="AL194" s="128"/>
      <c r="AM194" s="628" t="str">
        <f>AM193 &amp; ".P"</f>
        <v>LANTN.P</v>
      </c>
      <c r="AN194" s="585" t="s">
        <v>957</v>
      </c>
      <c r="AO194" s="446" t="s">
        <v>24</v>
      </c>
      <c r="AP194" s="263">
        <f>IF(AP195=0,0,AP193*1000/AP195)</f>
        <v>0</v>
      </c>
      <c r="AQ194" s="263">
        <f>IF(AQ195=0,0,AQ193*1000/AQ195)</f>
        <v>0</v>
      </c>
      <c r="AR194" s="263">
        <f>IF(AR195=0,0,AR193*1000/AR195)</f>
        <v>0</v>
      </c>
      <c r="AS194" s="203"/>
      <c r="AT194" s="203"/>
      <c r="AU194" s="347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39" t="s">
        <v>2395</v>
      </c>
      <c r="AG195" s="2"/>
      <c r="AH195" s="2"/>
      <c r="AI195" s="2"/>
      <c r="AJ195" s="2"/>
      <c r="AK195" s="2"/>
      <c r="AL195" s="128"/>
      <c r="AM195" s="628" t="str">
        <f>AM193 &amp; ".V"</f>
        <v>LANTN.V</v>
      </c>
      <c r="AN195" s="585" t="s">
        <v>246</v>
      </c>
      <c r="AO195" s="446" t="s">
        <v>294</v>
      </c>
      <c r="AP195" s="263">
        <f t="shared" ref="AP195:AR196" si="52">SUMIF($AS$9:$AT$9,AP$9,$AS195:$AT195)</f>
        <v>0</v>
      </c>
      <c r="AQ195" s="263">
        <f t="shared" si="52"/>
        <v>0</v>
      </c>
      <c r="AR195" s="263">
        <f t="shared" si="52"/>
        <v>0</v>
      </c>
      <c r="AS195" s="203"/>
      <c r="AT195" s="203"/>
      <c r="AU195" s="347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39" t="s">
        <v>2393</v>
      </c>
      <c r="AG196" s="2"/>
      <c r="AH196" s="2"/>
      <c r="AI196" s="2"/>
      <c r="AJ196" s="2"/>
      <c r="AK196" s="2"/>
      <c r="AL196" s="128"/>
      <c r="AM196" s="627" t="s">
        <v>2365</v>
      </c>
      <c r="AN196" s="625" t="s">
        <v>2257</v>
      </c>
      <c r="AO196" s="446" t="s">
        <v>196</v>
      </c>
      <c r="AP196" s="263">
        <f t="shared" si="52"/>
        <v>0</v>
      </c>
      <c r="AQ196" s="263">
        <f t="shared" si="52"/>
        <v>0</v>
      </c>
      <c r="AR196" s="263">
        <f t="shared" si="52"/>
        <v>0</v>
      </c>
      <c r="AS196" s="203"/>
      <c r="AT196" s="203"/>
      <c r="AU196" s="347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39" t="s">
        <v>2394</v>
      </c>
      <c r="AG197" s="2"/>
      <c r="AH197" s="2"/>
      <c r="AI197" s="2"/>
      <c r="AJ197" s="2"/>
      <c r="AK197" s="2"/>
      <c r="AL197" s="128"/>
      <c r="AM197" s="628" t="str">
        <f>AM196 &amp; ".P"</f>
        <v>MGS.P</v>
      </c>
      <c r="AN197" s="585" t="s">
        <v>957</v>
      </c>
      <c r="AO197" s="446" t="s">
        <v>24</v>
      </c>
      <c r="AP197" s="263">
        <f>IF(AP198=0,0,AP196*1000/AP198)</f>
        <v>0</v>
      </c>
      <c r="AQ197" s="263">
        <f>IF(AQ198=0,0,AQ196*1000/AQ198)</f>
        <v>0</v>
      </c>
      <c r="AR197" s="263">
        <f>IF(AR198=0,0,AR196*1000/AR198)</f>
        <v>0</v>
      </c>
      <c r="AS197" s="203"/>
      <c r="AT197" s="203"/>
      <c r="AU197" s="347"/>
    </row>
    <row r="198" spans="1:47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39" t="s">
        <v>2395</v>
      </c>
      <c r="AG198" s="2"/>
      <c r="AH198" s="2"/>
      <c r="AI198" s="2"/>
      <c r="AJ198" s="2"/>
      <c r="AK198" s="2"/>
      <c r="AL198" s="128"/>
      <c r="AM198" s="628" t="str">
        <f>AM196 &amp; ".V"</f>
        <v>MGS.V</v>
      </c>
      <c r="AN198" s="585" t="s">
        <v>246</v>
      </c>
      <c r="AO198" s="446" t="s">
        <v>294</v>
      </c>
      <c r="AP198" s="263">
        <f t="shared" ref="AP198:AR199" si="53">SUMIF($AS$9:$AT$9,AP$9,$AS198:$AT198)</f>
        <v>0</v>
      </c>
      <c r="AQ198" s="263">
        <f t="shared" si="53"/>
        <v>0</v>
      </c>
      <c r="AR198" s="263">
        <f t="shared" si="53"/>
        <v>0</v>
      </c>
      <c r="AS198" s="203"/>
      <c r="AT198" s="203"/>
      <c r="AU198" s="347"/>
    </row>
    <row r="199" spans="1:47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39" t="s">
        <v>2393</v>
      </c>
      <c r="AG199" s="2"/>
      <c r="AH199" s="2"/>
      <c r="AI199" s="2"/>
      <c r="AJ199" s="2"/>
      <c r="AK199" s="2"/>
      <c r="AL199" s="128"/>
      <c r="AM199" s="627" t="s">
        <v>2366</v>
      </c>
      <c r="AN199" s="625" t="s">
        <v>2258</v>
      </c>
      <c r="AO199" s="446" t="s">
        <v>196</v>
      </c>
      <c r="AP199" s="263">
        <f t="shared" si="53"/>
        <v>0</v>
      </c>
      <c r="AQ199" s="263">
        <f t="shared" si="53"/>
        <v>0</v>
      </c>
      <c r="AR199" s="263">
        <f t="shared" si="53"/>
        <v>0</v>
      </c>
      <c r="AS199" s="203"/>
      <c r="AT199" s="203"/>
      <c r="AU199" s="347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39" t="s">
        <v>2394</v>
      </c>
      <c r="AG200" s="2"/>
      <c r="AH200" s="2"/>
      <c r="AI200" s="2"/>
      <c r="AJ200" s="2"/>
      <c r="AK200" s="2"/>
      <c r="AL200" s="128"/>
      <c r="AM200" s="628" t="str">
        <f>AM199 &amp; ".P"</f>
        <v>NATR.P</v>
      </c>
      <c r="AN200" s="585" t="s">
        <v>957</v>
      </c>
      <c r="AO200" s="446" t="s">
        <v>24</v>
      </c>
      <c r="AP200" s="263">
        <f>IF(AP201=0,0,AP199*1000/AP201)</f>
        <v>0</v>
      </c>
      <c r="AQ200" s="263">
        <f>IF(AQ201=0,0,AQ199*1000/AQ201)</f>
        <v>0</v>
      </c>
      <c r="AR200" s="263">
        <f>IF(AR201=0,0,AR199*1000/AR201)</f>
        <v>0</v>
      </c>
      <c r="AS200" s="203"/>
      <c r="AT200" s="203"/>
      <c r="AU200" s="347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39" t="s">
        <v>2395</v>
      </c>
      <c r="AG201" s="2"/>
      <c r="AH201" s="2"/>
      <c r="AI201" s="2"/>
      <c r="AJ201" s="2"/>
      <c r="AK201" s="2"/>
      <c r="AL201" s="128"/>
      <c r="AM201" s="628" t="str">
        <f>AM199 &amp; ".V"</f>
        <v>NATR.V</v>
      </c>
      <c r="AN201" s="585" t="s">
        <v>246</v>
      </c>
      <c r="AO201" s="446" t="s">
        <v>294</v>
      </c>
      <c r="AP201" s="263">
        <f t="shared" ref="AP201:AR202" si="54">SUMIF($AS$9:$AT$9,AP$9,$AS201:$AT201)</f>
        <v>0</v>
      </c>
      <c r="AQ201" s="263">
        <f t="shared" si="54"/>
        <v>0</v>
      </c>
      <c r="AR201" s="263">
        <f t="shared" si="54"/>
        <v>0</v>
      </c>
      <c r="AS201" s="203"/>
      <c r="AT201" s="203"/>
      <c r="AU201" s="347"/>
    </row>
    <row r="202" spans="1:47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39" t="s">
        <v>2393</v>
      </c>
      <c r="AG202" s="2"/>
      <c r="AH202" s="2"/>
      <c r="AI202" s="2"/>
      <c r="AJ202" s="2"/>
      <c r="AK202" s="2"/>
      <c r="AL202" s="128"/>
      <c r="AM202" s="627" t="s">
        <v>2368</v>
      </c>
      <c r="AN202" s="625" t="s">
        <v>2259</v>
      </c>
      <c r="AO202" s="446" t="s">
        <v>196</v>
      </c>
      <c r="AP202" s="263">
        <f t="shared" si="54"/>
        <v>0</v>
      </c>
      <c r="AQ202" s="263">
        <f t="shared" si="54"/>
        <v>0</v>
      </c>
      <c r="AR202" s="263">
        <f t="shared" si="54"/>
        <v>0</v>
      </c>
      <c r="AS202" s="203"/>
      <c r="AT202" s="203"/>
      <c r="AU202" s="347"/>
    </row>
    <row r="203" spans="1:47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39" t="s">
        <v>2394</v>
      </c>
      <c r="AG203" s="2"/>
      <c r="AH203" s="2"/>
      <c r="AI203" s="2"/>
      <c r="AJ203" s="2"/>
      <c r="AK203" s="2"/>
      <c r="AL203" s="128"/>
      <c r="AM203" s="628" t="str">
        <f>AM202 &amp; ".P"</f>
        <v>NAHDOX.P</v>
      </c>
      <c r="AN203" s="585" t="s">
        <v>957</v>
      </c>
      <c r="AO203" s="446" t="s">
        <v>24</v>
      </c>
      <c r="AP203" s="263">
        <f>IF(AP204=0,0,AP202*1000/AP204)</f>
        <v>0</v>
      </c>
      <c r="AQ203" s="263">
        <f>IF(AQ204=0,0,AQ202*1000/AQ204)</f>
        <v>0</v>
      </c>
      <c r="AR203" s="263">
        <f>IF(AR204=0,0,AR202*1000/AR204)</f>
        <v>0</v>
      </c>
      <c r="AS203" s="203"/>
      <c r="AT203" s="203"/>
      <c r="AU203" s="347"/>
    </row>
    <row r="204" spans="1:47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39" t="s">
        <v>2395</v>
      </c>
      <c r="AG204" s="2"/>
      <c r="AH204" s="2"/>
      <c r="AI204" s="2"/>
      <c r="AJ204" s="2"/>
      <c r="AK204" s="2"/>
      <c r="AL204" s="128"/>
      <c r="AM204" s="628" t="str">
        <f>AM202 &amp; ".V"</f>
        <v>NAHDOX.V</v>
      </c>
      <c r="AN204" s="585" t="s">
        <v>246</v>
      </c>
      <c r="AO204" s="446" t="s">
        <v>294</v>
      </c>
      <c r="AP204" s="263">
        <f t="shared" ref="AP204:AR205" si="55">SUMIF($AS$9:$AT$9,AP$9,$AS204:$AT204)</f>
        <v>0</v>
      </c>
      <c r="AQ204" s="263">
        <f t="shared" si="55"/>
        <v>0</v>
      </c>
      <c r="AR204" s="263">
        <f t="shared" si="55"/>
        <v>0</v>
      </c>
      <c r="AS204" s="203"/>
      <c r="AT204" s="203"/>
      <c r="AU204" s="347"/>
    </row>
    <row r="205" spans="1:47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39" t="s">
        <v>2393</v>
      </c>
      <c r="AG205" s="2"/>
      <c r="AH205" s="2"/>
      <c r="AI205" s="2"/>
      <c r="AJ205" s="2"/>
      <c r="AK205" s="2"/>
      <c r="AL205" s="128"/>
      <c r="AM205" s="627" t="s">
        <v>2367</v>
      </c>
      <c r="AN205" s="625" t="s">
        <v>2260</v>
      </c>
      <c r="AO205" s="446" t="s">
        <v>196</v>
      </c>
      <c r="AP205" s="263">
        <f t="shared" si="55"/>
        <v>0</v>
      </c>
      <c r="AQ205" s="263">
        <f t="shared" si="55"/>
        <v>0</v>
      </c>
      <c r="AR205" s="263">
        <f t="shared" si="55"/>
        <v>0</v>
      </c>
      <c r="AS205" s="203"/>
      <c r="AT205" s="203"/>
      <c r="AU205" s="347"/>
    </row>
    <row r="206" spans="1:47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39" t="s">
        <v>2394</v>
      </c>
      <c r="AG206" s="2"/>
      <c r="AH206" s="2"/>
      <c r="AI206" s="2"/>
      <c r="AJ206" s="2"/>
      <c r="AK206" s="2"/>
      <c r="AL206" s="128"/>
      <c r="AM206" s="628" t="str">
        <f>AM205 &amp; ".P"</f>
        <v>NASLC.P</v>
      </c>
      <c r="AN206" s="585" t="s">
        <v>957</v>
      </c>
      <c r="AO206" s="446" t="s">
        <v>24</v>
      </c>
      <c r="AP206" s="263">
        <f>IF(AP207=0,0,AP205*1000/AP207)</f>
        <v>0</v>
      </c>
      <c r="AQ206" s="263">
        <f>IF(AQ207=0,0,AQ205*1000/AQ207)</f>
        <v>0</v>
      </c>
      <c r="AR206" s="263">
        <f>IF(AR207=0,0,AR205*1000/AR207)</f>
        <v>0</v>
      </c>
      <c r="AS206" s="203"/>
      <c r="AT206" s="203"/>
      <c r="AU206" s="347"/>
    </row>
    <row r="207" spans="1:47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39" t="s">
        <v>2395</v>
      </c>
      <c r="AG207" s="2"/>
      <c r="AH207" s="2"/>
      <c r="AI207" s="2"/>
      <c r="AJ207" s="2"/>
      <c r="AK207" s="2"/>
      <c r="AL207" s="128"/>
      <c r="AM207" s="628" t="str">
        <f>AM205 &amp; ".V"</f>
        <v>NASLC.V</v>
      </c>
      <c r="AN207" s="585" t="s">
        <v>246</v>
      </c>
      <c r="AO207" s="446" t="s">
        <v>294</v>
      </c>
      <c r="AP207" s="263">
        <f t="shared" ref="AP207:AR208" si="56">SUMIF($AS$9:$AT$9,AP$9,$AS207:$AT207)</f>
        <v>0</v>
      </c>
      <c r="AQ207" s="263">
        <f t="shared" si="56"/>
        <v>0</v>
      </c>
      <c r="AR207" s="263">
        <f t="shared" si="56"/>
        <v>0</v>
      </c>
      <c r="AS207" s="203"/>
      <c r="AT207" s="203"/>
      <c r="AU207" s="347"/>
    </row>
    <row r="208" spans="1:47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39" t="s">
        <v>2393</v>
      </c>
      <c r="AG208" s="2"/>
      <c r="AH208" s="2"/>
      <c r="AI208" s="2"/>
      <c r="AJ208" s="2"/>
      <c r="AK208" s="2"/>
      <c r="AL208" s="128"/>
      <c r="AM208" s="627" t="s">
        <v>2369</v>
      </c>
      <c r="AN208" s="625" t="s">
        <v>2261</v>
      </c>
      <c r="AO208" s="446" t="s">
        <v>196</v>
      </c>
      <c r="AP208" s="263">
        <f t="shared" si="56"/>
        <v>0</v>
      </c>
      <c r="AQ208" s="263">
        <f t="shared" si="56"/>
        <v>0</v>
      </c>
      <c r="AR208" s="263">
        <f t="shared" si="56"/>
        <v>0</v>
      </c>
      <c r="AS208" s="203"/>
      <c r="AT208" s="203"/>
      <c r="AU208" s="347"/>
    </row>
    <row r="209" spans="1:47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39" t="s">
        <v>2394</v>
      </c>
      <c r="AG209" s="2"/>
      <c r="AH209" s="2"/>
      <c r="AI209" s="2"/>
      <c r="AJ209" s="2"/>
      <c r="AK209" s="2"/>
      <c r="AL209" s="128"/>
      <c r="AM209" s="628" t="str">
        <f>AM208 &amp; ".P"</f>
        <v>NAS.P</v>
      </c>
      <c r="AN209" s="585" t="s">
        <v>957</v>
      </c>
      <c r="AO209" s="446" t="s">
        <v>24</v>
      </c>
      <c r="AP209" s="263">
        <f>IF(AP210=0,0,AP208*1000/AP210)</f>
        <v>0</v>
      </c>
      <c r="AQ209" s="263">
        <f>IF(AQ210=0,0,AQ208*1000/AQ210)</f>
        <v>0</v>
      </c>
      <c r="AR209" s="263">
        <f>IF(AR210=0,0,AR208*1000/AR210)</f>
        <v>0</v>
      </c>
      <c r="AS209" s="203"/>
      <c r="AT209" s="203"/>
      <c r="AU209" s="347"/>
    </row>
    <row r="210" spans="1:47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39" t="s">
        <v>2395</v>
      </c>
      <c r="AG210" s="2"/>
      <c r="AH210" s="2"/>
      <c r="AI210" s="2"/>
      <c r="AJ210" s="2"/>
      <c r="AK210" s="2"/>
      <c r="AL210" s="128"/>
      <c r="AM210" s="628" t="str">
        <f>AM208 &amp; ".V"</f>
        <v>NAS.V</v>
      </c>
      <c r="AN210" s="585" t="s">
        <v>246</v>
      </c>
      <c r="AO210" s="446" t="s">
        <v>294</v>
      </c>
      <c r="AP210" s="263">
        <f t="shared" ref="AP210:AR211" si="57">SUMIF($AS$9:$AT$9,AP$9,$AS210:$AT210)</f>
        <v>0</v>
      </c>
      <c r="AQ210" s="263">
        <f t="shared" si="57"/>
        <v>0</v>
      </c>
      <c r="AR210" s="263">
        <f t="shared" si="57"/>
        <v>0</v>
      </c>
      <c r="AS210" s="203"/>
      <c r="AT210" s="203"/>
      <c r="AU210" s="347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39" t="s">
        <v>2393</v>
      </c>
      <c r="AG211" s="2"/>
      <c r="AH211" s="2"/>
      <c r="AI211" s="2"/>
      <c r="AJ211" s="2"/>
      <c r="AK211" s="2"/>
      <c r="AL211" s="128"/>
      <c r="AM211" s="627" t="s">
        <v>2370</v>
      </c>
      <c r="AN211" s="625" t="s">
        <v>2262</v>
      </c>
      <c r="AO211" s="446" t="s">
        <v>196</v>
      </c>
      <c r="AP211" s="263">
        <f t="shared" si="57"/>
        <v>0</v>
      </c>
      <c r="AQ211" s="263">
        <f t="shared" si="57"/>
        <v>0</v>
      </c>
      <c r="AR211" s="263">
        <f t="shared" si="57"/>
        <v>0</v>
      </c>
      <c r="AS211" s="203"/>
      <c r="AT211" s="203"/>
      <c r="AU211" s="347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39" t="s">
        <v>2394</v>
      </c>
      <c r="AG212" s="2"/>
      <c r="AH212" s="2"/>
      <c r="AI212" s="2"/>
      <c r="AJ212" s="2"/>
      <c r="AK212" s="2"/>
      <c r="AL212" s="128"/>
      <c r="AM212" s="628" t="str">
        <f>AM211 &amp; ".P"</f>
        <v>NAC.P</v>
      </c>
      <c r="AN212" s="585" t="s">
        <v>957</v>
      </c>
      <c r="AO212" s="446" t="s">
        <v>24</v>
      </c>
      <c r="AP212" s="263">
        <f>IF(AP213=0,0,AP211*1000/AP213)</f>
        <v>0</v>
      </c>
      <c r="AQ212" s="263">
        <f>IF(AQ213=0,0,AQ211*1000/AQ213)</f>
        <v>0</v>
      </c>
      <c r="AR212" s="263">
        <f>IF(AR213=0,0,AR211*1000/AR213)</f>
        <v>0</v>
      </c>
      <c r="AS212" s="203"/>
      <c r="AT212" s="203"/>
      <c r="AU212" s="347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39" t="s">
        <v>2395</v>
      </c>
      <c r="AG213" s="2"/>
      <c r="AH213" s="2"/>
      <c r="AI213" s="2"/>
      <c r="AJ213" s="2"/>
      <c r="AK213" s="2"/>
      <c r="AL213" s="128"/>
      <c r="AM213" s="628" t="str">
        <f>AM211 &amp; ".V"</f>
        <v>NAC.V</v>
      </c>
      <c r="AN213" s="585" t="s">
        <v>246</v>
      </c>
      <c r="AO213" s="446" t="s">
        <v>294</v>
      </c>
      <c r="AP213" s="263">
        <f t="shared" ref="AP213:AR214" si="58">SUMIF($AS$9:$AT$9,AP$9,$AS213:$AT213)</f>
        <v>0</v>
      </c>
      <c r="AQ213" s="263">
        <f t="shared" si="58"/>
        <v>0</v>
      </c>
      <c r="AR213" s="263">
        <f t="shared" si="58"/>
        <v>0</v>
      </c>
      <c r="AS213" s="203"/>
      <c r="AT213" s="203"/>
      <c r="AU213" s="347"/>
    </row>
    <row r="214" spans="1:47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39" t="s">
        <v>2393</v>
      </c>
      <c r="AG214" s="2"/>
      <c r="AH214" s="2"/>
      <c r="AI214" s="2"/>
      <c r="AJ214" s="2"/>
      <c r="AK214" s="2"/>
      <c r="AL214" s="128"/>
      <c r="AM214" s="627" t="s">
        <v>2371</v>
      </c>
      <c r="AN214" s="625" t="s">
        <v>2263</v>
      </c>
      <c r="AO214" s="446" t="s">
        <v>196</v>
      </c>
      <c r="AP214" s="263">
        <f t="shared" si="58"/>
        <v>0</v>
      </c>
      <c r="AQ214" s="263">
        <f t="shared" si="58"/>
        <v>0</v>
      </c>
      <c r="AR214" s="263">
        <f t="shared" si="58"/>
        <v>0</v>
      </c>
      <c r="AS214" s="203"/>
      <c r="AT214" s="203"/>
      <c r="AU214" s="347"/>
    </row>
    <row r="215" spans="1:47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39" t="s">
        <v>2394</v>
      </c>
      <c r="AG215" s="2"/>
      <c r="AH215" s="2"/>
      <c r="AI215" s="2"/>
      <c r="AJ215" s="2"/>
      <c r="AK215" s="2"/>
      <c r="AL215" s="128"/>
      <c r="AM215" s="628" t="str">
        <f>AM214 &amp; ".P"</f>
        <v>NAAC.P</v>
      </c>
      <c r="AN215" s="585" t="s">
        <v>957</v>
      </c>
      <c r="AO215" s="446" t="s">
        <v>24</v>
      </c>
      <c r="AP215" s="263">
        <f>IF(AP216=0,0,AP214*1000/AP216)</f>
        <v>0</v>
      </c>
      <c r="AQ215" s="263">
        <f>IF(AQ216=0,0,AQ214*1000/AQ216)</f>
        <v>0</v>
      </c>
      <c r="AR215" s="263">
        <f>IF(AR216=0,0,AR214*1000/AR216)</f>
        <v>0</v>
      </c>
      <c r="AS215" s="203"/>
      <c r="AT215" s="203"/>
      <c r="AU215" s="347"/>
    </row>
    <row r="216" spans="1:47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39" t="s">
        <v>2395</v>
      </c>
      <c r="AG216" s="2"/>
      <c r="AH216" s="2"/>
      <c r="AI216" s="2"/>
      <c r="AJ216" s="2"/>
      <c r="AK216" s="2"/>
      <c r="AL216" s="128"/>
      <c r="AM216" s="628" t="str">
        <f>AM214 &amp; ".V"</f>
        <v>NAAC.V</v>
      </c>
      <c r="AN216" s="585" t="s">
        <v>246</v>
      </c>
      <c r="AO216" s="446" t="s">
        <v>294</v>
      </c>
      <c r="AP216" s="263">
        <f t="shared" ref="AP216:AR217" si="59">SUMIF($AS$9:$AT$9,AP$9,$AS216:$AT216)</f>
        <v>0</v>
      </c>
      <c r="AQ216" s="263">
        <f t="shared" si="59"/>
        <v>0</v>
      </c>
      <c r="AR216" s="263">
        <f t="shared" si="59"/>
        <v>0</v>
      </c>
      <c r="AS216" s="203"/>
      <c r="AT216" s="203"/>
      <c r="AU216" s="347"/>
    </row>
    <row r="217" spans="1:47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39" t="s">
        <v>2393</v>
      </c>
      <c r="AG217" s="2"/>
      <c r="AH217" s="2"/>
      <c r="AI217" s="2"/>
      <c r="AJ217" s="2"/>
      <c r="AK217" s="2"/>
      <c r="AL217" s="128"/>
      <c r="AM217" s="627" t="s">
        <v>2321</v>
      </c>
      <c r="AN217" s="625" t="s">
        <v>2264</v>
      </c>
      <c r="AO217" s="446" t="s">
        <v>196</v>
      </c>
      <c r="AP217" s="263">
        <f t="shared" si="59"/>
        <v>0</v>
      </c>
      <c r="AQ217" s="263">
        <f t="shared" si="59"/>
        <v>0</v>
      </c>
      <c r="AR217" s="263">
        <f t="shared" si="59"/>
        <v>0</v>
      </c>
      <c r="AS217" s="203"/>
      <c r="AT217" s="203"/>
      <c r="AU217" s="347"/>
    </row>
    <row r="218" spans="1:47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39" t="s">
        <v>2394</v>
      </c>
      <c r="AG218" s="2"/>
      <c r="AH218" s="2"/>
      <c r="AI218" s="2"/>
      <c r="AJ218" s="2"/>
      <c r="AK218" s="2"/>
      <c r="AL218" s="128"/>
      <c r="AM218" s="628" t="str">
        <f>AM217 &amp; ".P"</f>
        <v>NACL.P</v>
      </c>
      <c r="AN218" s="585" t="s">
        <v>957</v>
      </c>
      <c r="AO218" s="446" t="s">
        <v>24</v>
      </c>
      <c r="AP218" s="263">
        <f>IF(AP219=0,0,AP217*1000/AP219)</f>
        <v>0</v>
      </c>
      <c r="AQ218" s="263">
        <f>IF(AQ219=0,0,AQ217*1000/AQ219)</f>
        <v>0</v>
      </c>
      <c r="AR218" s="263">
        <f>IF(AR219=0,0,AR217*1000/AR219)</f>
        <v>0</v>
      </c>
      <c r="AS218" s="203"/>
      <c r="AT218" s="203"/>
      <c r="AU218" s="347"/>
    </row>
    <row r="219" spans="1:47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39" t="s">
        <v>2395</v>
      </c>
      <c r="AG219" s="2"/>
      <c r="AH219" s="2"/>
      <c r="AI219" s="2"/>
      <c r="AJ219" s="2"/>
      <c r="AK219" s="2"/>
      <c r="AL219" s="128"/>
      <c r="AM219" s="628" t="str">
        <f>AM217 &amp; ".V"</f>
        <v>NACL.V</v>
      </c>
      <c r="AN219" s="585" t="s">
        <v>246</v>
      </c>
      <c r="AO219" s="446" t="s">
        <v>294</v>
      </c>
      <c r="AP219" s="263">
        <f t="shared" ref="AP219:AR220" si="60">SUMIF($AS$9:$AT$9,AP$9,$AS219:$AT219)</f>
        <v>0</v>
      </c>
      <c r="AQ219" s="263">
        <f t="shared" si="60"/>
        <v>0</v>
      </c>
      <c r="AR219" s="263">
        <f t="shared" si="60"/>
        <v>0</v>
      </c>
      <c r="AS219" s="203"/>
      <c r="AT219" s="203"/>
      <c r="AU219" s="347"/>
    </row>
    <row r="220" spans="1:47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39" t="s">
        <v>2393</v>
      </c>
      <c r="AG220" s="2"/>
      <c r="AH220" s="2"/>
      <c r="AI220" s="2"/>
      <c r="AJ220" s="2"/>
      <c r="AK220" s="2"/>
      <c r="AL220" s="128"/>
      <c r="AM220" s="627" t="s">
        <v>2320</v>
      </c>
      <c r="AN220" s="625" t="s">
        <v>2265</v>
      </c>
      <c r="AO220" s="446" t="s">
        <v>196</v>
      </c>
      <c r="AP220" s="263">
        <f t="shared" si="60"/>
        <v>0</v>
      </c>
      <c r="AQ220" s="263">
        <f t="shared" si="60"/>
        <v>0</v>
      </c>
      <c r="AR220" s="263">
        <f t="shared" si="60"/>
        <v>0</v>
      </c>
      <c r="AS220" s="203"/>
      <c r="AT220" s="203"/>
      <c r="AU220" s="347"/>
    </row>
    <row r="221" spans="1:47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39" t="s">
        <v>2394</v>
      </c>
      <c r="AG221" s="2"/>
      <c r="AH221" s="2"/>
      <c r="AI221" s="2"/>
      <c r="AJ221" s="2"/>
      <c r="AK221" s="2"/>
      <c r="AL221" s="128"/>
      <c r="AM221" s="628" t="str">
        <f>AM220 &amp; ".P"</f>
        <v>RGRS.P</v>
      </c>
      <c r="AN221" s="585" t="s">
        <v>957</v>
      </c>
      <c r="AO221" s="446" t="s">
        <v>24</v>
      </c>
      <c r="AP221" s="263">
        <f>IF(AP222=0,0,AP220*1000/AP222)</f>
        <v>0</v>
      </c>
      <c r="AQ221" s="263">
        <f>IF(AQ222=0,0,AQ220*1000/AQ222)</f>
        <v>0</v>
      </c>
      <c r="AR221" s="263">
        <f>IF(AR222=0,0,AR220*1000/AR222)</f>
        <v>0</v>
      </c>
      <c r="AS221" s="203"/>
      <c r="AT221" s="203"/>
      <c r="AU221" s="347"/>
    </row>
    <row r="222" spans="1:47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39" t="s">
        <v>2395</v>
      </c>
      <c r="AG222" s="2"/>
      <c r="AH222" s="2"/>
      <c r="AI222" s="2"/>
      <c r="AJ222" s="2"/>
      <c r="AK222" s="2"/>
      <c r="AL222" s="128"/>
      <c r="AM222" s="628" t="str">
        <f>AM220 &amp; ".V"</f>
        <v>RGRS.V</v>
      </c>
      <c r="AN222" s="585" t="s">
        <v>246</v>
      </c>
      <c r="AO222" s="446" t="s">
        <v>294</v>
      </c>
      <c r="AP222" s="263">
        <f t="shared" ref="AP222:AR223" si="61">SUMIF($AS$9:$AT$9,AP$9,$AS222:$AT222)</f>
        <v>0</v>
      </c>
      <c r="AQ222" s="263">
        <f t="shared" si="61"/>
        <v>0</v>
      </c>
      <c r="AR222" s="263">
        <f t="shared" si="61"/>
        <v>0</v>
      </c>
      <c r="AS222" s="203"/>
      <c r="AT222" s="203"/>
      <c r="AU222" s="347"/>
    </row>
    <row r="223" spans="1:47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39" t="s">
        <v>2393</v>
      </c>
      <c r="AG223" s="2"/>
      <c r="AH223" s="2"/>
      <c r="AI223" s="2"/>
      <c r="AJ223" s="2"/>
      <c r="AK223" s="2"/>
      <c r="AL223" s="128"/>
      <c r="AM223" s="627" t="s">
        <v>2319</v>
      </c>
      <c r="AN223" s="625" t="s">
        <v>2266</v>
      </c>
      <c r="AO223" s="446" t="s">
        <v>196</v>
      </c>
      <c r="AP223" s="263">
        <f t="shared" si="61"/>
        <v>0</v>
      </c>
      <c r="AQ223" s="263">
        <f t="shared" si="61"/>
        <v>0</v>
      </c>
      <c r="AR223" s="263">
        <f t="shared" si="61"/>
        <v>0</v>
      </c>
      <c r="AS223" s="203"/>
      <c r="AT223" s="203"/>
      <c r="AU223" s="347"/>
    </row>
    <row r="224" spans="1:47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39" t="s">
        <v>2394</v>
      </c>
      <c r="AG224" s="2"/>
      <c r="AH224" s="2"/>
      <c r="AI224" s="2"/>
      <c r="AJ224" s="2"/>
      <c r="AK224" s="2"/>
      <c r="AL224" s="128"/>
      <c r="AM224" s="628" t="str">
        <f>AM223 &amp; ".P"</f>
        <v>RNSL.P</v>
      </c>
      <c r="AN224" s="585" t="s">
        <v>957</v>
      </c>
      <c r="AO224" s="446" t="s">
        <v>24</v>
      </c>
      <c r="AP224" s="263">
        <f>IF(AP225=0,0,AP223*1000/AP225)</f>
        <v>0</v>
      </c>
      <c r="AQ224" s="263">
        <f>IF(AQ225=0,0,AQ223*1000/AQ225)</f>
        <v>0</v>
      </c>
      <c r="AR224" s="263">
        <f>IF(AR225=0,0,AR223*1000/AR225)</f>
        <v>0</v>
      </c>
      <c r="AS224" s="203"/>
      <c r="AT224" s="203"/>
      <c r="AU224" s="347"/>
    </row>
    <row r="225" spans="1:47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39" t="s">
        <v>2395</v>
      </c>
      <c r="AG225" s="2"/>
      <c r="AH225" s="2"/>
      <c r="AI225" s="2"/>
      <c r="AJ225" s="2"/>
      <c r="AK225" s="2"/>
      <c r="AL225" s="128"/>
      <c r="AM225" s="628" t="str">
        <f>AM223 &amp; ".V"</f>
        <v>RNSL.V</v>
      </c>
      <c r="AN225" s="585" t="s">
        <v>246</v>
      </c>
      <c r="AO225" s="446" t="s">
        <v>294</v>
      </c>
      <c r="AP225" s="263">
        <f t="shared" ref="AP225:AR226" si="62">SUMIF($AS$9:$AT$9,AP$9,$AS225:$AT225)</f>
        <v>0</v>
      </c>
      <c r="AQ225" s="263">
        <f t="shared" si="62"/>
        <v>0</v>
      </c>
      <c r="AR225" s="263">
        <f t="shared" si="62"/>
        <v>0</v>
      </c>
      <c r="AS225" s="203"/>
      <c r="AT225" s="203"/>
      <c r="AU225" s="347"/>
    </row>
    <row r="226" spans="1:47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39" t="s">
        <v>2393</v>
      </c>
      <c r="AG226" s="2"/>
      <c r="AH226" s="2"/>
      <c r="AI226" s="2"/>
      <c r="AJ226" s="2"/>
      <c r="AK226" s="2"/>
      <c r="AL226" s="128"/>
      <c r="AM226" s="627" t="s">
        <v>2372</v>
      </c>
      <c r="AN226" s="625" t="s">
        <v>2267</v>
      </c>
      <c r="AO226" s="446" t="s">
        <v>196</v>
      </c>
      <c r="AP226" s="263">
        <f t="shared" si="62"/>
        <v>0</v>
      </c>
      <c r="AQ226" s="263">
        <f t="shared" si="62"/>
        <v>0</v>
      </c>
      <c r="AR226" s="263">
        <f t="shared" si="62"/>
        <v>0</v>
      </c>
      <c r="AS226" s="203"/>
      <c r="AT226" s="203"/>
      <c r="AU226" s="347"/>
    </row>
    <row r="227" spans="1:47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39" t="s">
        <v>2394</v>
      </c>
      <c r="AG227" s="2"/>
      <c r="AH227" s="2"/>
      <c r="AI227" s="2"/>
      <c r="AJ227" s="2"/>
      <c r="AK227" s="2"/>
      <c r="AL227" s="128"/>
      <c r="AM227" s="628" t="str">
        <f>AM226 &amp; ".P"</f>
        <v>PBAC.P</v>
      </c>
      <c r="AN227" s="585" t="s">
        <v>957</v>
      </c>
      <c r="AO227" s="446" t="s">
        <v>24</v>
      </c>
      <c r="AP227" s="263">
        <f>IF(AP228=0,0,AP226*1000/AP228)</f>
        <v>0</v>
      </c>
      <c r="AQ227" s="263">
        <f>IF(AQ228=0,0,AQ226*1000/AQ228)</f>
        <v>0</v>
      </c>
      <c r="AR227" s="263">
        <f>IF(AR228=0,0,AR226*1000/AR228)</f>
        <v>0</v>
      </c>
      <c r="AS227" s="203"/>
      <c r="AT227" s="203"/>
      <c r="AU227" s="347"/>
    </row>
    <row r="228" spans="1:47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39" t="s">
        <v>2395</v>
      </c>
      <c r="AG228" s="2"/>
      <c r="AH228" s="2"/>
      <c r="AI228" s="2"/>
      <c r="AJ228" s="2"/>
      <c r="AK228" s="2"/>
      <c r="AL228" s="128"/>
      <c r="AM228" s="628" t="str">
        <f>AM226 &amp; ".V"</f>
        <v>PBAC.V</v>
      </c>
      <c r="AN228" s="585" t="s">
        <v>246</v>
      </c>
      <c r="AO228" s="446" t="s">
        <v>294</v>
      </c>
      <c r="AP228" s="263">
        <f t="shared" ref="AP228:AR229" si="63">SUMIF($AS$9:$AT$9,AP$9,$AS228:$AT228)</f>
        <v>0</v>
      </c>
      <c r="AQ228" s="263">
        <f t="shared" si="63"/>
        <v>0</v>
      </c>
      <c r="AR228" s="263">
        <f t="shared" si="63"/>
        <v>0</v>
      </c>
      <c r="AS228" s="203"/>
      <c r="AT228" s="203"/>
      <c r="AU228" s="347"/>
    </row>
    <row r="229" spans="1:47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39" t="s">
        <v>2393</v>
      </c>
      <c r="AG229" s="2"/>
      <c r="AH229" s="2"/>
      <c r="AI229" s="2"/>
      <c r="AJ229" s="2"/>
      <c r="AK229" s="2"/>
      <c r="AL229" s="128"/>
      <c r="AM229" s="627" t="s">
        <v>2373</v>
      </c>
      <c r="AN229" s="625" t="s">
        <v>2268</v>
      </c>
      <c r="AO229" s="446" t="s">
        <v>196</v>
      </c>
      <c r="AP229" s="263">
        <f t="shared" si="63"/>
        <v>0</v>
      </c>
      <c r="AQ229" s="263">
        <f t="shared" si="63"/>
        <v>0</v>
      </c>
      <c r="AR229" s="263">
        <f t="shared" si="63"/>
        <v>0</v>
      </c>
      <c r="AS229" s="203"/>
      <c r="AT229" s="203"/>
      <c r="AU229" s="347"/>
    </row>
    <row r="230" spans="1:47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39" t="s">
        <v>2394</v>
      </c>
      <c r="AG230" s="2"/>
      <c r="AH230" s="2"/>
      <c r="AI230" s="2"/>
      <c r="AJ230" s="2"/>
      <c r="AK230" s="2"/>
      <c r="AL230" s="128"/>
      <c r="AM230" s="628" t="str">
        <f>AM229 &amp; ".P"</f>
        <v>AGN.P</v>
      </c>
      <c r="AN230" s="585" t="s">
        <v>957</v>
      </c>
      <c r="AO230" s="446" t="s">
        <v>24</v>
      </c>
      <c r="AP230" s="263">
        <f>IF(AP231=0,0,AP229*1000/AP231)</f>
        <v>0</v>
      </c>
      <c r="AQ230" s="263">
        <f>IF(AQ231=0,0,AQ229*1000/AQ231)</f>
        <v>0</v>
      </c>
      <c r="AR230" s="263">
        <f>IF(AR231=0,0,AR229*1000/AR231)</f>
        <v>0</v>
      </c>
      <c r="AS230" s="203"/>
      <c r="AT230" s="203"/>
      <c r="AU230" s="347"/>
    </row>
    <row r="231" spans="1:47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39" t="s">
        <v>2395</v>
      </c>
      <c r="AG231" s="2"/>
      <c r="AH231" s="2"/>
      <c r="AI231" s="2"/>
      <c r="AJ231" s="2"/>
      <c r="AK231" s="2"/>
      <c r="AL231" s="128"/>
      <c r="AM231" s="628" t="str">
        <f>AM229 &amp; ".V"</f>
        <v>AGN.V</v>
      </c>
      <c r="AN231" s="585" t="s">
        <v>246</v>
      </c>
      <c r="AO231" s="446" t="s">
        <v>294</v>
      </c>
      <c r="AP231" s="263">
        <f t="shared" ref="AP231:AR232" si="64">SUMIF($AS$9:$AT$9,AP$9,$AS231:$AT231)</f>
        <v>0</v>
      </c>
      <c r="AQ231" s="263">
        <f t="shared" si="64"/>
        <v>0</v>
      </c>
      <c r="AR231" s="263">
        <f t="shared" si="64"/>
        <v>0</v>
      </c>
      <c r="AS231" s="203"/>
      <c r="AT231" s="203"/>
      <c r="AU231" s="347"/>
    </row>
    <row r="232" spans="1:47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39" t="s">
        <v>2393</v>
      </c>
      <c r="AG232" s="2"/>
      <c r="AH232" s="2"/>
      <c r="AI232" s="2"/>
      <c r="AJ232" s="2"/>
      <c r="AK232" s="2"/>
      <c r="AL232" s="128"/>
      <c r="AM232" s="627" t="s">
        <v>2374</v>
      </c>
      <c r="AN232" s="625" t="s">
        <v>2269</v>
      </c>
      <c r="AO232" s="446" t="s">
        <v>196</v>
      </c>
      <c r="AP232" s="263">
        <f t="shared" si="64"/>
        <v>0</v>
      </c>
      <c r="AQ232" s="263">
        <f t="shared" si="64"/>
        <v>0</v>
      </c>
      <c r="AR232" s="263">
        <f t="shared" si="64"/>
        <v>0</v>
      </c>
      <c r="AS232" s="203"/>
      <c r="AT232" s="203"/>
      <c r="AU232" s="347"/>
    </row>
    <row r="233" spans="1:47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39" t="s">
        <v>2394</v>
      </c>
      <c r="AG233" s="2"/>
      <c r="AH233" s="2"/>
      <c r="AI233" s="2"/>
      <c r="AJ233" s="2"/>
      <c r="AK233" s="2"/>
      <c r="AL233" s="128"/>
      <c r="AM233" s="628" t="str">
        <f>AM232 &amp; ".P"</f>
        <v>AGS.P</v>
      </c>
      <c r="AN233" s="585" t="s">
        <v>957</v>
      </c>
      <c r="AO233" s="446" t="s">
        <v>24</v>
      </c>
      <c r="AP233" s="263">
        <f>IF(AP234=0,0,AP232*1000/AP234)</f>
        <v>0</v>
      </c>
      <c r="AQ233" s="263">
        <f>IF(AQ234=0,0,AQ232*1000/AQ234)</f>
        <v>0</v>
      </c>
      <c r="AR233" s="263">
        <f>IF(AR234=0,0,AR232*1000/AR234)</f>
        <v>0</v>
      </c>
      <c r="AS233" s="203"/>
      <c r="AT233" s="203"/>
      <c r="AU233" s="347"/>
    </row>
    <row r="234" spans="1:47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39" t="s">
        <v>2395</v>
      </c>
      <c r="AG234" s="2"/>
      <c r="AH234" s="2"/>
      <c r="AI234" s="2"/>
      <c r="AJ234" s="2"/>
      <c r="AK234" s="2"/>
      <c r="AL234" s="128"/>
      <c r="AM234" s="628" t="str">
        <f>AM232 &amp; ".V"</f>
        <v>AGS.V</v>
      </c>
      <c r="AN234" s="585" t="s">
        <v>246</v>
      </c>
      <c r="AO234" s="446" t="s">
        <v>294</v>
      </c>
      <c r="AP234" s="263">
        <f t="shared" ref="AP234:AR235" si="65">SUMIF($AS$9:$AT$9,AP$9,$AS234:$AT234)</f>
        <v>0</v>
      </c>
      <c r="AQ234" s="263">
        <f t="shared" si="65"/>
        <v>0</v>
      </c>
      <c r="AR234" s="263">
        <f t="shared" si="65"/>
        <v>0</v>
      </c>
      <c r="AS234" s="203"/>
      <c r="AT234" s="203"/>
      <c r="AU234" s="347"/>
    </row>
    <row r="235" spans="1:47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39" t="s">
        <v>2393</v>
      </c>
      <c r="AG235" s="2"/>
      <c r="AH235" s="2"/>
      <c r="AI235" s="2"/>
      <c r="AJ235" s="2"/>
      <c r="AK235" s="2"/>
      <c r="AL235" s="128"/>
      <c r="AM235" s="627" t="s">
        <v>2312</v>
      </c>
      <c r="AN235" s="625" t="s">
        <v>2270</v>
      </c>
      <c r="AO235" s="446" t="s">
        <v>196</v>
      </c>
      <c r="AP235" s="263">
        <f t="shared" si="65"/>
        <v>0</v>
      </c>
      <c r="AQ235" s="263">
        <f t="shared" si="65"/>
        <v>0</v>
      </c>
      <c r="AR235" s="263">
        <f t="shared" si="65"/>
        <v>0</v>
      </c>
      <c r="AS235" s="203"/>
      <c r="AT235" s="203"/>
      <c r="AU235" s="347"/>
    </row>
    <row r="236" spans="1:47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39" t="s">
        <v>2394</v>
      </c>
      <c r="AG236" s="2"/>
      <c r="AH236" s="2"/>
      <c r="AI236" s="2"/>
      <c r="AJ236" s="2"/>
      <c r="AK236" s="2"/>
      <c r="AL236" s="128"/>
      <c r="AM236" s="628" t="str">
        <f>AM235 &amp; ".P"</f>
        <v>SODACA.P</v>
      </c>
      <c r="AN236" s="585" t="s">
        <v>957</v>
      </c>
      <c r="AO236" s="446" t="s">
        <v>24</v>
      </c>
      <c r="AP236" s="263">
        <f>IF(AP237=0,0,AP235*1000/AP237)</f>
        <v>0</v>
      </c>
      <c r="AQ236" s="263">
        <f>IF(AQ237=0,0,AQ235*1000/AQ237)</f>
        <v>0</v>
      </c>
      <c r="AR236" s="263">
        <f>IF(AR237=0,0,AR235*1000/AR237)</f>
        <v>0</v>
      </c>
      <c r="AS236" s="203"/>
      <c r="AT236" s="203"/>
      <c r="AU236" s="347"/>
    </row>
    <row r="237" spans="1:47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39" t="s">
        <v>2395</v>
      </c>
      <c r="AG237" s="2"/>
      <c r="AH237" s="2"/>
      <c r="AI237" s="2"/>
      <c r="AJ237" s="2"/>
      <c r="AK237" s="2"/>
      <c r="AL237" s="128"/>
      <c r="AM237" s="628" t="str">
        <f>AM235 &amp; ".V"</f>
        <v>SODACA.V</v>
      </c>
      <c r="AN237" s="585" t="s">
        <v>246</v>
      </c>
      <c r="AO237" s="446" t="s">
        <v>294</v>
      </c>
      <c r="AP237" s="263">
        <f t="shared" ref="AP237:AR238" si="66">SUMIF($AS$9:$AT$9,AP$9,$AS237:$AT237)</f>
        <v>0</v>
      </c>
      <c r="AQ237" s="263">
        <f t="shared" si="66"/>
        <v>0</v>
      </c>
      <c r="AR237" s="263">
        <f t="shared" si="66"/>
        <v>0</v>
      </c>
      <c r="AS237" s="203"/>
      <c r="AT237" s="203"/>
      <c r="AU237" s="347"/>
    </row>
    <row r="238" spans="1:47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39" t="s">
        <v>2393</v>
      </c>
      <c r="AG238" s="2"/>
      <c r="AH238" s="2"/>
      <c r="AI238" s="2"/>
      <c r="AJ238" s="2"/>
      <c r="AK238" s="2"/>
      <c r="AL238" s="128"/>
      <c r="AM238" s="627" t="s">
        <v>2313</v>
      </c>
      <c r="AN238" s="625" t="s">
        <v>2271</v>
      </c>
      <c r="AO238" s="446" t="s">
        <v>196</v>
      </c>
      <c r="AP238" s="263">
        <f t="shared" si="66"/>
        <v>0</v>
      </c>
      <c r="AQ238" s="263">
        <f t="shared" si="66"/>
        <v>0</v>
      </c>
      <c r="AR238" s="263">
        <f t="shared" si="66"/>
        <v>0</v>
      </c>
      <c r="AS238" s="203"/>
      <c r="AT238" s="203"/>
      <c r="AU238" s="347"/>
    </row>
    <row r="239" spans="1:47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39" t="s">
        <v>2394</v>
      </c>
      <c r="AG239" s="2"/>
      <c r="AH239" s="2"/>
      <c r="AI239" s="2"/>
      <c r="AJ239" s="2"/>
      <c r="AK239" s="2"/>
      <c r="AL239" s="128"/>
      <c r="AM239" s="628" t="str">
        <f>AM238 &amp; ".P"</f>
        <v>SODACS.P</v>
      </c>
      <c r="AN239" s="585" t="s">
        <v>957</v>
      </c>
      <c r="AO239" s="446" t="s">
        <v>24</v>
      </c>
      <c r="AP239" s="263">
        <f>IF(AP240=0,0,AP238*1000/AP240)</f>
        <v>0</v>
      </c>
      <c r="AQ239" s="263">
        <f>IF(AQ240=0,0,AQ238*1000/AQ240)</f>
        <v>0</v>
      </c>
      <c r="AR239" s="263">
        <f>IF(AR240=0,0,AR238*1000/AR240)</f>
        <v>0</v>
      </c>
      <c r="AS239" s="203"/>
      <c r="AT239" s="203"/>
      <c r="AU239" s="347"/>
    </row>
    <row r="240" spans="1:47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39" t="s">
        <v>2395</v>
      </c>
      <c r="AG240" s="2"/>
      <c r="AH240" s="2"/>
      <c r="AI240" s="2"/>
      <c r="AJ240" s="2"/>
      <c r="AK240" s="2"/>
      <c r="AL240" s="128"/>
      <c r="AM240" s="628" t="str">
        <f>AM238 &amp; ".V"</f>
        <v>SODACS.V</v>
      </c>
      <c r="AN240" s="585" t="s">
        <v>246</v>
      </c>
      <c r="AO240" s="446" t="s">
        <v>294</v>
      </c>
      <c r="AP240" s="263">
        <f t="shared" ref="AP240:AR241" si="67">SUMIF($AS$9:$AT$9,AP$9,$AS240:$AT240)</f>
        <v>0</v>
      </c>
      <c r="AQ240" s="263">
        <f t="shared" si="67"/>
        <v>0</v>
      </c>
      <c r="AR240" s="263">
        <f t="shared" si="67"/>
        <v>0</v>
      </c>
      <c r="AS240" s="203"/>
      <c r="AT240" s="203"/>
      <c r="AU240" s="347"/>
    </row>
    <row r="241" spans="1:47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39" t="s">
        <v>2393</v>
      </c>
      <c r="AG241" s="2"/>
      <c r="AH241" s="2"/>
      <c r="AI241" s="2"/>
      <c r="AJ241" s="2"/>
      <c r="AK241" s="2"/>
      <c r="AL241" s="128"/>
      <c r="AM241" s="627" t="s">
        <v>2311</v>
      </c>
      <c r="AN241" s="625" t="s">
        <v>2310</v>
      </c>
      <c r="AO241" s="446" t="s">
        <v>196</v>
      </c>
      <c r="AP241" s="263">
        <f t="shared" si="67"/>
        <v>0</v>
      </c>
      <c r="AQ241" s="263">
        <f t="shared" si="67"/>
        <v>0</v>
      </c>
      <c r="AR241" s="263">
        <f t="shared" si="67"/>
        <v>0</v>
      </c>
      <c r="AS241" s="203"/>
      <c r="AT241" s="203"/>
      <c r="AU241" s="347"/>
    </row>
    <row r="242" spans="1:47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39" t="s">
        <v>2394</v>
      </c>
      <c r="AG242" s="2"/>
      <c r="AH242" s="2"/>
      <c r="AI242" s="2"/>
      <c r="AJ242" s="2"/>
      <c r="AK242" s="2"/>
      <c r="AL242" s="128"/>
      <c r="AM242" s="628" t="str">
        <f>AM241 &amp; ".P"</f>
        <v>SALT1G.P</v>
      </c>
      <c r="AN242" s="585" t="s">
        <v>957</v>
      </c>
      <c r="AO242" s="446" t="s">
        <v>24</v>
      </c>
      <c r="AP242" s="263">
        <f>IF(AP243=0,0,AP241*1000/AP243)</f>
        <v>0</v>
      </c>
      <c r="AQ242" s="263">
        <f>IF(AQ243=0,0,AQ241*1000/AQ243)</f>
        <v>0</v>
      </c>
      <c r="AR242" s="263">
        <f>IF(AR243=0,0,AR241*1000/AR243)</f>
        <v>0</v>
      </c>
      <c r="AS242" s="203"/>
      <c r="AT242" s="203"/>
      <c r="AU242" s="347"/>
    </row>
    <row r="243" spans="1:47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39" t="s">
        <v>2395</v>
      </c>
      <c r="AG243" s="2"/>
      <c r="AH243" s="2"/>
      <c r="AI243" s="2"/>
      <c r="AJ243" s="2"/>
      <c r="AK243" s="2"/>
      <c r="AL243" s="128"/>
      <c r="AM243" s="628" t="str">
        <f>AM241 &amp; ".V"</f>
        <v>SALT1G.V</v>
      </c>
      <c r="AN243" s="585" t="s">
        <v>246</v>
      </c>
      <c r="AO243" s="446" t="s">
        <v>294</v>
      </c>
      <c r="AP243" s="263">
        <f t="shared" ref="AP243:AR244" si="68">SUMIF($AS$9:$AT$9,AP$9,$AS243:$AT243)</f>
        <v>0</v>
      </c>
      <c r="AQ243" s="263">
        <f t="shared" si="68"/>
        <v>0</v>
      </c>
      <c r="AR243" s="263">
        <f t="shared" si="68"/>
        <v>0</v>
      </c>
      <c r="AS243" s="203"/>
      <c r="AT243" s="203"/>
      <c r="AU243" s="347"/>
    </row>
    <row r="244" spans="1:47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39" t="s">
        <v>2393</v>
      </c>
      <c r="AG244" s="2"/>
      <c r="AH244" s="2"/>
      <c r="AI244" s="2"/>
      <c r="AJ244" s="2"/>
      <c r="AK244" s="2"/>
      <c r="AL244" s="128"/>
      <c r="AM244" s="627" t="s">
        <v>2308</v>
      </c>
      <c r="AN244" s="625" t="s">
        <v>2272</v>
      </c>
      <c r="AO244" s="446" t="s">
        <v>196</v>
      </c>
      <c r="AP244" s="263">
        <f t="shared" si="68"/>
        <v>0</v>
      </c>
      <c r="AQ244" s="263">
        <f t="shared" si="68"/>
        <v>0</v>
      </c>
      <c r="AR244" s="263">
        <f t="shared" si="68"/>
        <v>0</v>
      </c>
      <c r="AS244" s="203"/>
      <c r="AT244" s="203"/>
      <c r="AU244" s="347"/>
    </row>
    <row r="245" spans="1:47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39" t="s">
        <v>2394</v>
      </c>
      <c r="AG245" s="2"/>
      <c r="AH245" s="2"/>
      <c r="AI245" s="2"/>
      <c r="AJ245" s="2"/>
      <c r="AK245" s="2"/>
      <c r="AL245" s="128"/>
      <c r="AM245" s="628" t="str">
        <f>AM244 &amp; ".P"</f>
        <v>SALT.P</v>
      </c>
      <c r="AN245" s="585" t="s">
        <v>957</v>
      </c>
      <c r="AO245" s="446" t="s">
        <v>24</v>
      </c>
      <c r="AP245" s="263">
        <f>IF(AP246=0,0,AP244*1000/AP246)</f>
        <v>0</v>
      </c>
      <c r="AQ245" s="263">
        <f>IF(AQ246=0,0,AQ244*1000/AQ246)</f>
        <v>0</v>
      </c>
      <c r="AR245" s="263">
        <f>IF(AR246=0,0,AR244*1000/AR246)</f>
        <v>0</v>
      </c>
      <c r="AS245" s="203"/>
      <c r="AT245" s="203"/>
      <c r="AU245" s="347"/>
    </row>
    <row r="246" spans="1:47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39" t="s">
        <v>2395</v>
      </c>
      <c r="AG246" s="2"/>
      <c r="AH246" s="2"/>
      <c r="AI246" s="2"/>
      <c r="AJ246" s="2"/>
      <c r="AK246" s="2"/>
      <c r="AL246" s="128"/>
      <c r="AM246" s="628" t="str">
        <f>AM244 &amp; ".V"</f>
        <v>SALT.V</v>
      </c>
      <c r="AN246" s="585" t="s">
        <v>246</v>
      </c>
      <c r="AO246" s="446" t="s">
        <v>294</v>
      </c>
      <c r="AP246" s="263">
        <f t="shared" ref="AP246:AR247" si="69">SUMIF($AS$9:$AT$9,AP$9,$AS246:$AT246)</f>
        <v>0</v>
      </c>
      <c r="AQ246" s="263">
        <f t="shared" si="69"/>
        <v>0</v>
      </c>
      <c r="AR246" s="263">
        <f t="shared" si="69"/>
        <v>0</v>
      </c>
      <c r="AS246" s="203"/>
      <c r="AT246" s="203"/>
      <c r="AU246" s="347"/>
    </row>
    <row r="247" spans="1:47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39" t="s">
        <v>2393</v>
      </c>
      <c r="AG247" s="2"/>
      <c r="AH247" s="2"/>
      <c r="AI247" s="2"/>
      <c r="AJ247" s="2"/>
      <c r="AK247" s="2"/>
      <c r="AL247" s="128"/>
      <c r="AM247" s="627" t="s">
        <v>2318</v>
      </c>
      <c r="AN247" s="625" t="s">
        <v>2273</v>
      </c>
      <c r="AO247" s="446" t="s">
        <v>196</v>
      </c>
      <c r="AP247" s="263">
        <f t="shared" si="69"/>
        <v>0</v>
      </c>
      <c r="AQ247" s="263">
        <f t="shared" si="69"/>
        <v>0</v>
      </c>
      <c r="AR247" s="263">
        <f t="shared" si="69"/>
        <v>0</v>
      </c>
      <c r="AS247" s="203"/>
      <c r="AT247" s="203"/>
      <c r="AU247" s="347"/>
    </row>
    <row r="248" spans="1:47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39" t="s">
        <v>2394</v>
      </c>
      <c r="AG248" s="2"/>
      <c r="AH248" s="2"/>
      <c r="AI248" s="2"/>
      <c r="AJ248" s="2"/>
      <c r="AK248" s="2"/>
      <c r="AL248" s="128"/>
      <c r="AM248" s="628" t="str">
        <f>AM247 &amp; ".P"</f>
        <v>SALTPL.P</v>
      </c>
      <c r="AN248" s="585" t="s">
        <v>957</v>
      </c>
      <c r="AO248" s="446" t="s">
        <v>24</v>
      </c>
      <c r="AP248" s="263">
        <f>IF(AP249=0,0,AP247*1000/AP249)</f>
        <v>0</v>
      </c>
      <c r="AQ248" s="263">
        <f>IF(AQ249=0,0,AQ247*1000/AQ249)</f>
        <v>0</v>
      </c>
      <c r="AR248" s="263">
        <f>IF(AR249=0,0,AR247*1000/AR249)</f>
        <v>0</v>
      </c>
      <c r="AS248" s="203"/>
      <c r="AT248" s="203"/>
      <c r="AU248" s="347"/>
    </row>
    <row r="249" spans="1:47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39" t="s">
        <v>2395</v>
      </c>
      <c r="AG249" s="2"/>
      <c r="AH249" s="2"/>
      <c r="AI249" s="2"/>
      <c r="AJ249" s="2"/>
      <c r="AK249" s="2"/>
      <c r="AL249" s="128"/>
      <c r="AM249" s="628" t="str">
        <f>AM247 &amp; ".V"</f>
        <v>SALTPL.V</v>
      </c>
      <c r="AN249" s="585" t="s">
        <v>246</v>
      </c>
      <c r="AO249" s="446" t="s">
        <v>294</v>
      </c>
      <c r="AP249" s="263">
        <f t="shared" ref="AP249:AR250" si="70">SUMIF($AS$9:$AT$9,AP$9,$AS249:$AT249)</f>
        <v>0</v>
      </c>
      <c r="AQ249" s="263">
        <f t="shared" si="70"/>
        <v>0</v>
      </c>
      <c r="AR249" s="263">
        <f t="shared" si="70"/>
        <v>0</v>
      </c>
      <c r="AS249" s="203"/>
      <c r="AT249" s="203"/>
      <c r="AU249" s="347"/>
    </row>
    <row r="250" spans="1:47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39" t="s">
        <v>2393</v>
      </c>
      <c r="AG250" s="2"/>
      <c r="AH250" s="2"/>
      <c r="AI250" s="2"/>
      <c r="AJ250" s="2"/>
      <c r="AK250" s="2"/>
      <c r="AL250" s="128"/>
      <c r="AM250" s="627" t="s">
        <v>2317</v>
      </c>
      <c r="AN250" s="625" t="s">
        <v>2274</v>
      </c>
      <c r="AO250" s="446" t="s">
        <v>196</v>
      </c>
      <c r="AP250" s="263">
        <f t="shared" si="70"/>
        <v>0</v>
      </c>
      <c r="AQ250" s="263">
        <f t="shared" si="70"/>
        <v>0</v>
      </c>
      <c r="AR250" s="263">
        <f t="shared" si="70"/>
        <v>0</v>
      </c>
      <c r="AS250" s="203"/>
      <c r="AT250" s="203"/>
      <c r="AU250" s="347"/>
    </row>
    <row r="251" spans="1:47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39" t="s">
        <v>2394</v>
      </c>
      <c r="AG251" s="2"/>
      <c r="AH251" s="2"/>
      <c r="AI251" s="2"/>
      <c r="AJ251" s="2"/>
      <c r="AK251" s="2"/>
      <c r="AL251" s="128"/>
      <c r="AM251" s="628" t="str">
        <f>AM250 &amp; ".P"</f>
        <v>SALTTH.P</v>
      </c>
      <c r="AN251" s="585" t="s">
        <v>957</v>
      </c>
      <c r="AO251" s="446" t="s">
        <v>24</v>
      </c>
      <c r="AP251" s="263">
        <f>IF(AP252=0,0,AP250*1000/AP252)</f>
        <v>0</v>
      </c>
      <c r="AQ251" s="263">
        <f>IF(AQ252=0,0,AQ250*1000/AQ252)</f>
        <v>0</v>
      </c>
      <c r="AR251" s="263">
        <f>IF(AR252=0,0,AR250*1000/AR252)</f>
        <v>0</v>
      </c>
      <c r="AS251" s="203"/>
      <c r="AT251" s="203"/>
      <c r="AU251" s="347"/>
    </row>
    <row r="252" spans="1:47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39" t="s">
        <v>2395</v>
      </c>
      <c r="AG252" s="2"/>
      <c r="AH252" s="2"/>
      <c r="AI252" s="2"/>
      <c r="AJ252" s="2"/>
      <c r="AK252" s="2"/>
      <c r="AL252" s="128"/>
      <c r="AM252" s="628" t="str">
        <f>AM250 &amp; ".V"</f>
        <v>SALTTH.V</v>
      </c>
      <c r="AN252" s="585" t="s">
        <v>246</v>
      </c>
      <c r="AO252" s="446" t="s">
        <v>294</v>
      </c>
      <c r="AP252" s="263">
        <f t="shared" ref="AP252:AR253" si="71">SUMIF($AS$9:$AT$9,AP$9,$AS252:$AT252)</f>
        <v>0</v>
      </c>
      <c r="AQ252" s="263">
        <f t="shared" si="71"/>
        <v>0</v>
      </c>
      <c r="AR252" s="263">
        <f t="shared" si="71"/>
        <v>0</v>
      </c>
      <c r="AS252" s="203"/>
      <c r="AT252" s="203"/>
      <c r="AU252" s="347"/>
    </row>
    <row r="253" spans="1:47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39" t="s">
        <v>2393</v>
      </c>
      <c r="AG253" s="2"/>
      <c r="AH253" s="2"/>
      <c r="AI253" s="2"/>
      <c r="AJ253" s="2"/>
      <c r="AK253" s="2"/>
      <c r="AL253" s="128"/>
      <c r="AM253" s="627" t="s">
        <v>2316</v>
      </c>
      <c r="AN253" s="625" t="s">
        <v>2275</v>
      </c>
      <c r="AO253" s="446" t="s">
        <v>196</v>
      </c>
      <c r="AP253" s="263">
        <f t="shared" si="71"/>
        <v>0</v>
      </c>
      <c r="AQ253" s="263">
        <f t="shared" si="71"/>
        <v>0</v>
      </c>
      <c r="AR253" s="263">
        <f t="shared" si="71"/>
        <v>0</v>
      </c>
      <c r="AS253" s="203"/>
      <c r="AT253" s="203"/>
      <c r="AU253" s="347"/>
    </row>
    <row r="254" spans="1:47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39" t="s">
        <v>2394</v>
      </c>
      <c r="AG254" s="2"/>
      <c r="AH254" s="2"/>
      <c r="AI254" s="2"/>
      <c r="AJ254" s="2"/>
      <c r="AK254" s="2"/>
      <c r="AL254" s="128"/>
      <c r="AM254" s="628" t="str">
        <f>AM253 &amp; ".P"</f>
        <v>SALTEX.P</v>
      </c>
      <c r="AN254" s="585" t="s">
        <v>957</v>
      </c>
      <c r="AO254" s="446" t="s">
        <v>24</v>
      </c>
      <c r="AP254" s="263">
        <f>IF(AP255=0,0,AP253*1000/AP255)</f>
        <v>0</v>
      </c>
      <c r="AQ254" s="263">
        <f>IF(AQ255=0,0,AQ253*1000/AQ255)</f>
        <v>0</v>
      </c>
      <c r="AR254" s="263">
        <f>IF(AR255=0,0,AR253*1000/AR255)</f>
        <v>0</v>
      </c>
      <c r="AS254" s="203"/>
      <c r="AT254" s="203"/>
      <c r="AU254" s="347"/>
    </row>
    <row r="255" spans="1:47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39" t="s">
        <v>2395</v>
      </c>
      <c r="AG255" s="2"/>
      <c r="AH255" s="2"/>
      <c r="AI255" s="2"/>
      <c r="AJ255" s="2"/>
      <c r="AK255" s="2"/>
      <c r="AL255" s="128"/>
      <c r="AM255" s="628" t="str">
        <f>AM253 &amp; ".V"</f>
        <v>SALTEX.V</v>
      </c>
      <c r="AN255" s="585" t="s">
        <v>246</v>
      </c>
      <c r="AO255" s="446" t="s">
        <v>294</v>
      </c>
      <c r="AP255" s="263">
        <f t="shared" ref="AP255:AR256" si="72">SUMIF($AS$9:$AT$9,AP$9,$AS255:$AT255)</f>
        <v>0</v>
      </c>
      <c r="AQ255" s="263">
        <f t="shared" si="72"/>
        <v>0</v>
      </c>
      <c r="AR255" s="263">
        <f t="shared" si="72"/>
        <v>0</v>
      </c>
      <c r="AS255" s="203"/>
      <c r="AT255" s="203"/>
      <c r="AU255" s="347"/>
    </row>
    <row r="256" spans="1:47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39" t="s">
        <v>2393</v>
      </c>
      <c r="AG256" s="2"/>
      <c r="AH256" s="2"/>
      <c r="AI256" s="2"/>
      <c r="AJ256" s="2"/>
      <c r="AK256" s="2"/>
      <c r="AL256" s="128"/>
      <c r="AM256" s="627" t="s">
        <v>2309</v>
      </c>
      <c r="AN256" s="625" t="s">
        <v>2276</v>
      </c>
      <c r="AO256" s="446" t="s">
        <v>196</v>
      </c>
      <c r="AP256" s="263">
        <f t="shared" si="72"/>
        <v>0</v>
      </c>
      <c r="AQ256" s="263">
        <f t="shared" si="72"/>
        <v>0</v>
      </c>
      <c r="AR256" s="263">
        <f t="shared" si="72"/>
        <v>0</v>
      </c>
      <c r="AS256" s="203"/>
      <c r="AT256" s="203"/>
      <c r="AU256" s="347"/>
    </row>
    <row r="257" spans="1:47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39" t="s">
        <v>2394</v>
      </c>
      <c r="AG257" s="2"/>
      <c r="AH257" s="2"/>
      <c r="AI257" s="2"/>
      <c r="AJ257" s="2"/>
      <c r="AK257" s="2"/>
      <c r="AL257" s="128"/>
      <c r="AM257" s="628" t="str">
        <f>AM256 &amp; ".P"</f>
        <v>C2H5OH.P</v>
      </c>
      <c r="AN257" s="585" t="s">
        <v>957</v>
      </c>
      <c r="AO257" s="446" t="s">
        <v>24</v>
      </c>
      <c r="AP257" s="263">
        <f>IF(AP258=0,0,AP256*1000/AP258)</f>
        <v>0</v>
      </c>
      <c r="AQ257" s="263">
        <f>IF(AQ258=0,0,AQ256*1000/AQ258)</f>
        <v>0</v>
      </c>
      <c r="AR257" s="263">
        <f>IF(AR258=0,0,AR256*1000/AR258)</f>
        <v>0</v>
      </c>
      <c r="AS257" s="203"/>
      <c r="AT257" s="203"/>
      <c r="AU257" s="347"/>
    </row>
    <row r="258" spans="1:47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39" t="s">
        <v>2395</v>
      </c>
      <c r="AG258" s="2"/>
      <c r="AH258" s="2"/>
      <c r="AI258" s="2"/>
      <c r="AJ258" s="2"/>
      <c r="AK258" s="2"/>
      <c r="AL258" s="128"/>
      <c r="AM258" s="628" t="str">
        <f>AM256 &amp; ".V"</f>
        <v>C2H5OH.V</v>
      </c>
      <c r="AN258" s="585" t="s">
        <v>246</v>
      </c>
      <c r="AO258" s="446" t="s">
        <v>294</v>
      </c>
      <c r="AP258" s="263">
        <f t="shared" ref="AP258:AR259" si="73">SUMIF($AS$9:$AT$9,AP$9,$AS258:$AT258)</f>
        <v>0</v>
      </c>
      <c r="AQ258" s="263">
        <f t="shared" si="73"/>
        <v>0</v>
      </c>
      <c r="AR258" s="263">
        <f t="shared" si="73"/>
        <v>0</v>
      </c>
      <c r="AS258" s="203"/>
      <c r="AT258" s="203"/>
      <c r="AU258" s="347"/>
    </row>
    <row r="259" spans="1:47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39" t="s">
        <v>2393</v>
      </c>
      <c r="AG259" s="2"/>
      <c r="AH259" s="2"/>
      <c r="AI259" s="2"/>
      <c r="AJ259" s="2"/>
      <c r="AK259" s="2"/>
      <c r="AL259" s="128"/>
      <c r="AM259" s="627" t="s">
        <v>2329</v>
      </c>
      <c r="AN259" s="625" t="s">
        <v>2277</v>
      </c>
      <c r="AO259" s="446" t="s">
        <v>196</v>
      </c>
      <c r="AP259" s="263">
        <f t="shared" si="73"/>
        <v>0</v>
      </c>
      <c r="AQ259" s="263">
        <f t="shared" si="73"/>
        <v>0</v>
      </c>
      <c r="AR259" s="263">
        <f t="shared" si="73"/>
        <v>0</v>
      </c>
      <c r="AS259" s="203"/>
      <c r="AT259" s="203"/>
      <c r="AU259" s="347"/>
    </row>
    <row r="260" spans="1:47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39" t="s">
        <v>2394</v>
      </c>
      <c r="AG260" s="2"/>
      <c r="AH260" s="2"/>
      <c r="AI260" s="2"/>
      <c r="AJ260" s="2"/>
      <c r="AK260" s="2"/>
      <c r="AL260" s="128"/>
      <c r="AM260" s="628" t="str">
        <f>AM259 &amp; ".P"</f>
        <v>SFAL1G.P</v>
      </c>
      <c r="AN260" s="585" t="s">
        <v>957</v>
      </c>
      <c r="AO260" s="446" t="s">
        <v>24</v>
      </c>
      <c r="AP260" s="263">
        <f>IF(AP261=0,0,AP259*1000/AP261)</f>
        <v>0</v>
      </c>
      <c r="AQ260" s="263">
        <f>IF(AQ261=0,0,AQ259*1000/AQ261)</f>
        <v>0</v>
      </c>
      <c r="AR260" s="263">
        <f>IF(AR261=0,0,AR259*1000/AR261)</f>
        <v>0</v>
      </c>
      <c r="AS260" s="203"/>
      <c r="AT260" s="203"/>
      <c r="AU260" s="347"/>
    </row>
    <row r="261" spans="1:47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39" t="s">
        <v>2395</v>
      </c>
      <c r="AG261" s="2"/>
      <c r="AH261" s="2"/>
      <c r="AI261" s="2"/>
      <c r="AJ261" s="2"/>
      <c r="AK261" s="2"/>
      <c r="AL261" s="128"/>
      <c r="AM261" s="628" t="str">
        <f>AM259 &amp; ".V"</f>
        <v>SFAL1G.V</v>
      </c>
      <c r="AN261" s="585" t="s">
        <v>246</v>
      </c>
      <c r="AO261" s="446" t="s">
        <v>294</v>
      </c>
      <c r="AP261" s="263">
        <f t="shared" ref="AP261:AR262" si="74">SUMIF($AS$9:$AT$9,AP$9,$AS261:$AT261)</f>
        <v>0</v>
      </c>
      <c r="AQ261" s="263">
        <f t="shared" si="74"/>
        <v>0</v>
      </c>
      <c r="AR261" s="263">
        <f t="shared" si="74"/>
        <v>0</v>
      </c>
      <c r="AS261" s="203"/>
      <c r="AT261" s="203"/>
      <c r="AU261" s="347"/>
    </row>
    <row r="262" spans="1:47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39" t="s">
        <v>2393</v>
      </c>
      <c r="AG262" s="2"/>
      <c r="AH262" s="2"/>
      <c r="AI262" s="2"/>
      <c r="AJ262" s="2"/>
      <c r="AK262" s="2"/>
      <c r="AL262" s="128"/>
      <c r="AM262" s="627" t="s">
        <v>2328</v>
      </c>
      <c r="AN262" s="625" t="s">
        <v>2278</v>
      </c>
      <c r="AO262" s="446" t="s">
        <v>196</v>
      </c>
      <c r="AP262" s="263">
        <f t="shared" si="74"/>
        <v>0</v>
      </c>
      <c r="AQ262" s="263">
        <f t="shared" si="74"/>
        <v>0</v>
      </c>
      <c r="AR262" s="263">
        <f t="shared" si="74"/>
        <v>0</v>
      </c>
      <c r="AS262" s="203"/>
      <c r="AT262" s="203"/>
      <c r="AU262" s="347"/>
    </row>
    <row r="263" spans="1:47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39" t="s">
        <v>2394</v>
      </c>
      <c r="AG263" s="2"/>
      <c r="AH263" s="2"/>
      <c r="AI263" s="2"/>
      <c r="AJ263" s="2"/>
      <c r="AK263" s="2"/>
      <c r="AL263" s="128"/>
      <c r="AM263" s="628" t="str">
        <f>AM262 &amp; ".P"</f>
        <v>SFALLQD.P</v>
      </c>
      <c r="AN263" s="585" t="s">
        <v>957</v>
      </c>
      <c r="AO263" s="446" t="s">
        <v>24</v>
      </c>
      <c r="AP263" s="263">
        <f>IF(AP264=0,0,AP262*1000/AP264)</f>
        <v>0</v>
      </c>
      <c r="AQ263" s="263">
        <f>IF(AQ264=0,0,AQ262*1000/AQ264)</f>
        <v>0</v>
      </c>
      <c r="AR263" s="263">
        <f>IF(AR264=0,0,AR262*1000/AR264)</f>
        <v>0</v>
      </c>
      <c r="AS263" s="203"/>
      <c r="AT263" s="203"/>
      <c r="AU263" s="347"/>
    </row>
    <row r="264" spans="1:47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39" t="s">
        <v>2395</v>
      </c>
      <c r="AG264" s="2"/>
      <c r="AH264" s="2"/>
      <c r="AI264" s="2"/>
      <c r="AJ264" s="2"/>
      <c r="AK264" s="2"/>
      <c r="AL264" s="128"/>
      <c r="AM264" s="628" t="str">
        <f>AM262 &amp; ".V"</f>
        <v>SFALLQD.V</v>
      </c>
      <c r="AN264" s="585" t="s">
        <v>246</v>
      </c>
      <c r="AO264" s="446" t="s">
        <v>294</v>
      </c>
      <c r="AP264" s="263">
        <f t="shared" ref="AP264:AR265" si="75">SUMIF($AS$9:$AT$9,AP$9,$AS264:$AT264)</f>
        <v>0</v>
      </c>
      <c r="AQ264" s="263">
        <f t="shared" si="75"/>
        <v>0</v>
      </c>
      <c r="AR264" s="263">
        <f t="shared" si="75"/>
        <v>0</v>
      </c>
      <c r="AS264" s="203"/>
      <c r="AT264" s="203"/>
      <c r="AU264" s="347"/>
    </row>
    <row r="265" spans="1:47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39" t="s">
        <v>2393</v>
      </c>
      <c r="AG265" s="2"/>
      <c r="AH265" s="2"/>
      <c r="AI265" s="2"/>
      <c r="AJ265" s="2"/>
      <c r="AK265" s="2"/>
      <c r="AL265" s="128"/>
      <c r="AM265" s="627" t="s">
        <v>2327</v>
      </c>
      <c r="AN265" s="625" t="s">
        <v>2279</v>
      </c>
      <c r="AO265" s="446" t="s">
        <v>196</v>
      </c>
      <c r="AP265" s="263">
        <f t="shared" si="75"/>
        <v>0</v>
      </c>
      <c r="AQ265" s="263">
        <f t="shared" si="75"/>
        <v>0</v>
      </c>
      <c r="AR265" s="263">
        <f t="shared" si="75"/>
        <v>0</v>
      </c>
      <c r="AS265" s="203"/>
      <c r="AT265" s="203"/>
      <c r="AU265" s="347"/>
    </row>
    <row r="266" spans="1:47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39" t="s">
        <v>2394</v>
      </c>
      <c r="AG266" s="2"/>
      <c r="AH266" s="2"/>
      <c r="AI266" s="2"/>
      <c r="AJ266" s="2"/>
      <c r="AK266" s="2"/>
      <c r="AL266" s="128"/>
      <c r="AM266" s="628" t="str">
        <f>AM265 &amp; ".P"</f>
        <v>SFALT.P</v>
      </c>
      <c r="AN266" s="585" t="s">
        <v>957</v>
      </c>
      <c r="AO266" s="446" t="s">
        <v>24</v>
      </c>
      <c r="AP266" s="263">
        <f>IF(AP267=0,0,AP265*1000/AP267)</f>
        <v>0</v>
      </c>
      <c r="AQ266" s="263">
        <f>IF(AQ267=0,0,AQ265*1000/AQ267)</f>
        <v>0</v>
      </c>
      <c r="AR266" s="263">
        <f>IF(AR267=0,0,AR265*1000/AR267)</f>
        <v>0</v>
      </c>
      <c r="AS266" s="203"/>
      <c r="AT266" s="203"/>
      <c r="AU266" s="347"/>
    </row>
    <row r="267" spans="1:47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39" t="s">
        <v>2395</v>
      </c>
      <c r="AG267" s="2"/>
      <c r="AH267" s="2"/>
      <c r="AI267" s="2"/>
      <c r="AJ267" s="2"/>
      <c r="AK267" s="2"/>
      <c r="AL267" s="128"/>
      <c r="AM267" s="628" t="str">
        <f>AM265 &amp; ".V"</f>
        <v>SFALT.V</v>
      </c>
      <c r="AN267" s="585" t="s">
        <v>246</v>
      </c>
      <c r="AO267" s="446" t="s">
        <v>294</v>
      </c>
      <c r="AP267" s="263">
        <f t="shared" ref="AP267:AR268" si="76">SUMIF($AS$9:$AT$9,AP$9,$AS267:$AT267)</f>
        <v>0</v>
      </c>
      <c r="AQ267" s="263">
        <f t="shared" si="76"/>
        <v>0</v>
      </c>
      <c r="AR267" s="263">
        <f t="shared" si="76"/>
        <v>0</v>
      </c>
      <c r="AS267" s="203"/>
      <c r="AT267" s="203"/>
      <c r="AU267" s="347"/>
    </row>
    <row r="268" spans="1:47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39" t="s">
        <v>2393</v>
      </c>
      <c r="AG268" s="2"/>
      <c r="AH268" s="2"/>
      <c r="AI268" s="2"/>
      <c r="AJ268" s="2"/>
      <c r="AK268" s="2"/>
      <c r="AL268" s="128"/>
      <c r="AM268" s="627" t="s">
        <v>2326</v>
      </c>
      <c r="AN268" s="625" t="s">
        <v>2280</v>
      </c>
      <c r="AO268" s="446" t="s">
        <v>196</v>
      </c>
      <c r="AP268" s="263">
        <f t="shared" si="76"/>
        <v>0</v>
      </c>
      <c r="AQ268" s="263">
        <f t="shared" si="76"/>
        <v>0</v>
      </c>
      <c r="AR268" s="263">
        <f t="shared" si="76"/>
        <v>0</v>
      </c>
      <c r="AS268" s="203"/>
      <c r="AT268" s="203"/>
      <c r="AU268" s="347"/>
    </row>
    <row r="269" spans="1:47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39" t="s">
        <v>2394</v>
      </c>
      <c r="AG269" s="2"/>
      <c r="AH269" s="2"/>
      <c r="AI269" s="2"/>
      <c r="AJ269" s="2"/>
      <c r="AK269" s="2"/>
      <c r="AL269" s="128"/>
      <c r="AM269" s="628" t="str">
        <f>AM268 &amp; ".P"</f>
        <v>SFAMN.P</v>
      </c>
      <c r="AN269" s="585" t="s">
        <v>957</v>
      </c>
      <c r="AO269" s="446" t="s">
        <v>24</v>
      </c>
      <c r="AP269" s="263">
        <f>IF(AP270=0,0,AP268*1000/AP270)</f>
        <v>0</v>
      </c>
      <c r="AQ269" s="263">
        <f>IF(AQ270=0,0,AQ268*1000/AQ270)</f>
        <v>0</v>
      </c>
      <c r="AR269" s="263">
        <f>IF(AR270=0,0,AR268*1000/AR270)</f>
        <v>0</v>
      </c>
      <c r="AS269" s="203"/>
      <c r="AT269" s="203"/>
      <c r="AU269" s="347"/>
    </row>
    <row r="270" spans="1:47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39" t="s">
        <v>2395</v>
      </c>
      <c r="AG270" s="2"/>
      <c r="AH270" s="2"/>
      <c r="AI270" s="2"/>
      <c r="AJ270" s="2"/>
      <c r="AK270" s="2"/>
      <c r="AL270" s="128"/>
      <c r="AM270" s="628" t="str">
        <f>AM268 &amp; ".V"</f>
        <v>SFAMN.V</v>
      </c>
      <c r="AN270" s="585" t="s">
        <v>246</v>
      </c>
      <c r="AO270" s="446" t="s">
        <v>294</v>
      </c>
      <c r="AP270" s="263">
        <f t="shared" ref="AP270:AR271" si="77">SUMIF($AS$9:$AT$9,AP$9,$AS270:$AT270)</f>
        <v>0</v>
      </c>
      <c r="AQ270" s="263">
        <f t="shared" si="77"/>
        <v>0</v>
      </c>
      <c r="AR270" s="263">
        <f t="shared" si="77"/>
        <v>0</v>
      </c>
      <c r="AS270" s="203"/>
      <c r="AT270" s="203"/>
      <c r="AU270" s="347"/>
    </row>
    <row r="271" spans="1:47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39" t="s">
        <v>2393</v>
      </c>
      <c r="AG271" s="2"/>
      <c r="AH271" s="2"/>
      <c r="AI271" s="2"/>
      <c r="AJ271" s="2"/>
      <c r="AK271" s="2"/>
      <c r="AL271" s="128"/>
      <c r="AM271" s="627" t="s">
        <v>2325</v>
      </c>
      <c r="AN271" s="625" t="s">
        <v>2281</v>
      </c>
      <c r="AO271" s="446" t="s">
        <v>196</v>
      </c>
      <c r="AP271" s="263">
        <f t="shared" si="77"/>
        <v>0</v>
      </c>
      <c r="AQ271" s="263">
        <f t="shared" si="77"/>
        <v>0</v>
      </c>
      <c r="AR271" s="263">
        <f t="shared" si="77"/>
        <v>0</v>
      </c>
      <c r="AS271" s="203"/>
      <c r="AT271" s="203"/>
      <c r="AU271" s="347"/>
    </row>
    <row r="272" spans="1:47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39" t="s">
        <v>2394</v>
      </c>
      <c r="AG272" s="2"/>
      <c r="AH272" s="2"/>
      <c r="AI272" s="2"/>
      <c r="AJ272" s="2"/>
      <c r="AK272" s="2"/>
      <c r="AL272" s="128"/>
      <c r="AM272" s="628" t="str">
        <f>AM271 &amp; ".P"</f>
        <v>TM.P</v>
      </c>
      <c r="AN272" s="585" t="s">
        <v>957</v>
      </c>
      <c r="AO272" s="446" t="s">
        <v>24</v>
      </c>
      <c r="AP272" s="263">
        <f>IF(AP273=0,0,AP271*1000/AP273)</f>
        <v>0</v>
      </c>
      <c r="AQ272" s="263">
        <f>IF(AQ273=0,0,AQ271*1000/AQ273)</f>
        <v>0</v>
      </c>
      <c r="AR272" s="263">
        <f>IF(AR273=0,0,AR271*1000/AR273)</f>
        <v>0</v>
      </c>
      <c r="AS272" s="203"/>
      <c r="AT272" s="203"/>
      <c r="AU272" s="347"/>
    </row>
    <row r="273" spans="1:47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39" t="s">
        <v>2395</v>
      </c>
      <c r="AG273" s="2"/>
      <c r="AH273" s="2"/>
      <c r="AI273" s="2"/>
      <c r="AJ273" s="2"/>
      <c r="AK273" s="2"/>
      <c r="AL273" s="128"/>
      <c r="AM273" s="628" t="str">
        <f>AM271 &amp; ".V"</f>
        <v>TM.V</v>
      </c>
      <c r="AN273" s="585" t="s">
        <v>246</v>
      </c>
      <c r="AO273" s="446" t="s">
        <v>294</v>
      </c>
      <c r="AP273" s="263">
        <f t="shared" ref="AP273:AR274" si="78">SUMIF($AS$9:$AT$9,AP$9,$AS273:$AT273)</f>
        <v>0</v>
      </c>
      <c r="AQ273" s="263">
        <f t="shared" si="78"/>
        <v>0</v>
      </c>
      <c r="AR273" s="263">
        <f t="shared" si="78"/>
        <v>0</v>
      </c>
      <c r="AS273" s="203"/>
      <c r="AT273" s="203"/>
      <c r="AU273" s="347"/>
    </row>
    <row r="274" spans="1:47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39" t="s">
        <v>2393</v>
      </c>
      <c r="AG274" s="2"/>
      <c r="AH274" s="2"/>
      <c r="AI274" s="2"/>
      <c r="AJ274" s="2"/>
      <c r="AK274" s="2"/>
      <c r="AL274" s="128"/>
      <c r="AM274" s="627" t="s">
        <v>2324</v>
      </c>
      <c r="AN274" s="625" t="s">
        <v>2282</v>
      </c>
      <c r="AO274" s="446" t="s">
        <v>196</v>
      </c>
      <c r="AP274" s="263">
        <f t="shared" si="78"/>
        <v>0</v>
      </c>
      <c r="AQ274" s="263">
        <f t="shared" si="78"/>
        <v>0</v>
      </c>
      <c r="AR274" s="263">
        <f t="shared" si="78"/>
        <v>0</v>
      </c>
      <c r="AS274" s="203"/>
      <c r="AT274" s="203"/>
      <c r="AU274" s="347"/>
    </row>
    <row r="275" spans="1:47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39" t="s">
        <v>2394</v>
      </c>
      <c r="AG275" s="2"/>
      <c r="AH275" s="2"/>
      <c r="AI275" s="2"/>
      <c r="AJ275" s="2"/>
      <c r="AK275" s="2"/>
      <c r="AL275" s="128"/>
      <c r="AM275" s="628" t="str">
        <f>AM274 &amp; ".P"</f>
        <v>TSFNA.P</v>
      </c>
      <c r="AN275" s="585" t="s">
        <v>957</v>
      </c>
      <c r="AO275" s="446" t="s">
        <v>24</v>
      </c>
      <c r="AP275" s="263">
        <f>IF(AP276=0,0,AP274*1000/AP276)</f>
        <v>0</v>
      </c>
      <c r="AQ275" s="263">
        <f>IF(AQ276=0,0,AQ274*1000/AQ276)</f>
        <v>0</v>
      </c>
      <c r="AR275" s="263">
        <f>IF(AR276=0,0,AR274*1000/AR276)</f>
        <v>0</v>
      </c>
      <c r="AS275" s="203"/>
      <c r="AT275" s="203"/>
      <c r="AU275" s="347"/>
    </row>
    <row r="276" spans="1:47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39" t="s">
        <v>2395</v>
      </c>
      <c r="AG276" s="2"/>
      <c r="AH276" s="2"/>
      <c r="AI276" s="2"/>
      <c r="AJ276" s="2"/>
      <c r="AK276" s="2"/>
      <c r="AL276" s="128"/>
      <c r="AM276" s="628" t="str">
        <f>AM274 &amp; ".V"</f>
        <v>TSFNA.V</v>
      </c>
      <c r="AN276" s="585" t="s">
        <v>246</v>
      </c>
      <c r="AO276" s="446" t="s">
        <v>294</v>
      </c>
      <c r="AP276" s="263">
        <f t="shared" ref="AP276:AR277" si="79">SUMIF($AS$9:$AT$9,AP$9,$AS276:$AT276)</f>
        <v>0</v>
      </c>
      <c r="AQ276" s="263">
        <f t="shared" si="79"/>
        <v>0</v>
      </c>
      <c r="AR276" s="263">
        <f t="shared" si="79"/>
        <v>0</v>
      </c>
      <c r="AS276" s="203"/>
      <c r="AT276" s="203"/>
      <c r="AU276" s="347"/>
    </row>
    <row r="277" spans="1:47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39" t="s">
        <v>2393</v>
      </c>
      <c r="AG277" s="2"/>
      <c r="AH277" s="2"/>
      <c r="AI277" s="2"/>
      <c r="AJ277" s="2"/>
      <c r="AK277" s="2"/>
      <c r="AL277" s="128"/>
      <c r="AM277" s="627" t="s">
        <v>2315</v>
      </c>
      <c r="AN277" s="625" t="s">
        <v>2283</v>
      </c>
      <c r="AO277" s="446" t="s">
        <v>196</v>
      </c>
      <c r="AP277" s="263">
        <f t="shared" si="79"/>
        <v>0</v>
      </c>
      <c r="AQ277" s="263">
        <f t="shared" si="79"/>
        <v>0</v>
      </c>
      <c r="AR277" s="263">
        <f t="shared" si="79"/>
        <v>0</v>
      </c>
      <c r="AS277" s="203"/>
      <c r="AT277" s="203"/>
      <c r="AU277" s="347"/>
    </row>
    <row r="278" spans="1:47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39" t="s">
        <v>2394</v>
      </c>
      <c r="AG278" s="2"/>
      <c r="AH278" s="2"/>
      <c r="AI278" s="2"/>
      <c r="AJ278" s="2"/>
      <c r="AK278" s="2"/>
      <c r="AL278" s="128"/>
      <c r="AM278" s="628" t="str">
        <f>AM277 &amp; ".P"</f>
        <v>CCL4.P</v>
      </c>
      <c r="AN278" s="585" t="s">
        <v>957</v>
      </c>
      <c r="AO278" s="446" t="s">
        <v>24</v>
      </c>
      <c r="AP278" s="263">
        <f>IF(AP279=0,0,AP277*1000/AP279)</f>
        <v>0</v>
      </c>
      <c r="AQ278" s="263">
        <f>IF(AQ279=0,0,AQ277*1000/AQ279)</f>
        <v>0</v>
      </c>
      <c r="AR278" s="263">
        <f>IF(AR279=0,0,AR277*1000/AR279)</f>
        <v>0</v>
      </c>
      <c r="AS278" s="203"/>
      <c r="AT278" s="203"/>
      <c r="AU278" s="347"/>
    </row>
    <row r="279" spans="1:47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39" t="s">
        <v>2395</v>
      </c>
      <c r="AG279" s="2"/>
      <c r="AH279" s="2"/>
      <c r="AI279" s="2"/>
      <c r="AJ279" s="2"/>
      <c r="AK279" s="2"/>
      <c r="AL279" s="128"/>
      <c r="AM279" s="628" t="str">
        <f>AM277 &amp; ".V"</f>
        <v>CCL4.V</v>
      </c>
      <c r="AN279" s="585" t="s">
        <v>246</v>
      </c>
      <c r="AO279" s="446" t="s">
        <v>294</v>
      </c>
      <c r="AP279" s="263">
        <f t="shared" ref="AP279:AR280" si="80">SUMIF($AS$9:$AT$9,AP$9,$AS279:$AT279)</f>
        <v>0</v>
      </c>
      <c r="AQ279" s="263">
        <f t="shared" si="80"/>
        <v>0</v>
      </c>
      <c r="AR279" s="263">
        <f t="shared" si="80"/>
        <v>0</v>
      </c>
      <c r="AS279" s="203"/>
      <c r="AT279" s="203"/>
      <c r="AU279" s="347"/>
    </row>
    <row r="280" spans="1:47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39" t="s">
        <v>2393</v>
      </c>
      <c r="AG280" s="2"/>
      <c r="AH280" s="2"/>
      <c r="AI280" s="2"/>
      <c r="AJ280" s="2"/>
      <c r="AK280" s="2"/>
      <c r="AL280" s="128"/>
      <c r="AM280" s="627" t="s">
        <v>2307</v>
      </c>
      <c r="AN280" s="625" t="s">
        <v>2284</v>
      </c>
      <c r="AO280" s="446" t="s">
        <v>196</v>
      </c>
      <c r="AP280" s="263">
        <f t="shared" si="80"/>
        <v>0</v>
      </c>
      <c r="AQ280" s="263">
        <f t="shared" si="80"/>
        <v>0</v>
      </c>
      <c r="AR280" s="263">
        <f t="shared" si="80"/>
        <v>0</v>
      </c>
      <c r="AS280" s="203"/>
      <c r="AT280" s="203"/>
      <c r="AU280" s="347"/>
    </row>
    <row r="281" spans="1:47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39" t="s">
        <v>2394</v>
      </c>
      <c r="AG281" s="2"/>
      <c r="AH281" s="2"/>
      <c r="AI281" s="2"/>
      <c r="AJ281" s="2"/>
      <c r="AK281" s="2"/>
      <c r="AL281" s="128"/>
      <c r="AM281" s="628" t="str">
        <f>AM280 &amp; ".P"</f>
        <v>FFTLN.P</v>
      </c>
      <c r="AN281" s="585" t="s">
        <v>957</v>
      </c>
      <c r="AO281" s="446" t="s">
        <v>24</v>
      </c>
      <c r="AP281" s="263">
        <f>IF(AP282=0,0,AP280*1000/AP282)</f>
        <v>0</v>
      </c>
      <c r="AQ281" s="263">
        <f>IF(AQ282=0,0,AQ280*1000/AQ282)</f>
        <v>0</v>
      </c>
      <c r="AR281" s="263">
        <f>IF(AR282=0,0,AR280*1000/AR282)</f>
        <v>0</v>
      </c>
      <c r="AS281" s="203"/>
      <c r="AT281" s="203"/>
      <c r="AU281" s="347"/>
    </row>
    <row r="282" spans="1:47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39" t="s">
        <v>2395</v>
      </c>
      <c r="AG282" s="2"/>
      <c r="AH282" s="2"/>
      <c r="AI282" s="2"/>
      <c r="AJ282" s="2"/>
      <c r="AK282" s="2"/>
      <c r="AL282" s="128"/>
      <c r="AM282" s="628" t="str">
        <f>AM280 &amp; ".V"</f>
        <v>FFTLN.V</v>
      </c>
      <c r="AN282" s="585" t="s">
        <v>246</v>
      </c>
      <c r="AO282" s="446" t="s">
        <v>294</v>
      </c>
      <c r="AP282" s="263">
        <f t="shared" ref="AP282:AR283" si="81">SUMIF($AS$9:$AT$9,AP$9,$AS282:$AT282)</f>
        <v>0</v>
      </c>
      <c r="AQ282" s="263">
        <f t="shared" si="81"/>
        <v>0</v>
      </c>
      <c r="AR282" s="263">
        <f t="shared" si="81"/>
        <v>0</v>
      </c>
      <c r="AS282" s="203"/>
      <c r="AT282" s="203"/>
      <c r="AU282" s="347"/>
    </row>
    <row r="283" spans="1:47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39" t="s">
        <v>2393</v>
      </c>
      <c r="AG283" s="2"/>
      <c r="AH283" s="2"/>
      <c r="AI283" s="2"/>
      <c r="AJ283" s="2"/>
      <c r="AK283" s="2"/>
      <c r="AL283" s="128"/>
      <c r="AM283" s="627" t="s">
        <v>1183</v>
      </c>
      <c r="AN283" s="625" t="s">
        <v>2285</v>
      </c>
      <c r="AO283" s="446" t="s">
        <v>196</v>
      </c>
      <c r="AP283" s="263">
        <f t="shared" si="81"/>
        <v>0</v>
      </c>
      <c r="AQ283" s="263">
        <f t="shared" si="81"/>
        <v>0</v>
      </c>
      <c r="AR283" s="263">
        <f t="shared" si="81"/>
        <v>0</v>
      </c>
      <c r="AS283" s="203"/>
      <c r="AT283" s="203"/>
      <c r="AU283" s="347"/>
    </row>
    <row r="284" spans="1:47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39" t="s">
        <v>2394</v>
      </c>
      <c r="AG284" s="2"/>
      <c r="AH284" s="2"/>
      <c r="AI284" s="2"/>
      <c r="AJ284" s="2"/>
      <c r="AK284" s="2"/>
      <c r="AL284" s="128"/>
      <c r="AM284" s="628" t="str">
        <f>AM283 &amp; ".P"</f>
        <v>CL.P</v>
      </c>
      <c r="AN284" s="585" t="s">
        <v>957</v>
      </c>
      <c r="AO284" s="446" t="s">
        <v>24</v>
      </c>
      <c r="AP284" s="263">
        <f>IF(AP285=0,0,AP283*1000/AP285)</f>
        <v>0</v>
      </c>
      <c r="AQ284" s="263">
        <f>IF(AQ285=0,0,AQ283*1000/AQ285)</f>
        <v>0</v>
      </c>
      <c r="AR284" s="263">
        <f>IF(AR285=0,0,AR283*1000/AR285)</f>
        <v>0</v>
      </c>
      <c r="AS284" s="203"/>
      <c r="AT284" s="203"/>
      <c r="AU284" s="347"/>
    </row>
    <row r="285" spans="1:47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39" t="s">
        <v>2395</v>
      </c>
      <c r="AG285" s="2"/>
      <c r="AH285" s="2"/>
      <c r="AI285" s="2"/>
      <c r="AJ285" s="2"/>
      <c r="AK285" s="2"/>
      <c r="AL285" s="128"/>
      <c r="AM285" s="628" t="str">
        <f>AM283 &amp; ".V"</f>
        <v>CL.V</v>
      </c>
      <c r="AN285" s="585" t="s">
        <v>246</v>
      </c>
      <c r="AO285" s="446" t="s">
        <v>294</v>
      </c>
      <c r="AP285" s="263">
        <f t="shared" ref="AP285:AR286" si="82">SUMIF($AS$9:$AT$9,AP$9,$AS285:$AT285)</f>
        <v>0</v>
      </c>
      <c r="AQ285" s="263">
        <f t="shared" si="82"/>
        <v>0</v>
      </c>
      <c r="AR285" s="263">
        <f t="shared" si="82"/>
        <v>0</v>
      </c>
      <c r="AS285" s="203"/>
      <c r="AT285" s="203"/>
      <c r="AU285" s="347"/>
    </row>
    <row r="286" spans="1:47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39" t="s">
        <v>2393</v>
      </c>
      <c r="AG286" s="2"/>
      <c r="AH286" s="2"/>
      <c r="AI286" s="2"/>
      <c r="AJ286" s="2"/>
      <c r="AK286" s="2"/>
      <c r="AL286" s="128"/>
      <c r="AM286" s="627" t="s">
        <v>2314</v>
      </c>
      <c r="AN286" s="625" t="s">
        <v>2286</v>
      </c>
      <c r="AO286" s="446" t="s">
        <v>196</v>
      </c>
      <c r="AP286" s="263">
        <f t="shared" si="82"/>
        <v>0</v>
      </c>
      <c r="AQ286" s="263">
        <f t="shared" si="82"/>
        <v>0</v>
      </c>
      <c r="AR286" s="263">
        <f t="shared" si="82"/>
        <v>0</v>
      </c>
      <c r="AS286" s="203"/>
      <c r="AT286" s="203"/>
      <c r="AU286" s="347"/>
    </row>
    <row r="287" spans="1:47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39" t="s">
        <v>2394</v>
      </c>
      <c r="AG287" s="2"/>
      <c r="AH287" s="2"/>
      <c r="AI287" s="2"/>
      <c r="AJ287" s="2"/>
      <c r="AK287" s="2"/>
      <c r="AL287" s="128"/>
      <c r="AM287" s="628" t="str">
        <f>AM286 &amp; ".P"</f>
        <v>CLLIQ.P</v>
      </c>
      <c r="AN287" s="585" t="s">
        <v>957</v>
      </c>
      <c r="AO287" s="446" t="s">
        <v>24</v>
      </c>
      <c r="AP287" s="263">
        <f>IF(AP288=0,0,AP286*1000/AP288)</f>
        <v>0</v>
      </c>
      <c r="AQ287" s="263">
        <f>IF(AQ288=0,0,AQ286*1000/AQ288)</f>
        <v>0</v>
      </c>
      <c r="AR287" s="263">
        <f>IF(AR288=0,0,AR286*1000/AR288)</f>
        <v>0</v>
      </c>
      <c r="AS287" s="203"/>
      <c r="AT287" s="203"/>
      <c r="AU287" s="347"/>
    </row>
    <row r="288" spans="1:47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39" t="s">
        <v>2395</v>
      </c>
      <c r="AG288" s="2"/>
      <c r="AH288" s="2"/>
      <c r="AI288" s="2"/>
      <c r="AJ288" s="2"/>
      <c r="AK288" s="2"/>
      <c r="AL288" s="128"/>
      <c r="AM288" s="628" t="str">
        <f>AM286 &amp; ".V"</f>
        <v>CLLIQ.V</v>
      </c>
      <c r="AN288" s="585" t="s">
        <v>246</v>
      </c>
      <c r="AO288" s="446" t="s">
        <v>294</v>
      </c>
      <c r="AP288" s="263">
        <f t="shared" ref="AP288:AR289" si="83">SUMIF($AS$9:$AT$9,AP$9,$AS288:$AT288)</f>
        <v>0</v>
      </c>
      <c r="AQ288" s="263">
        <f t="shared" si="83"/>
        <v>0</v>
      </c>
      <c r="AR288" s="263">
        <f t="shared" si="83"/>
        <v>0</v>
      </c>
      <c r="AS288" s="203"/>
      <c r="AT288" s="203"/>
      <c r="AU288" s="347"/>
    </row>
    <row r="289" spans="1:47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39" t="s">
        <v>2393</v>
      </c>
      <c r="AG289" s="2"/>
      <c r="AH289" s="2"/>
      <c r="AI289" s="2"/>
      <c r="AJ289" s="2"/>
      <c r="AK289" s="2"/>
      <c r="AL289" s="128"/>
      <c r="AM289" s="627" t="s">
        <v>2306</v>
      </c>
      <c r="AN289" s="625" t="s">
        <v>2287</v>
      </c>
      <c r="AO289" s="446" t="s">
        <v>196</v>
      </c>
      <c r="AP289" s="263">
        <f t="shared" si="83"/>
        <v>0</v>
      </c>
      <c r="AQ289" s="263">
        <f t="shared" si="83"/>
        <v>0</v>
      </c>
      <c r="AR289" s="263">
        <f t="shared" si="83"/>
        <v>0</v>
      </c>
      <c r="AS289" s="203"/>
      <c r="AT289" s="203"/>
      <c r="AU289" s="347"/>
    </row>
    <row r="290" spans="1:47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39" t="s">
        <v>2394</v>
      </c>
      <c r="AG290" s="2"/>
      <c r="AH290" s="2"/>
      <c r="AI290" s="2"/>
      <c r="AJ290" s="2"/>
      <c r="AK290" s="2"/>
      <c r="AL290" s="128"/>
      <c r="AM290" s="628" t="str">
        <f>AM289 &amp; ".P"</f>
        <v>CLAMN.P</v>
      </c>
      <c r="AN290" s="585" t="s">
        <v>957</v>
      </c>
      <c r="AO290" s="446" t="s">
        <v>24</v>
      </c>
      <c r="AP290" s="263">
        <f>IF(AP291=0,0,AP289*1000/AP291)</f>
        <v>0</v>
      </c>
      <c r="AQ290" s="263">
        <f>IF(AQ291=0,0,AQ289*1000/AQ291)</f>
        <v>0</v>
      </c>
      <c r="AR290" s="263">
        <f>IF(AR291=0,0,AR289*1000/AR291)</f>
        <v>0</v>
      </c>
      <c r="AS290" s="203"/>
      <c r="AT290" s="203"/>
      <c r="AU290" s="347"/>
    </row>
    <row r="291" spans="1:47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39" t="s">
        <v>2395</v>
      </c>
      <c r="AG291" s="2"/>
      <c r="AH291" s="2"/>
      <c r="AI291" s="2"/>
      <c r="AJ291" s="2"/>
      <c r="AK291" s="2"/>
      <c r="AL291" s="128"/>
      <c r="AM291" s="628" t="str">
        <f>AM289 &amp; ".V"</f>
        <v>CLAMN.V</v>
      </c>
      <c r="AN291" s="585" t="s">
        <v>246</v>
      </c>
      <c r="AO291" s="446" t="s">
        <v>294</v>
      </c>
      <c r="AP291" s="263">
        <f t="shared" ref="AP291:AR292" si="84">SUMIF($AS$9:$AT$9,AP$9,$AS291:$AT291)</f>
        <v>0</v>
      </c>
      <c r="AQ291" s="263">
        <f t="shared" si="84"/>
        <v>0</v>
      </c>
      <c r="AR291" s="263">
        <f t="shared" si="84"/>
        <v>0</v>
      </c>
      <c r="AS291" s="203"/>
      <c r="AT291" s="203"/>
      <c r="AU291" s="347"/>
    </row>
    <row r="292" spans="1:47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39" t="s">
        <v>2393</v>
      </c>
      <c r="AG292" s="2"/>
      <c r="AH292" s="2"/>
      <c r="AI292" s="2"/>
      <c r="AJ292" s="2"/>
      <c r="AK292" s="2"/>
      <c r="AL292" s="128"/>
      <c r="AM292" s="627" t="s">
        <v>2322</v>
      </c>
      <c r="AN292" s="625" t="s">
        <v>2288</v>
      </c>
      <c r="AO292" s="446" t="s">
        <v>196</v>
      </c>
      <c r="AP292" s="263">
        <f t="shared" si="84"/>
        <v>0</v>
      </c>
      <c r="AQ292" s="263">
        <f t="shared" si="84"/>
        <v>0</v>
      </c>
      <c r="AR292" s="263">
        <f t="shared" si="84"/>
        <v>0</v>
      </c>
      <c r="AS292" s="203"/>
      <c r="AT292" s="203"/>
      <c r="AU292" s="347"/>
    </row>
    <row r="293" spans="1:47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39" t="s">
        <v>2394</v>
      </c>
      <c r="AG293" s="2"/>
      <c r="AH293" s="2"/>
      <c r="AI293" s="2"/>
      <c r="AJ293" s="2"/>
      <c r="AK293" s="2"/>
      <c r="AL293" s="128"/>
      <c r="AM293" s="628" t="str">
        <f>AM292 &amp; ".P"</f>
        <v>CLFRM.P</v>
      </c>
      <c r="AN293" s="585" t="s">
        <v>957</v>
      </c>
      <c r="AO293" s="446" t="s">
        <v>24</v>
      </c>
      <c r="AP293" s="263">
        <f>IF(AP294=0,0,AP292*1000/AP294)</f>
        <v>0</v>
      </c>
      <c r="AQ293" s="263">
        <f>IF(AQ294=0,0,AQ292*1000/AQ294)</f>
        <v>0</v>
      </c>
      <c r="AR293" s="263">
        <f>IF(AR294=0,0,AR292*1000/AR294)</f>
        <v>0</v>
      </c>
      <c r="AS293" s="203"/>
      <c r="AT293" s="203"/>
      <c r="AU293" s="347"/>
    </row>
    <row r="294" spans="1:47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39" t="s">
        <v>2395</v>
      </c>
      <c r="AG294" s="2"/>
      <c r="AH294" s="2"/>
      <c r="AI294" s="2"/>
      <c r="AJ294" s="2"/>
      <c r="AK294" s="2"/>
      <c r="AL294" s="128"/>
      <c r="AM294" s="628" t="str">
        <f>AM292 &amp; ".V"</f>
        <v>CLFRM.V</v>
      </c>
      <c r="AN294" s="585" t="s">
        <v>246</v>
      </c>
      <c r="AO294" s="446" t="s">
        <v>294</v>
      </c>
      <c r="AP294" s="263">
        <f t="shared" ref="AP294:AR295" si="85">SUMIF($AS$9:$AT$9,AP$9,$AS294:$AT294)</f>
        <v>0</v>
      </c>
      <c r="AQ294" s="263">
        <f t="shared" si="85"/>
        <v>0</v>
      </c>
      <c r="AR294" s="263">
        <f t="shared" si="85"/>
        <v>0</v>
      </c>
      <c r="AS294" s="203"/>
      <c r="AT294" s="203"/>
      <c r="AU294" s="347"/>
    </row>
    <row r="295" spans="1:47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39" t="s">
        <v>2393</v>
      </c>
      <c r="AG295" s="2"/>
      <c r="AH295" s="2"/>
      <c r="AI295" s="2"/>
      <c r="AJ295" s="2"/>
      <c r="AK295" s="2"/>
      <c r="AL295" s="128"/>
      <c r="AM295" s="627" t="s">
        <v>2323</v>
      </c>
      <c r="AN295" s="625" t="s">
        <v>2289</v>
      </c>
      <c r="AO295" s="446" t="s">
        <v>196</v>
      </c>
      <c r="AP295" s="263">
        <f t="shared" si="85"/>
        <v>0</v>
      </c>
      <c r="AQ295" s="263">
        <f t="shared" si="85"/>
        <v>0</v>
      </c>
      <c r="AR295" s="263">
        <f t="shared" si="85"/>
        <v>0</v>
      </c>
      <c r="AS295" s="203"/>
      <c r="AT295" s="203"/>
      <c r="AU295" s="347"/>
    </row>
    <row r="296" spans="1:47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39" t="s">
        <v>2394</v>
      </c>
      <c r="AG296" s="2"/>
      <c r="AH296" s="2"/>
      <c r="AI296" s="2"/>
      <c r="AJ296" s="2"/>
      <c r="AK296" s="2"/>
      <c r="AL296" s="128"/>
      <c r="AM296" s="628" t="str">
        <f>AM295 &amp; ".P"</f>
        <v>ETHL.P</v>
      </c>
      <c r="AN296" s="585" t="s">
        <v>957</v>
      </c>
      <c r="AO296" s="446" t="s">
        <v>24</v>
      </c>
      <c r="AP296" s="263">
        <f>IF(AP297=0,0,AP295*1000/AP297)</f>
        <v>0</v>
      </c>
      <c r="AQ296" s="263">
        <f>IF(AQ297=0,0,AQ295*1000/AQ297)</f>
        <v>0</v>
      </c>
      <c r="AR296" s="263">
        <f>IF(AR297=0,0,AR295*1000/AR297)</f>
        <v>0</v>
      </c>
      <c r="AS296" s="203"/>
      <c r="AT296" s="203"/>
      <c r="AU296" s="347"/>
    </row>
    <row r="297" spans="1:47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39" t="s">
        <v>2395</v>
      </c>
      <c r="AG297" s="2"/>
      <c r="AH297" s="2"/>
      <c r="AI297" s="2"/>
      <c r="AJ297" s="2"/>
      <c r="AK297" s="2"/>
      <c r="AL297" s="128"/>
      <c r="AM297" s="628" t="str">
        <f>AM295 &amp; ".V"</f>
        <v>ETHL.V</v>
      </c>
      <c r="AN297" s="585" t="s">
        <v>246</v>
      </c>
      <c r="AO297" s="446" t="s">
        <v>294</v>
      </c>
      <c r="AP297" s="263">
        <f t="shared" ref="AP297:AR298" si="86">SUMIF($AS$9:$AT$9,AP$9,$AS297:$AT297)</f>
        <v>0</v>
      </c>
      <c r="AQ297" s="263">
        <f t="shared" si="86"/>
        <v>0</v>
      </c>
      <c r="AR297" s="263">
        <f t="shared" si="86"/>
        <v>0</v>
      </c>
      <c r="AS297" s="203"/>
      <c r="AT297" s="203"/>
      <c r="AU297" s="347"/>
    </row>
    <row r="298" spans="1:47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39" t="s">
        <v>2392</v>
      </c>
      <c r="AG298" s="2"/>
      <c r="AH298" s="2"/>
      <c r="AI298" s="2"/>
      <c r="AJ298" s="2"/>
      <c r="AK298" s="2"/>
      <c r="AL298" s="128"/>
      <c r="AM298" s="630" t="s">
        <v>1482</v>
      </c>
      <c r="AN298" s="631" t="s">
        <v>312</v>
      </c>
      <c r="AO298" s="444" t="s">
        <v>196</v>
      </c>
      <c r="AP298" s="270">
        <f t="shared" si="86"/>
        <v>0</v>
      </c>
      <c r="AQ298" s="270">
        <f t="shared" si="86"/>
        <v>0</v>
      </c>
      <c r="AR298" s="270">
        <f t="shared" si="86"/>
        <v>0</v>
      </c>
      <c r="AS298" s="203"/>
      <c r="AT298" s="203"/>
      <c r="AU298" s="347"/>
    </row>
    <row r="299" spans="1:47" ht="0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39"/>
      <c r="AG299" s="2"/>
      <c r="AH299" s="2"/>
      <c r="AI299" s="2"/>
      <c r="AJ299" s="2"/>
      <c r="AK299" s="2"/>
      <c r="AL299" s="128"/>
      <c r="AM299" s="626"/>
      <c r="AN299" s="587"/>
      <c r="AO299" s="174"/>
      <c r="AP299" s="146"/>
      <c r="AQ299" s="146"/>
      <c r="AR299" s="146"/>
      <c r="AS299" s="232"/>
      <c r="AT299" s="203"/>
    </row>
    <row r="300" spans="1:47" ht="0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39"/>
      <c r="AG300" s="2"/>
      <c r="AH300" s="2"/>
      <c r="AI300" s="2"/>
      <c r="AJ300" s="2"/>
      <c r="AK300" s="2"/>
      <c r="AL300" s="128"/>
      <c r="AM300" s="626"/>
      <c r="AN300" s="587"/>
      <c r="AO300" s="174"/>
      <c r="AP300" s="146"/>
      <c r="AQ300" s="146"/>
      <c r="AR300" s="146"/>
      <c r="AS300" s="232"/>
      <c r="AT300" s="203"/>
    </row>
    <row r="301" spans="1:47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39" t="s">
        <v>2392</v>
      </c>
      <c r="AG301" s="2"/>
      <c r="AH301" s="2"/>
      <c r="AI301" s="2"/>
      <c r="AJ301" s="2"/>
      <c r="AK301" s="2"/>
      <c r="AL301" s="128"/>
      <c r="AM301" s="627" t="s">
        <v>1482</v>
      </c>
      <c r="AN301" s="633" t="s">
        <v>170</v>
      </c>
      <c r="AO301" s="171" t="s">
        <v>196</v>
      </c>
      <c r="AP301" s="263">
        <f>SUMIF($AS$9:$AT$9,AP$9,$AS301:$AT301)</f>
        <v>0</v>
      </c>
      <c r="AQ301" s="263">
        <f>SUMIF($AS$9:$AT$9,AQ$9,$AS301:$AT301)</f>
        <v>0</v>
      </c>
      <c r="AR301" s="263">
        <f>SUMIF($AS$9:$AT$9,AR$9,$AS301:$AT301)</f>
        <v>0</v>
      </c>
      <c r="AS301" s="232"/>
      <c r="AT301" s="203"/>
      <c r="AU301" s="347"/>
    </row>
    <row r="302" spans="1:47" ht="0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39"/>
      <c r="AG302" s="2"/>
      <c r="AH302" s="2"/>
      <c r="AI302" s="2"/>
      <c r="AJ302" s="2"/>
      <c r="AK302" s="2"/>
      <c r="AL302" s="128"/>
      <c r="AM302" s="626"/>
      <c r="AN302" s="587"/>
      <c r="AO302" s="174"/>
      <c r="AP302" s="146"/>
      <c r="AQ302" s="146"/>
      <c r="AR302" s="146"/>
      <c r="AS302" s="232"/>
      <c r="AT302" s="203"/>
    </row>
    <row r="303" spans="1:47" customFormat="1" ht="12" customHeight="1">
      <c r="AF303" s="439"/>
      <c r="AL303" s="36"/>
      <c r="AM303" s="632" t="s">
        <v>672</v>
      </c>
      <c r="AN303" s="554" t="s">
        <v>1961</v>
      </c>
      <c r="AO303" s="171" t="s">
        <v>1141</v>
      </c>
      <c r="AP303" s="285"/>
      <c r="AQ303" s="285"/>
      <c r="AR303" s="285"/>
      <c r="AS303" s="629"/>
      <c r="AT303" s="203"/>
      <c r="AU303" s="177"/>
    </row>
    <row r="304" spans="1:47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39"/>
      <c r="AG304" s="2"/>
      <c r="AH304" s="2"/>
      <c r="AI304" s="2"/>
      <c r="AJ304" s="2"/>
      <c r="AK304" s="2"/>
      <c r="AL304" s="128"/>
      <c r="AM304" s="626"/>
      <c r="AN304" s="587"/>
      <c r="AO304" s="174"/>
      <c r="AP304" s="146"/>
      <c r="AQ304" s="146"/>
      <c r="AR304" s="146"/>
      <c r="AS304" s="232"/>
      <c r="AT304" s="203"/>
    </row>
    <row r="305" spans="1:48" s="24" customFormat="1" ht="12.7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2"/>
      <c r="AT305" s="2"/>
      <c r="AU305" s="46"/>
      <c r="AV305" s="46"/>
    </row>
    <row r="306" spans="1:48">
      <c r="AL306" s="46"/>
    </row>
  </sheetData>
  <sheetProtection password="F421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UTBO_CALC">
    <tabColor rgb="FF00B050"/>
  </sheetPr>
  <dimension ref="A1:AZ255"/>
  <sheetViews>
    <sheetView showGridLines="0" tabSelected="1" topLeftCell="AK1" zoomScale="110" zoomScaleNormal="110" workbookViewId="0">
      <pane xSplit="8" ySplit="22" topLeftCell="AT23" activePane="bottomRight" state="frozen"/>
      <selection activeCell="AK1" sqref="AK1"/>
      <selection pane="topRight" activeCell="AS1" sqref="AS1"/>
      <selection pane="bottomLeft" activeCell="AK23" sqref="AK23"/>
      <selection pane="bottomRight" activeCell="AN85" sqref="AN85"/>
    </sheetView>
  </sheetViews>
  <sheetFormatPr defaultRowHeight="11.25"/>
  <cols>
    <col min="1" max="36" width="0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5" width="0.140625" hidden="1" customWidth="1"/>
    <col min="46" max="48" width="12.7109375" customWidth="1"/>
    <col min="49" max="49" width="0.140625" hidden="1" customWidth="1"/>
    <col min="50" max="50" width="2.5703125" customWidth="1"/>
    <col min="51" max="51" width="2.7109375" customWidth="1"/>
  </cols>
  <sheetData>
    <row r="1" spans="1:50" s="2" customFormat="1" ht="12" hidden="1" customHeight="1">
      <c r="J1"/>
      <c r="AL1" s="20"/>
      <c r="AM1" s="26"/>
    </row>
    <row r="2" spans="1:50" s="2" customFormat="1" ht="12" hidden="1" customHeight="1">
      <c r="J2"/>
      <c r="AL2" s="20"/>
      <c r="AM2" s="26"/>
    </row>
    <row r="3" spans="1:50" s="2" customFormat="1" ht="12" hidden="1" customHeight="1">
      <c r="J3"/>
      <c r="AL3" s="20"/>
      <c r="AM3" s="26"/>
      <c r="AT3"/>
      <c r="AU3"/>
      <c r="AV3"/>
    </row>
    <row r="4" spans="1:50" s="2" customFormat="1" ht="12" hidden="1" customHeight="1">
      <c r="J4"/>
      <c r="AL4" s="20"/>
      <c r="AM4" s="26"/>
      <c r="AT4" s="238" t="str">
        <f>AT22</f>
        <v>руб/куб.м</v>
      </c>
      <c r="AU4" s="238" t="str">
        <f>AT22</f>
        <v>руб/куб.м</v>
      </c>
      <c r="AV4" s="238" t="str">
        <f>AT22</f>
        <v>руб/куб.м</v>
      </c>
    </row>
    <row r="5" spans="1:50" s="2" customFormat="1" ht="12" hidden="1" customHeight="1">
      <c r="J5"/>
      <c r="AL5" s="20"/>
      <c r="AM5" s="26"/>
      <c r="AT5" s="163"/>
      <c r="AU5" s="163"/>
      <c r="AV5" s="163"/>
    </row>
    <row r="6" spans="1:50" s="2" customFormat="1" ht="12" hidden="1" customHeight="1">
      <c r="J6"/>
      <c r="AL6" s="20"/>
      <c r="AM6" s="26"/>
      <c r="AP6" s="163">
        <v>12</v>
      </c>
      <c r="AQ6" s="163">
        <v>6</v>
      </c>
      <c r="AR6" s="163">
        <v>6</v>
      </c>
      <c r="AT6" s="163">
        <v>12</v>
      </c>
      <c r="AU6" s="163">
        <v>6</v>
      </c>
      <c r="AV6" s="163">
        <v>6</v>
      </c>
    </row>
    <row r="7" spans="1:50" s="2" customFormat="1" ht="12" hidden="1" customHeight="1">
      <c r="J7"/>
      <c r="AL7" s="20"/>
      <c r="AM7" s="26"/>
      <c r="AP7" s="163"/>
      <c r="AQ7" s="163"/>
      <c r="AR7" s="163"/>
      <c r="AT7" s="152"/>
      <c r="AU7" s="152"/>
      <c r="AV7" s="152"/>
    </row>
    <row r="8" spans="1:50" s="118" customFormat="1" ht="12" hidden="1" customHeight="1">
      <c r="J8" s="177"/>
      <c r="AL8" s="178"/>
      <c r="AM8" s="179"/>
      <c r="AP8" s="180"/>
      <c r="AQ8" s="180"/>
      <c r="AR8" s="180"/>
      <c r="AT8" s="180"/>
      <c r="AU8" s="180"/>
      <c r="AV8" s="180"/>
    </row>
    <row r="9" spans="1:50" s="148" customFormat="1" ht="12" customHeight="1">
      <c r="A9" s="154"/>
      <c r="J9" s="161"/>
      <c r="AL9" s="154"/>
      <c r="AM9" s="162"/>
      <c r="AP9" s="147" t="s">
        <v>280</v>
      </c>
      <c r="AQ9" s="147" t="s">
        <v>195</v>
      </c>
      <c r="AR9" s="147" t="s">
        <v>674</v>
      </c>
      <c r="AT9" s="147" t="s">
        <v>280</v>
      </c>
      <c r="AU9" s="147" t="s">
        <v>195</v>
      </c>
      <c r="AV9" s="147" t="s">
        <v>674</v>
      </c>
    </row>
    <row r="10" spans="1:50" s="148" customFormat="1" ht="12" customHeight="1">
      <c r="J10" s="161"/>
      <c r="AL10" s="154"/>
      <c r="AM10" s="162"/>
      <c r="AP10" s="147"/>
      <c r="AQ10" s="147"/>
      <c r="AR10" s="147"/>
      <c r="AS10" s="148" t="s">
        <v>281</v>
      </c>
      <c r="AT10" s="224"/>
      <c r="AU10" s="224"/>
      <c r="AV10" s="224"/>
      <c r="AW10" s="148" t="s">
        <v>282</v>
      </c>
    </row>
    <row r="11" spans="1:50" s="148" customFormat="1" ht="12" customHeight="1">
      <c r="J11" s="161"/>
      <c r="AL11" s="154"/>
      <c r="AM11" s="162"/>
      <c r="AP11" s="147"/>
      <c r="AQ11" s="147"/>
      <c r="AR11" s="147"/>
      <c r="AT11" s="147"/>
      <c r="AU11" s="147"/>
      <c r="AV11" s="147"/>
    </row>
    <row r="12" spans="1:50" s="148" customFormat="1" ht="12" customHeight="1">
      <c r="J12" s="161"/>
      <c r="AL12" s="154"/>
      <c r="AM12" s="163"/>
      <c r="AN12" s="74" t="s">
        <v>2424</v>
      </c>
      <c r="AO12" s="74"/>
      <c r="AP12" s="147"/>
      <c r="AQ12" s="147"/>
      <c r="AR12" s="147"/>
      <c r="AT12" s="152"/>
      <c r="AU12" s="152"/>
      <c r="AV12" s="152"/>
    </row>
    <row r="13" spans="1:50" s="2" customFormat="1" ht="27" customHeight="1">
      <c r="A13" s="2" t="s">
        <v>636</v>
      </c>
      <c r="J13"/>
      <c r="AL13" s="20"/>
      <c r="AM13" s="856" t="s">
        <v>2442</v>
      </c>
      <c r="AN13" s="857"/>
      <c r="AO13" s="172" t="s">
        <v>287</v>
      </c>
      <c r="AP13" s="165" t="s">
        <v>21</v>
      </c>
      <c r="AQ13" s="149" t="s">
        <v>278</v>
      </c>
      <c r="AR13" s="149" t="s">
        <v>279</v>
      </c>
      <c r="AS13" s="176"/>
      <c r="AT13" s="223" t="s">
        <v>21</v>
      </c>
      <c r="AU13" s="223" t="s">
        <v>278</v>
      </c>
      <c r="AV13" s="223" t="s">
        <v>279</v>
      </c>
      <c r="AW13" s="176"/>
    </row>
    <row r="14" spans="1:50" s="2" customFormat="1" ht="36" hidden="1" customHeight="1">
      <c r="J14"/>
      <c r="AL14" s="20"/>
      <c r="AM14" s="856"/>
      <c r="AN14" s="857"/>
      <c r="AO14" s="172"/>
      <c r="AP14" s="858"/>
      <c r="AQ14" s="835"/>
      <c r="AR14" s="835"/>
      <c r="AS14" s="176"/>
      <c r="AT14" s="769"/>
      <c r="AU14" s="770"/>
      <c r="AV14" s="770"/>
      <c r="AW14" s="176"/>
      <c r="AX14" s="9"/>
    </row>
    <row r="15" spans="1:50" s="2" customFormat="1" ht="12" hidden="1" customHeight="1">
      <c r="J15"/>
      <c r="AL15" s="20"/>
      <c r="AM15" s="26"/>
      <c r="AP15" s="175"/>
      <c r="AQ15" s="175"/>
      <c r="AR15" s="175"/>
      <c r="AT15" s="175" t="str">
        <f>AT17 &amp; "_" &amp; AT9</f>
        <v>1_Y</v>
      </c>
      <c r="AU15" s="175" t="str">
        <f>AU17 &amp; "_" &amp; AU9</f>
        <v>1_I</v>
      </c>
      <c r="AV15" s="175" t="str">
        <f>AV17 &amp; "_" &amp; AV9</f>
        <v>1_II</v>
      </c>
    </row>
    <row r="16" spans="1:50" s="70" customFormat="1" ht="12" hidden="1" customHeight="1">
      <c r="J16" s="69"/>
      <c r="AL16" s="79"/>
      <c r="AS16" s="68"/>
      <c r="AT16" s="164"/>
      <c r="AU16" s="164"/>
      <c r="AV16" s="164"/>
      <c r="AW16" s="68"/>
      <c r="AX16" s="68"/>
    </row>
    <row r="17" spans="1:52" s="154" customFormat="1" ht="12" hidden="1" customHeight="1"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6"/>
      <c r="AM17" s="157"/>
      <c r="AN17" s="157"/>
      <c r="AO17" s="157"/>
      <c r="AP17" s="158"/>
      <c r="AQ17" s="158"/>
      <c r="AR17" s="158"/>
      <c r="AS17" s="159"/>
      <c r="AT17" s="175">
        <f>AT19</f>
        <v>1</v>
      </c>
      <c r="AU17" s="175">
        <f>AT19</f>
        <v>1</v>
      </c>
      <c r="AV17" s="175">
        <f>AT19</f>
        <v>1</v>
      </c>
      <c r="AW17" s="160"/>
      <c r="AX17" s="157"/>
    </row>
    <row r="18" spans="1:52" s="2" customFormat="1" ht="12" hidden="1" customHeight="1">
      <c r="J18"/>
      <c r="AL18" s="44"/>
      <c r="AM18" s="150"/>
      <c r="AN18" s="71"/>
      <c r="AO18" s="71"/>
      <c r="AT18" s="879" t="s">
        <v>135</v>
      </c>
      <c r="AU18" s="779"/>
      <c r="AV18" s="779"/>
      <c r="AW18" s="2" t="s">
        <v>136</v>
      </c>
    </row>
    <row r="19" spans="1:52" s="2" customFormat="1" ht="12" customHeight="1">
      <c r="J19"/>
      <c r="AK19" s="27"/>
      <c r="AL19" s="48"/>
      <c r="AM19" s="772" t="s">
        <v>105</v>
      </c>
      <c r="AN19" s="784" t="s">
        <v>197</v>
      </c>
      <c r="AO19" s="784" t="s">
        <v>782</v>
      </c>
      <c r="AP19" s="852" t="s">
        <v>2425</v>
      </c>
      <c r="AQ19" s="853"/>
      <c r="AR19" s="853"/>
      <c r="AS19" s="181">
        <v>0</v>
      </c>
      <c r="AT19" s="766">
        <v>1</v>
      </c>
      <c r="AU19" s="766"/>
      <c r="AV19" s="766"/>
      <c r="AW19" s="168"/>
      <c r="AX19" s="64"/>
    </row>
    <row r="20" spans="1:52" s="2" customFormat="1" ht="24" customHeight="1">
      <c r="J20"/>
      <c r="AK20" s="27"/>
      <c r="AL20" s="48"/>
      <c r="AM20" s="772"/>
      <c r="AN20" s="784"/>
      <c r="AO20" s="784"/>
      <c r="AP20" s="854"/>
      <c r="AQ20" s="855"/>
      <c r="AR20" s="855"/>
      <c r="AS20" s="182"/>
      <c r="AT20" s="764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Большой Камень / городской округ Большой Камень / 05706000</v>
      </c>
      <c r="AU20" s="765"/>
      <c r="AV20" s="765"/>
      <c r="AW20" s="168"/>
      <c r="AX20" s="64"/>
    </row>
    <row r="21" spans="1:52" s="2" customFormat="1" ht="12" customHeight="1">
      <c r="J21"/>
      <c r="AK21" s="27"/>
      <c r="AL21" s="48"/>
      <c r="AM21" s="227"/>
      <c r="AN21" s="228" t="s">
        <v>198</v>
      </c>
      <c r="AO21" s="228"/>
      <c r="AP21" s="189"/>
      <c r="AQ21" s="190"/>
      <c r="AR21" s="190"/>
      <c r="AS21" s="203"/>
      <c r="AT21" s="764" t="str">
        <f>IF('Список территорий'!$M$16="","Не определено",'Список территорий'!$M$16)</f>
        <v>да</v>
      </c>
      <c r="AU21" s="765"/>
      <c r="AV21" s="765"/>
      <c r="AW21" s="168"/>
      <c r="AX21" s="64"/>
    </row>
    <row r="22" spans="1:52" s="2" customFormat="1" ht="24" customHeight="1">
      <c r="J22"/>
      <c r="AK22" s="27"/>
      <c r="AL22" s="48"/>
      <c r="AM22" s="229"/>
      <c r="AN22" s="201" t="s">
        <v>257</v>
      </c>
      <c r="AO22" s="201"/>
      <c r="AP22" s="189"/>
      <c r="AQ22" s="190"/>
      <c r="AR22" s="190"/>
      <c r="AS22" s="203"/>
      <c r="AT22" s="767" t="s">
        <v>553</v>
      </c>
      <c r="AU22" s="768"/>
      <c r="AV22" s="768"/>
      <c r="AW22" s="168"/>
      <c r="AX22" s="64"/>
    </row>
    <row r="23" spans="1:52" s="2" customFormat="1" ht="12" customHeight="1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172" t="s">
        <v>199</v>
      </c>
      <c r="AN23" s="612" t="s">
        <v>415</v>
      </c>
      <c r="AO23" s="153" t="s">
        <v>1141</v>
      </c>
      <c r="AP23" s="263">
        <f t="shared" ref="AP23:AR36" si="0">SUMIF($AS$9:$AW$9,AP$9,$AS223:$AW223)</f>
        <v>139.20000000000002</v>
      </c>
      <c r="AQ23" s="263">
        <f t="shared" si="0"/>
        <v>63.600000000000009</v>
      </c>
      <c r="AR23" s="263">
        <f t="shared" si="0"/>
        <v>75.599999999999994</v>
      </c>
      <c r="AS23" s="203"/>
      <c r="AT23" s="263">
        <f>SUM(AT24:AT35)</f>
        <v>139.20000000000002</v>
      </c>
      <c r="AU23" s="263">
        <f>SUM(AU24:AU35)</f>
        <v>63.600000000000009</v>
      </c>
      <c r="AV23" s="263">
        <f>SUM(AV24:AV35)</f>
        <v>75.599999999999994</v>
      </c>
      <c r="AW23" s="168"/>
      <c r="AX23" s="377"/>
      <c r="AY23" s="46"/>
      <c r="AZ23"/>
    </row>
    <row r="24" spans="1:52" s="2" customFormat="1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613" t="s">
        <v>675</v>
      </c>
      <c r="AN24" s="614" t="s">
        <v>138</v>
      </c>
      <c r="AO24" s="153" t="s">
        <v>1141</v>
      </c>
      <c r="AP24" s="263">
        <f t="shared" si="0"/>
        <v>8.6999999999999993</v>
      </c>
      <c r="AQ24" s="263">
        <f t="shared" si="0"/>
        <v>8.6999999999999993</v>
      </c>
      <c r="AR24" s="263">
        <f t="shared" si="0"/>
        <v>0</v>
      </c>
      <c r="AS24" s="203"/>
      <c r="AT24" s="261">
        <v>8.6999999999999993</v>
      </c>
      <c r="AU24" s="263">
        <f t="shared" ref="AU24:AU29" si="1">AT24</f>
        <v>8.6999999999999993</v>
      </c>
      <c r="AV24" s="257"/>
      <c r="AW24" s="168"/>
      <c r="AX24" s="377"/>
      <c r="AY24" s="46"/>
      <c r="AZ24"/>
    </row>
    <row r="25" spans="1:52" s="2" customForma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613" t="s">
        <v>676</v>
      </c>
      <c r="AN25" s="614" t="s">
        <v>139</v>
      </c>
      <c r="AO25" s="153" t="s">
        <v>1141</v>
      </c>
      <c r="AP25" s="263">
        <f t="shared" si="0"/>
        <v>9.5</v>
      </c>
      <c r="AQ25" s="263">
        <f t="shared" si="0"/>
        <v>9.5</v>
      </c>
      <c r="AR25" s="263">
        <f t="shared" si="0"/>
        <v>0</v>
      </c>
      <c r="AS25" s="203"/>
      <c r="AT25" s="261">
        <v>9.5</v>
      </c>
      <c r="AU25" s="263">
        <f t="shared" si="1"/>
        <v>9.5</v>
      </c>
      <c r="AV25" s="257"/>
      <c r="AW25" s="168"/>
      <c r="AX25" s="377"/>
      <c r="AY25" s="46"/>
      <c r="AZ25"/>
    </row>
    <row r="26" spans="1:52" s="2" customFormat="1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613" t="s">
        <v>700</v>
      </c>
      <c r="AN26" s="614" t="s">
        <v>140</v>
      </c>
      <c r="AO26" s="153" t="s">
        <v>1141</v>
      </c>
      <c r="AP26" s="263">
        <f t="shared" si="0"/>
        <v>9.9</v>
      </c>
      <c r="AQ26" s="263">
        <f t="shared" si="0"/>
        <v>9.9</v>
      </c>
      <c r="AR26" s="263">
        <f t="shared" si="0"/>
        <v>0</v>
      </c>
      <c r="AS26" s="203"/>
      <c r="AT26" s="261">
        <v>9.9</v>
      </c>
      <c r="AU26" s="263">
        <f t="shared" si="1"/>
        <v>9.9</v>
      </c>
      <c r="AV26" s="257"/>
      <c r="AW26" s="168"/>
      <c r="AX26" s="377"/>
      <c r="AY26" s="46"/>
      <c r="AZ26"/>
    </row>
    <row r="27" spans="1:52" s="2" customFormat="1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613" t="s">
        <v>701</v>
      </c>
      <c r="AN27" s="614" t="s">
        <v>141</v>
      </c>
      <c r="AO27" s="153" t="s">
        <v>1141</v>
      </c>
      <c r="AP27" s="263">
        <f t="shared" si="0"/>
        <v>10.8</v>
      </c>
      <c r="AQ27" s="263">
        <f t="shared" si="0"/>
        <v>10.8</v>
      </c>
      <c r="AR27" s="263">
        <f t="shared" si="0"/>
        <v>0</v>
      </c>
      <c r="AS27" s="203"/>
      <c r="AT27" s="261">
        <v>10.8</v>
      </c>
      <c r="AU27" s="263">
        <f t="shared" si="1"/>
        <v>10.8</v>
      </c>
      <c r="AV27" s="257"/>
      <c r="AW27" s="168"/>
      <c r="AX27" s="377"/>
      <c r="AY27" s="46"/>
      <c r="AZ27"/>
    </row>
    <row r="28" spans="1:52" s="2" customFormat="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613" t="s">
        <v>702</v>
      </c>
      <c r="AN28" s="614" t="s">
        <v>142</v>
      </c>
      <c r="AO28" s="153" t="s">
        <v>1141</v>
      </c>
      <c r="AP28" s="263">
        <f t="shared" si="0"/>
        <v>12.6</v>
      </c>
      <c r="AQ28" s="263">
        <f t="shared" si="0"/>
        <v>12.6</v>
      </c>
      <c r="AR28" s="263">
        <f t="shared" si="0"/>
        <v>0</v>
      </c>
      <c r="AS28" s="203"/>
      <c r="AT28" s="287">
        <v>12.6</v>
      </c>
      <c r="AU28" s="263">
        <f t="shared" si="1"/>
        <v>12.6</v>
      </c>
      <c r="AV28" s="289"/>
      <c r="AW28" s="168"/>
      <c r="AX28" s="377"/>
      <c r="AY28" s="46"/>
      <c r="AZ28"/>
    </row>
    <row r="29" spans="1:52" s="2" customFormat="1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613" t="s">
        <v>703</v>
      </c>
      <c r="AN29" s="614" t="s">
        <v>143</v>
      </c>
      <c r="AO29" s="153" t="s">
        <v>1141</v>
      </c>
      <c r="AP29" s="263">
        <f t="shared" si="0"/>
        <v>12.1</v>
      </c>
      <c r="AQ29" s="263">
        <f t="shared" si="0"/>
        <v>12.1</v>
      </c>
      <c r="AR29" s="263">
        <f t="shared" si="0"/>
        <v>0</v>
      </c>
      <c r="AS29" s="203"/>
      <c r="AT29" s="261">
        <v>12.1</v>
      </c>
      <c r="AU29" s="263">
        <f t="shared" si="1"/>
        <v>12.1</v>
      </c>
      <c r="AV29" s="257"/>
      <c r="AW29" s="168"/>
      <c r="AX29" s="377"/>
      <c r="AY29" s="46"/>
      <c r="AZ29"/>
    </row>
    <row r="30" spans="1:52" s="2" customFormat="1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613" t="s">
        <v>704</v>
      </c>
      <c r="AN30" s="614" t="s">
        <v>144</v>
      </c>
      <c r="AO30" s="153" t="s">
        <v>1141</v>
      </c>
      <c r="AP30" s="263">
        <f t="shared" si="0"/>
        <v>12.5</v>
      </c>
      <c r="AQ30" s="263">
        <f t="shared" si="0"/>
        <v>0</v>
      </c>
      <c r="AR30" s="263">
        <f t="shared" si="0"/>
        <v>12.5</v>
      </c>
      <c r="AS30" s="203"/>
      <c r="AT30" s="261">
        <v>12.5</v>
      </c>
      <c r="AU30" s="257"/>
      <c r="AV30" s="263">
        <f t="shared" ref="AV30:AV35" si="2">AT30</f>
        <v>12.5</v>
      </c>
      <c r="AW30" s="168"/>
      <c r="AX30" s="377"/>
      <c r="AY30" s="46"/>
      <c r="AZ30"/>
    </row>
    <row r="31" spans="1:52" s="2" customForma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613" t="s">
        <v>705</v>
      </c>
      <c r="AN31" s="614" t="s">
        <v>145</v>
      </c>
      <c r="AO31" s="153" t="s">
        <v>1141</v>
      </c>
      <c r="AP31" s="263">
        <f t="shared" si="0"/>
        <v>18.399999999999999</v>
      </c>
      <c r="AQ31" s="263">
        <f t="shared" si="0"/>
        <v>0</v>
      </c>
      <c r="AR31" s="263">
        <f t="shared" si="0"/>
        <v>18.399999999999999</v>
      </c>
      <c r="AS31" s="203"/>
      <c r="AT31" s="261">
        <v>18.399999999999999</v>
      </c>
      <c r="AU31" s="257"/>
      <c r="AV31" s="263">
        <f t="shared" si="2"/>
        <v>18.399999999999999</v>
      </c>
      <c r="AW31" s="168"/>
      <c r="AX31" s="377"/>
      <c r="AY31" s="46"/>
      <c r="AZ31"/>
    </row>
    <row r="32" spans="1:52" s="2" customFormat="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613" t="s">
        <v>706</v>
      </c>
      <c r="AN32" s="614" t="s">
        <v>146</v>
      </c>
      <c r="AO32" s="153" t="s">
        <v>1141</v>
      </c>
      <c r="AP32" s="263">
        <f t="shared" si="0"/>
        <v>10.9</v>
      </c>
      <c r="AQ32" s="263">
        <f t="shared" si="0"/>
        <v>0</v>
      </c>
      <c r="AR32" s="263">
        <f t="shared" si="0"/>
        <v>10.9</v>
      </c>
      <c r="AS32" s="203"/>
      <c r="AT32" s="261">
        <v>10.9</v>
      </c>
      <c r="AU32" s="257"/>
      <c r="AV32" s="263">
        <f t="shared" si="2"/>
        <v>10.9</v>
      </c>
      <c r="AW32" s="168"/>
      <c r="AX32" s="377"/>
      <c r="AY32" s="46"/>
      <c r="AZ32"/>
    </row>
    <row r="33" spans="1:52" s="2" customFormat="1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613" t="s">
        <v>707</v>
      </c>
      <c r="AN33" s="614" t="s">
        <v>147</v>
      </c>
      <c r="AO33" s="153" t="s">
        <v>1141</v>
      </c>
      <c r="AP33" s="263">
        <f t="shared" si="0"/>
        <v>11.7</v>
      </c>
      <c r="AQ33" s="263">
        <f t="shared" si="0"/>
        <v>0</v>
      </c>
      <c r="AR33" s="263">
        <f t="shared" si="0"/>
        <v>11.7</v>
      </c>
      <c r="AS33" s="203"/>
      <c r="AT33" s="261">
        <v>11.7</v>
      </c>
      <c r="AU33" s="257"/>
      <c r="AV33" s="263">
        <f t="shared" si="2"/>
        <v>11.7</v>
      </c>
      <c r="AW33" s="168"/>
      <c r="AX33" s="377"/>
      <c r="AY33" s="46"/>
      <c r="AZ33"/>
    </row>
    <row r="34" spans="1:52" s="2" customForma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613" t="s">
        <v>708</v>
      </c>
      <c r="AN34" s="614" t="s">
        <v>148</v>
      </c>
      <c r="AO34" s="153" t="s">
        <v>1141</v>
      </c>
      <c r="AP34" s="263">
        <f t="shared" si="0"/>
        <v>11</v>
      </c>
      <c r="AQ34" s="263">
        <f t="shared" si="0"/>
        <v>0</v>
      </c>
      <c r="AR34" s="263">
        <f t="shared" si="0"/>
        <v>11</v>
      </c>
      <c r="AS34" s="203"/>
      <c r="AT34" s="261">
        <v>11</v>
      </c>
      <c r="AU34" s="257"/>
      <c r="AV34" s="263">
        <f t="shared" si="2"/>
        <v>11</v>
      </c>
      <c r="AW34" s="168"/>
      <c r="AX34" s="377"/>
      <c r="AY34" s="46"/>
      <c r="AZ34"/>
    </row>
    <row r="35" spans="1:52" s="2" customForma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613" t="s">
        <v>709</v>
      </c>
      <c r="AN35" s="614" t="s">
        <v>149</v>
      </c>
      <c r="AO35" s="153" t="s">
        <v>1141</v>
      </c>
      <c r="AP35" s="263">
        <f t="shared" si="0"/>
        <v>11.1</v>
      </c>
      <c r="AQ35" s="263">
        <f t="shared" si="0"/>
        <v>0</v>
      </c>
      <c r="AR35" s="263">
        <f t="shared" si="0"/>
        <v>11.1</v>
      </c>
      <c r="AS35" s="203"/>
      <c r="AT35" s="261">
        <v>11.1</v>
      </c>
      <c r="AU35" s="257"/>
      <c r="AV35" s="263">
        <f t="shared" si="2"/>
        <v>11.1</v>
      </c>
      <c r="AW35" s="168"/>
      <c r="AX35" s="377"/>
      <c r="AY35" s="46"/>
      <c r="AZ35"/>
    </row>
    <row r="36" spans="1:52" s="2" customFormat="1" ht="12" thickBo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172" t="s">
        <v>200</v>
      </c>
      <c r="AN36" s="612" t="s">
        <v>416</v>
      </c>
      <c r="AO36" s="153" t="s">
        <v>1141</v>
      </c>
      <c r="AP36" s="263">
        <f t="shared" si="0"/>
        <v>0</v>
      </c>
      <c r="AQ36" s="263">
        <f t="shared" si="0"/>
        <v>0</v>
      </c>
      <c r="AR36" s="263">
        <f t="shared" si="0"/>
        <v>0</v>
      </c>
      <c r="AS36" s="203"/>
      <c r="AT36" s="263">
        <f t="shared" ref="AT36:AT41" si="3">AU36+AV36</f>
        <v>0</v>
      </c>
      <c r="AU36" s="230"/>
      <c r="AV36" s="230"/>
      <c r="AW36" s="168"/>
      <c r="AX36" s="377"/>
      <c r="AY36" s="46"/>
      <c r="AZ36"/>
    </row>
    <row r="37" spans="1:52" s="2" customFormat="1" ht="24.75" customHeight="1" thickTop="1" thickBo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172" t="s">
        <v>165</v>
      </c>
      <c r="AN37" s="612" t="s">
        <v>316</v>
      </c>
      <c r="AO37" s="171" t="s">
        <v>196</v>
      </c>
      <c r="AP37" s="263">
        <f t="shared" ref="AP37:AR41" si="4">SUMIF($AS$9:$AW$9,AP$9,$AS37:$AW37)</f>
        <v>32827.126399999994</v>
      </c>
      <c r="AQ37" s="263">
        <f t="shared" si="4"/>
        <v>15010.055999999997</v>
      </c>
      <c r="AR37" s="263">
        <f t="shared" si="4"/>
        <v>17817.070399999997</v>
      </c>
      <c r="AS37" s="203"/>
      <c r="AT37" s="574">
        <f t="shared" si="3"/>
        <v>32827.126399999994</v>
      </c>
      <c r="AU37" s="574">
        <f>SUM(AU38,AU65,AU97,AU104,AU105,AU106,AU108,AU112,AU113,AU114,AU143)</f>
        <v>15010.055999999997</v>
      </c>
      <c r="AV37" s="574">
        <f>SUM(AV38,AV65,AV97,AV104,AV105,AV106,AV108,AV112,AV113,AV114,AV143)</f>
        <v>17817.070399999997</v>
      </c>
      <c r="AW37" s="168"/>
      <c r="AX37" s="377"/>
      <c r="AY37" s="46"/>
      <c r="AZ37"/>
    </row>
    <row r="38" spans="1:52" s="2" customFormat="1" ht="12" thickTop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172" t="s">
        <v>811</v>
      </c>
      <c r="AN38" s="511" t="s">
        <v>318</v>
      </c>
      <c r="AO38" s="171" t="s">
        <v>196</v>
      </c>
      <c r="AP38" s="263">
        <f t="shared" si="4"/>
        <v>47.306399999999996</v>
      </c>
      <c r="AQ38" s="263">
        <f t="shared" si="4"/>
        <v>23.735999999999997</v>
      </c>
      <c r="AR38" s="263">
        <f t="shared" si="4"/>
        <v>23.570399999999999</v>
      </c>
      <c r="AS38" s="203"/>
      <c r="AT38" s="263">
        <f t="shared" si="3"/>
        <v>47.306399999999996</v>
      </c>
      <c r="AU38" s="263">
        <f>SUM(AU41,AU44,AU47,AU50,AU53,AU56,AU59,AU62)</f>
        <v>23.735999999999997</v>
      </c>
      <c r="AV38" s="263">
        <f>SUM(AV41,AV44,AV47,AV50,AV53,AV56,AV59,AV62)</f>
        <v>23.570399999999999</v>
      </c>
      <c r="AW38" s="168"/>
      <c r="AX38" s="377"/>
      <c r="AY38" s="46"/>
      <c r="AZ38"/>
    </row>
    <row r="39" spans="1:52" s="2" customForma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45" t="s">
        <v>710</v>
      </c>
      <c r="AN39" s="515" t="s">
        <v>765</v>
      </c>
      <c r="AO39" s="171" t="s">
        <v>289</v>
      </c>
      <c r="AP39" s="263">
        <f t="shared" si="4"/>
        <v>10.8</v>
      </c>
      <c r="AQ39" s="263">
        <f t="shared" si="4"/>
        <v>5.4</v>
      </c>
      <c r="AR39" s="263">
        <f t="shared" si="4"/>
        <v>5.4</v>
      </c>
      <c r="AS39" s="203"/>
      <c r="AT39" s="263">
        <f t="shared" si="3"/>
        <v>10.8</v>
      </c>
      <c r="AU39" s="263">
        <f>AU43+AU49+AU55+AU61</f>
        <v>5.4</v>
      </c>
      <c r="AV39" s="263">
        <f>AV43+AV49+AV55+AV61</f>
        <v>5.4</v>
      </c>
      <c r="AW39" s="203"/>
      <c r="AX39" s="347"/>
      <c r="AY39" s="46"/>
      <c r="AZ39"/>
    </row>
    <row r="40" spans="1:52" s="2" customForma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45" t="s">
        <v>711</v>
      </c>
      <c r="AN40" s="515" t="s">
        <v>767</v>
      </c>
      <c r="AO40" s="171" t="s">
        <v>768</v>
      </c>
      <c r="AP40" s="263">
        <f t="shared" si="4"/>
        <v>0.24</v>
      </c>
      <c r="AQ40" s="263">
        <f t="shared" si="4"/>
        <v>0.12</v>
      </c>
      <c r="AR40" s="263">
        <f t="shared" si="4"/>
        <v>0.12</v>
      </c>
      <c r="AS40" s="203"/>
      <c r="AT40" s="263">
        <f t="shared" si="3"/>
        <v>0.24</v>
      </c>
      <c r="AU40" s="263">
        <f>AU46+AU52+AU58+AU64</f>
        <v>0.12</v>
      </c>
      <c r="AV40" s="263">
        <f>AV46+AV52+AV58+AV64</f>
        <v>0.12</v>
      </c>
      <c r="AW40" s="203"/>
      <c r="AX40" s="347"/>
      <c r="AY40" s="46"/>
      <c r="AZ40"/>
    </row>
    <row r="41" spans="1:52" s="2" customForma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45" t="s">
        <v>713</v>
      </c>
      <c r="AN41" s="515" t="s">
        <v>352</v>
      </c>
      <c r="AO41" s="171" t="s">
        <v>196</v>
      </c>
      <c r="AP41" s="263">
        <f t="shared" si="4"/>
        <v>0</v>
      </c>
      <c r="AQ41" s="263">
        <f t="shared" si="4"/>
        <v>0</v>
      </c>
      <c r="AR41" s="263">
        <f t="shared" si="4"/>
        <v>0</v>
      </c>
      <c r="AS41" s="203"/>
      <c r="AT41" s="263">
        <f t="shared" si="3"/>
        <v>0</v>
      </c>
      <c r="AU41" s="263">
        <f>AU42*AU43</f>
        <v>0</v>
      </c>
      <c r="AV41" s="263">
        <f>AV42*AV43</f>
        <v>0</v>
      </c>
      <c r="AW41" s="203"/>
      <c r="AX41" s="347"/>
      <c r="AY41" s="46"/>
      <c r="AZ41"/>
    </row>
    <row r="42" spans="1:52" s="2" customForma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223" t="s">
        <v>790</v>
      </c>
      <c r="AN42" s="507" t="s">
        <v>769</v>
      </c>
      <c r="AO42" s="171" t="s">
        <v>331</v>
      </c>
      <c r="AP42" s="263">
        <f>IF(AP43=0,0,AP41/AP43)</f>
        <v>0</v>
      </c>
      <c r="AQ42" s="263">
        <f>IF(AQ43=0,0,AQ41/AQ43)</f>
        <v>0</v>
      </c>
      <c r="AR42" s="263">
        <f>IF(AR43=0,0,AR41/AR43)</f>
        <v>0</v>
      </c>
      <c r="AS42" s="203"/>
      <c r="AT42" s="263">
        <f>IF(AT43=0,0,AT41/AT43)</f>
        <v>0</v>
      </c>
      <c r="AU42" s="261"/>
      <c r="AV42" s="261"/>
      <c r="AW42" s="203"/>
      <c r="AX42" s="347"/>
      <c r="AY42" s="46"/>
      <c r="AZ42"/>
    </row>
    <row r="43" spans="1:52" s="2" customForma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223" t="s">
        <v>791</v>
      </c>
      <c r="AN43" s="507" t="s">
        <v>765</v>
      </c>
      <c r="AO43" s="171" t="s">
        <v>289</v>
      </c>
      <c r="AP43" s="263">
        <f t="shared" ref="AP43:AR44" si="5">SUMIF($AS$9:$AW$9,AP$9,$AS43:$AW43)</f>
        <v>0</v>
      </c>
      <c r="AQ43" s="263">
        <f t="shared" si="5"/>
        <v>0</v>
      </c>
      <c r="AR43" s="263">
        <f t="shared" si="5"/>
        <v>0</v>
      </c>
      <c r="AS43" s="203"/>
      <c r="AT43" s="263">
        <f>AU43+AV43</f>
        <v>0</v>
      </c>
      <c r="AU43" s="261"/>
      <c r="AV43" s="261"/>
      <c r="AW43" s="203"/>
      <c r="AX43" s="347"/>
      <c r="AY43" s="46"/>
      <c r="AZ43"/>
    </row>
    <row r="44" spans="1:52" s="2" customForma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45" t="s">
        <v>714</v>
      </c>
      <c r="AN44" s="515" t="s">
        <v>356</v>
      </c>
      <c r="AO44" s="171" t="s">
        <v>196</v>
      </c>
      <c r="AP44" s="263">
        <f t="shared" si="5"/>
        <v>0</v>
      </c>
      <c r="AQ44" s="263">
        <f t="shared" si="5"/>
        <v>0</v>
      </c>
      <c r="AR44" s="263">
        <f t="shared" si="5"/>
        <v>0</v>
      </c>
      <c r="AS44" s="203"/>
      <c r="AT44" s="263">
        <f>AU44+AV44</f>
        <v>0</v>
      </c>
      <c r="AU44" s="263">
        <f>AU45*AU46</f>
        <v>0</v>
      </c>
      <c r="AV44" s="263">
        <f>AV45*AV46</f>
        <v>0</v>
      </c>
      <c r="AW44" s="203"/>
      <c r="AX44" s="347"/>
      <c r="AY44" s="46"/>
      <c r="AZ44"/>
    </row>
    <row r="45" spans="1:52" s="2" customForma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223" t="s">
        <v>792</v>
      </c>
      <c r="AN45" s="507" t="s">
        <v>770</v>
      </c>
      <c r="AO45" s="171" t="s">
        <v>332</v>
      </c>
      <c r="AP45" s="263">
        <f>IF(AP46=0,0,AP44/AP46)</f>
        <v>0</v>
      </c>
      <c r="AQ45" s="263">
        <f>IF(AQ46=0,0,AQ44/AQ46)</f>
        <v>0</v>
      </c>
      <c r="AR45" s="263">
        <f>IF(AR46=0,0,AR44/AR46)</f>
        <v>0</v>
      </c>
      <c r="AS45" s="203"/>
      <c r="AT45" s="263">
        <f>IF(AT46=0,0,AT44/AT46)</f>
        <v>0</v>
      </c>
      <c r="AU45" s="261"/>
      <c r="AV45" s="261"/>
      <c r="AW45" s="203"/>
      <c r="AX45" s="347"/>
      <c r="AY45" s="46"/>
      <c r="AZ45"/>
    </row>
    <row r="46" spans="1:52" s="2" customForma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223" t="s">
        <v>793</v>
      </c>
      <c r="AN46" s="507" t="s">
        <v>771</v>
      </c>
      <c r="AO46" s="171" t="s">
        <v>768</v>
      </c>
      <c r="AP46" s="263">
        <f t="shared" ref="AP46:AR47" si="6">SUMIF($AS$9:$AW$9,AP$9,$AS46:$AW46)</f>
        <v>0</v>
      </c>
      <c r="AQ46" s="263">
        <f t="shared" si="6"/>
        <v>0</v>
      </c>
      <c r="AR46" s="263">
        <f t="shared" si="6"/>
        <v>0</v>
      </c>
      <c r="AS46" s="203"/>
      <c r="AT46" s="263">
        <f>AU46+AV46</f>
        <v>0</v>
      </c>
      <c r="AU46" s="261"/>
      <c r="AV46" s="261"/>
      <c r="AW46" s="203"/>
      <c r="AX46" s="347"/>
      <c r="AY46" s="46"/>
      <c r="AZ46"/>
    </row>
    <row r="47" spans="1:52" s="2" customForma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45" t="s">
        <v>715</v>
      </c>
      <c r="AN47" s="515" t="s">
        <v>360</v>
      </c>
      <c r="AO47" s="171" t="s">
        <v>196</v>
      </c>
      <c r="AP47" s="263">
        <f t="shared" si="6"/>
        <v>46.277999999999999</v>
      </c>
      <c r="AQ47" s="263">
        <f t="shared" si="6"/>
        <v>23.22</v>
      </c>
      <c r="AR47" s="263">
        <f t="shared" si="6"/>
        <v>23.058</v>
      </c>
      <c r="AS47" s="203"/>
      <c r="AT47" s="263">
        <f>AU47+AV47</f>
        <v>46.277999999999999</v>
      </c>
      <c r="AU47" s="263">
        <f>AU48*AU49</f>
        <v>23.22</v>
      </c>
      <c r="AV47" s="263">
        <f>AV48*AV49</f>
        <v>23.058</v>
      </c>
      <c r="AW47" s="203"/>
      <c r="AX47" s="347"/>
      <c r="AY47" s="46"/>
      <c r="AZ47"/>
    </row>
    <row r="48" spans="1:52" s="2" customForma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223" t="s">
        <v>716</v>
      </c>
      <c r="AN48" s="507" t="s">
        <v>769</v>
      </c>
      <c r="AO48" s="171" t="s">
        <v>331</v>
      </c>
      <c r="AP48" s="263">
        <f>IF(AP49=0,0,AP47/AP49)</f>
        <v>4.2849999999999993</v>
      </c>
      <c r="AQ48" s="263">
        <f>IF(AQ49=0,0,AQ47/AQ49)</f>
        <v>4.3</v>
      </c>
      <c r="AR48" s="263">
        <f>IF(AR49=0,0,AR47/AR49)</f>
        <v>4.2699999999999996</v>
      </c>
      <c r="AS48" s="203"/>
      <c r="AT48" s="263">
        <f>IF(AT49=0,0,AT47/AT49)</f>
        <v>4.2849999999999993</v>
      </c>
      <c r="AU48" s="261">
        <v>4.3</v>
      </c>
      <c r="AV48" s="261">
        <v>4.2699999999999996</v>
      </c>
      <c r="AW48" s="203"/>
      <c r="AX48" s="347"/>
      <c r="AY48" s="46"/>
      <c r="AZ48"/>
    </row>
    <row r="49" spans="1:52" s="2" customForma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223" t="s">
        <v>717</v>
      </c>
      <c r="AN49" s="507" t="s">
        <v>765</v>
      </c>
      <c r="AO49" s="171" t="s">
        <v>289</v>
      </c>
      <c r="AP49" s="263">
        <f t="shared" ref="AP49:AR50" si="7">SUMIF($AS$9:$AW$9,AP$9,$AS49:$AW49)</f>
        <v>10.8</v>
      </c>
      <c r="AQ49" s="263">
        <f t="shared" si="7"/>
        <v>5.4</v>
      </c>
      <c r="AR49" s="263">
        <f t="shared" si="7"/>
        <v>5.4</v>
      </c>
      <c r="AS49" s="203"/>
      <c r="AT49" s="263">
        <f>AU49+AV49</f>
        <v>10.8</v>
      </c>
      <c r="AU49" s="261">
        <v>5.4</v>
      </c>
      <c r="AV49" s="261">
        <v>5.4</v>
      </c>
      <c r="AW49" s="203"/>
      <c r="AX49" s="347"/>
      <c r="AY49" s="46"/>
      <c r="AZ49"/>
    </row>
    <row r="50" spans="1:52" s="2" customForma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45" t="s">
        <v>718</v>
      </c>
      <c r="AN50" s="515" t="s">
        <v>364</v>
      </c>
      <c r="AO50" s="171" t="s">
        <v>196</v>
      </c>
      <c r="AP50" s="263">
        <f t="shared" si="7"/>
        <v>1.0284</v>
      </c>
      <c r="AQ50" s="263">
        <f t="shared" si="7"/>
        <v>0.51600000000000001</v>
      </c>
      <c r="AR50" s="263">
        <f t="shared" si="7"/>
        <v>0.51239999999999997</v>
      </c>
      <c r="AS50" s="203"/>
      <c r="AT50" s="263">
        <f>AU50+AV50</f>
        <v>1.0284</v>
      </c>
      <c r="AU50" s="263">
        <f>AU51*AU52</f>
        <v>0.51600000000000001</v>
      </c>
      <c r="AV50" s="263">
        <f>AV51*AV52</f>
        <v>0.51239999999999997</v>
      </c>
      <c r="AW50" s="203"/>
      <c r="AX50" s="347"/>
      <c r="AY50" s="46"/>
      <c r="AZ50"/>
    </row>
    <row r="51" spans="1:52" s="2" customForma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223" t="s">
        <v>719</v>
      </c>
      <c r="AN51" s="507" t="s">
        <v>770</v>
      </c>
      <c r="AO51" s="171" t="s">
        <v>332</v>
      </c>
      <c r="AP51" s="263">
        <f>IF(AP52=0,0,AP50/AP52)</f>
        <v>4.2850000000000001</v>
      </c>
      <c r="AQ51" s="263">
        <f>IF(AQ52=0,0,AQ50/AQ52)</f>
        <v>4.3000000000000007</v>
      </c>
      <c r="AR51" s="263">
        <f>IF(AR52=0,0,AR50/AR52)</f>
        <v>4.2699999999999996</v>
      </c>
      <c r="AS51" s="203"/>
      <c r="AT51" s="263">
        <f>IF(AT52=0,0,AT50/AT52)</f>
        <v>4.2850000000000001</v>
      </c>
      <c r="AU51" s="261">
        <v>4.3</v>
      </c>
      <c r="AV51" s="261">
        <v>4.2699999999999996</v>
      </c>
      <c r="AW51" s="203"/>
      <c r="AX51" s="347"/>
      <c r="AY51" s="46"/>
      <c r="AZ51"/>
    </row>
    <row r="52" spans="1:52" s="2" customForma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223" t="s">
        <v>720</v>
      </c>
      <c r="AN52" s="507" t="s">
        <v>771</v>
      </c>
      <c r="AO52" s="171" t="s">
        <v>768</v>
      </c>
      <c r="AP52" s="263">
        <f t="shared" ref="AP52:AR53" si="8">SUMIF($AS$9:$AW$9,AP$9,$AS52:$AW52)</f>
        <v>0.24</v>
      </c>
      <c r="AQ52" s="263">
        <f t="shared" si="8"/>
        <v>0.12</v>
      </c>
      <c r="AR52" s="263">
        <f t="shared" si="8"/>
        <v>0.12</v>
      </c>
      <c r="AS52" s="203"/>
      <c r="AT52" s="263">
        <f>AU52+AV52</f>
        <v>0.24</v>
      </c>
      <c r="AU52" s="261">
        <v>0.12</v>
      </c>
      <c r="AV52" s="261">
        <v>0.12</v>
      </c>
      <c r="AW52" s="203"/>
      <c r="AX52" s="347"/>
      <c r="AY52" s="46"/>
      <c r="AZ52"/>
    </row>
    <row r="53" spans="1:52" s="2" customForma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45" t="s">
        <v>721</v>
      </c>
      <c r="AN53" s="515" t="s">
        <v>368</v>
      </c>
      <c r="AO53" s="171" t="s">
        <v>196</v>
      </c>
      <c r="AP53" s="263">
        <f t="shared" si="8"/>
        <v>0</v>
      </c>
      <c r="AQ53" s="263">
        <f t="shared" si="8"/>
        <v>0</v>
      </c>
      <c r="AR53" s="263">
        <f t="shared" si="8"/>
        <v>0</v>
      </c>
      <c r="AS53" s="203"/>
      <c r="AT53" s="263">
        <f>AU53+AV53</f>
        <v>0</v>
      </c>
      <c r="AU53" s="263">
        <f>AU54*AU55</f>
        <v>0</v>
      </c>
      <c r="AV53" s="263">
        <f>AV54*AV55</f>
        <v>0</v>
      </c>
      <c r="AW53" s="203"/>
      <c r="AX53" s="347"/>
      <c r="AY53" s="46"/>
      <c r="AZ53"/>
    </row>
    <row r="54" spans="1:52" s="2" customForma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223" t="s">
        <v>722</v>
      </c>
      <c r="AN54" s="507" t="s">
        <v>769</v>
      </c>
      <c r="AO54" s="171" t="s">
        <v>331</v>
      </c>
      <c r="AP54" s="263">
        <f>IF(AP55=0,0,AP53/AP55)</f>
        <v>0</v>
      </c>
      <c r="AQ54" s="263">
        <f>IF(AQ55=0,0,AQ53/AQ55)</f>
        <v>0</v>
      </c>
      <c r="AR54" s="263">
        <f>IF(AR55=0,0,AR53/AR55)</f>
        <v>0</v>
      </c>
      <c r="AS54" s="203"/>
      <c r="AT54" s="263">
        <f>IF(AT55=0,0,AT53/AT55)</f>
        <v>0</v>
      </c>
      <c r="AU54" s="261"/>
      <c r="AV54" s="261"/>
      <c r="AW54" s="203"/>
      <c r="AX54" s="347"/>
      <c r="AY54" s="46"/>
      <c r="AZ54"/>
    </row>
    <row r="55" spans="1:52" s="2" customForma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223" t="s">
        <v>723</v>
      </c>
      <c r="AN55" s="507" t="s">
        <v>765</v>
      </c>
      <c r="AO55" s="171" t="s">
        <v>289</v>
      </c>
      <c r="AP55" s="263">
        <f t="shared" ref="AP55:AR56" si="9">SUMIF($AS$9:$AW$9,AP$9,$AS55:$AW55)</f>
        <v>0</v>
      </c>
      <c r="AQ55" s="263">
        <f t="shared" si="9"/>
        <v>0</v>
      </c>
      <c r="AR55" s="263">
        <f t="shared" si="9"/>
        <v>0</v>
      </c>
      <c r="AS55" s="203"/>
      <c r="AT55" s="263">
        <f>AU55+AV55</f>
        <v>0</v>
      </c>
      <c r="AU55" s="261"/>
      <c r="AV55" s="261"/>
      <c r="AW55" s="203"/>
      <c r="AX55" s="347"/>
      <c r="AY55" s="46"/>
      <c r="AZ55"/>
    </row>
    <row r="56" spans="1:52" s="2" customForma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45" t="s">
        <v>724</v>
      </c>
      <c r="AN56" s="515" t="s">
        <v>372</v>
      </c>
      <c r="AO56" s="171" t="s">
        <v>196</v>
      </c>
      <c r="AP56" s="263">
        <f t="shared" si="9"/>
        <v>0</v>
      </c>
      <c r="AQ56" s="263">
        <f t="shared" si="9"/>
        <v>0</v>
      </c>
      <c r="AR56" s="263">
        <f t="shared" si="9"/>
        <v>0</v>
      </c>
      <c r="AS56" s="203"/>
      <c r="AT56" s="263">
        <f>AU56+AV56</f>
        <v>0</v>
      </c>
      <c r="AU56" s="263">
        <f>AU57*AU58</f>
        <v>0</v>
      </c>
      <c r="AV56" s="263">
        <f>AV57*AV58</f>
        <v>0</v>
      </c>
      <c r="AW56" s="203"/>
      <c r="AX56" s="347"/>
      <c r="AY56" s="46"/>
      <c r="AZ56"/>
    </row>
    <row r="57" spans="1:52" s="2" customForma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223" t="s">
        <v>725</v>
      </c>
      <c r="AN57" s="507" t="s">
        <v>770</v>
      </c>
      <c r="AO57" s="171" t="s">
        <v>332</v>
      </c>
      <c r="AP57" s="263">
        <f>IF(AP58=0,0,AP56/AP58)</f>
        <v>0</v>
      </c>
      <c r="AQ57" s="263">
        <f>IF(AQ58=0,0,AQ56/AQ58)</f>
        <v>0</v>
      </c>
      <c r="AR57" s="263">
        <f>IF(AR58=0,0,AR56/AR58)</f>
        <v>0</v>
      </c>
      <c r="AS57" s="203"/>
      <c r="AT57" s="263">
        <f>IF(AT58=0,0,AT56/AT58)</f>
        <v>0</v>
      </c>
      <c r="AU57" s="261"/>
      <c r="AV57" s="261"/>
      <c r="AW57" s="203"/>
      <c r="AX57" s="347"/>
      <c r="AY57" s="46"/>
      <c r="AZ57"/>
    </row>
    <row r="58" spans="1:52" s="2" customForma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223" t="s">
        <v>726</v>
      </c>
      <c r="AN58" s="507" t="s">
        <v>771</v>
      </c>
      <c r="AO58" s="171" t="s">
        <v>768</v>
      </c>
      <c r="AP58" s="263">
        <f t="shared" ref="AP58:AR59" si="10">SUMIF($AS$9:$AW$9,AP$9,$AS58:$AW58)</f>
        <v>0</v>
      </c>
      <c r="AQ58" s="263">
        <f t="shared" si="10"/>
        <v>0</v>
      </c>
      <c r="AR58" s="263">
        <f t="shared" si="10"/>
        <v>0</v>
      </c>
      <c r="AS58" s="203"/>
      <c r="AT58" s="263">
        <f>AU58+AV58</f>
        <v>0</v>
      </c>
      <c r="AU58" s="261"/>
      <c r="AV58" s="261"/>
      <c r="AW58" s="203"/>
      <c r="AX58" s="347"/>
      <c r="AY58" s="46"/>
      <c r="AZ58"/>
    </row>
    <row r="59" spans="1:52" s="2" customForma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45" t="s">
        <v>727</v>
      </c>
      <c r="AN59" s="515" t="s">
        <v>376</v>
      </c>
      <c r="AO59" s="171" t="s">
        <v>196</v>
      </c>
      <c r="AP59" s="263">
        <f t="shared" si="10"/>
        <v>0</v>
      </c>
      <c r="AQ59" s="263">
        <f t="shared" si="10"/>
        <v>0</v>
      </c>
      <c r="AR59" s="263">
        <f t="shared" si="10"/>
        <v>0</v>
      </c>
      <c r="AS59" s="203"/>
      <c r="AT59" s="263">
        <f>AU59+AV59</f>
        <v>0</v>
      </c>
      <c r="AU59" s="263">
        <f>AU60*AU61</f>
        <v>0</v>
      </c>
      <c r="AV59" s="263">
        <f>AV60*AV61</f>
        <v>0</v>
      </c>
      <c r="AW59" s="203"/>
      <c r="AX59" s="347"/>
      <c r="AY59" s="46"/>
      <c r="AZ59"/>
    </row>
    <row r="60" spans="1:52" s="2" customForma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223" t="s">
        <v>728</v>
      </c>
      <c r="AN60" s="507" t="s">
        <v>769</v>
      </c>
      <c r="AO60" s="171" t="s">
        <v>331</v>
      </c>
      <c r="AP60" s="263">
        <f>IF(AP61=0,0,AP59/AP61)</f>
        <v>0</v>
      </c>
      <c r="AQ60" s="263">
        <f>IF(AQ61=0,0,AQ59/AQ61)</f>
        <v>0</v>
      </c>
      <c r="AR60" s="263">
        <f>IF(AR61=0,0,AR59/AR61)</f>
        <v>0</v>
      </c>
      <c r="AS60" s="203"/>
      <c r="AT60" s="263">
        <f>IF(AT61=0,0,AT59/AT61)</f>
        <v>0</v>
      </c>
      <c r="AU60" s="261"/>
      <c r="AV60" s="261"/>
      <c r="AW60" s="203"/>
      <c r="AX60" s="347"/>
      <c r="AY60" s="46"/>
      <c r="AZ60"/>
    </row>
    <row r="61" spans="1:52" s="2" customForma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223" t="s">
        <v>729</v>
      </c>
      <c r="AN61" s="507" t="s">
        <v>765</v>
      </c>
      <c r="AO61" s="171" t="s">
        <v>289</v>
      </c>
      <c r="AP61" s="263">
        <f t="shared" ref="AP61:AR62" si="11">SUMIF($AS$9:$AW$9,AP$9,$AS61:$AW61)</f>
        <v>0</v>
      </c>
      <c r="AQ61" s="263">
        <f t="shared" si="11"/>
        <v>0</v>
      </c>
      <c r="AR61" s="263">
        <f t="shared" si="11"/>
        <v>0</v>
      </c>
      <c r="AS61" s="203"/>
      <c r="AT61" s="263">
        <f>AU61+AV61</f>
        <v>0</v>
      </c>
      <c r="AU61" s="261"/>
      <c r="AV61" s="261"/>
      <c r="AW61" s="203"/>
      <c r="AX61" s="347"/>
      <c r="AY61" s="46"/>
      <c r="AZ61"/>
    </row>
    <row r="62" spans="1:52" s="2" customForma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45" t="s">
        <v>730</v>
      </c>
      <c r="AN62" s="515" t="s">
        <v>380</v>
      </c>
      <c r="AO62" s="171" t="s">
        <v>196</v>
      </c>
      <c r="AP62" s="263">
        <f t="shared" si="11"/>
        <v>0</v>
      </c>
      <c r="AQ62" s="263">
        <f t="shared" si="11"/>
        <v>0</v>
      </c>
      <c r="AR62" s="263">
        <f t="shared" si="11"/>
        <v>0</v>
      </c>
      <c r="AS62" s="203"/>
      <c r="AT62" s="263">
        <f>AU62+AV62</f>
        <v>0</v>
      </c>
      <c r="AU62" s="263">
        <f>AU63*AU64</f>
        <v>0</v>
      </c>
      <c r="AV62" s="263">
        <f>AV63*AV64</f>
        <v>0</v>
      </c>
      <c r="AW62" s="203"/>
      <c r="AX62" s="347"/>
      <c r="AY62" s="46"/>
      <c r="AZ62"/>
    </row>
    <row r="63" spans="1:52" s="2" customForma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223" t="s">
        <v>731</v>
      </c>
      <c r="AN63" s="507" t="s">
        <v>770</v>
      </c>
      <c r="AO63" s="171" t="s">
        <v>332</v>
      </c>
      <c r="AP63" s="263">
        <f>IF(AP64=0,0,AP62/AP64)</f>
        <v>0</v>
      </c>
      <c r="AQ63" s="263">
        <f>IF(AQ64=0,0,AQ62/AQ64)</f>
        <v>0</v>
      </c>
      <c r="AR63" s="263">
        <f>IF(AR64=0,0,AR62/AR64)</f>
        <v>0</v>
      </c>
      <c r="AS63" s="203"/>
      <c r="AT63" s="263">
        <f>IF(AT64=0,0,AT62/AT64)</f>
        <v>0</v>
      </c>
      <c r="AU63" s="261"/>
      <c r="AV63" s="261"/>
      <c r="AW63" s="203"/>
      <c r="AX63" s="347"/>
      <c r="AY63" s="46"/>
      <c r="AZ63"/>
    </row>
    <row r="64" spans="1:52" s="2" customForma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223" t="s">
        <v>732</v>
      </c>
      <c r="AN64" s="507" t="s">
        <v>771</v>
      </c>
      <c r="AO64" s="171" t="s">
        <v>768</v>
      </c>
      <c r="AP64" s="263">
        <f t="shared" ref="AP64:AR65" si="12">SUMIF($AS$9:$AW$9,AP$9,$AS64:$AW64)</f>
        <v>0</v>
      </c>
      <c r="AQ64" s="263">
        <f t="shared" si="12"/>
        <v>0</v>
      </c>
      <c r="AR64" s="263">
        <f t="shared" si="12"/>
        <v>0</v>
      </c>
      <c r="AS64" s="203"/>
      <c r="AT64" s="263">
        <f>AU64+AV64</f>
        <v>0</v>
      </c>
      <c r="AU64" s="261"/>
      <c r="AV64" s="261"/>
      <c r="AW64" s="203"/>
      <c r="AX64" s="347"/>
      <c r="AY64" s="46"/>
      <c r="AZ64"/>
    </row>
    <row r="65" spans="1:52" s="2" customForma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172" t="s">
        <v>813</v>
      </c>
      <c r="AN65" s="511" t="s">
        <v>202</v>
      </c>
      <c r="AO65" s="171" t="s">
        <v>196</v>
      </c>
      <c r="AP65" s="263">
        <f t="shared" si="12"/>
        <v>15139.5</v>
      </c>
      <c r="AQ65" s="263">
        <f t="shared" si="12"/>
        <v>7100.0999999999995</v>
      </c>
      <c r="AR65" s="263">
        <f t="shared" si="12"/>
        <v>8039.4</v>
      </c>
      <c r="AS65" s="203"/>
      <c r="AT65" s="263">
        <f>AU65+AV65</f>
        <v>15139.5</v>
      </c>
      <c r="AU65" s="263">
        <f>SUM(AU71,AU78,AU85,AU89,AU93)</f>
        <v>7100.0999999999995</v>
      </c>
      <c r="AV65" s="263">
        <f>SUM(AV71,AV78,AV85,AV89,AV93)</f>
        <v>8039.4</v>
      </c>
      <c r="AW65" s="168"/>
      <c r="AX65" s="347"/>
      <c r="AY65" s="46"/>
      <c r="AZ65"/>
    </row>
    <row r="66" spans="1:52" s="2" customFormat="1" ht="2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353" t="str">
        <f>AM65 &amp; ".0.1"</f>
        <v>2.2.0.1</v>
      </c>
      <c r="AN66" s="507" t="s">
        <v>26</v>
      </c>
      <c r="AO66" s="171" t="s">
        <v>30</v>
      </c>
      <c r="AP66" s="257"/>
      <c r="AQ66" s="263">
        <f>IF(AQ67=0,0,(1000*AQ65/AQ67)/AQ$6)</f>
        <v>28583.333333333325</v>
      </c>
      <c r="AR66" s="263">
        <f>IF(AR67=0,0,(1000*AR65/AR67)/AR$6)</f>
        <v>33413.965087281795</v>
      </c>
      <c r="AS66" s="203"/>
      <c r="AT66" s="257"/>
      <c r="AU66" s="263">
        <f>IF(AU67=0,0,(1000*AU65/AU67)/AU$6)</f>
        <v>28583.333333333325</v>
      </c>
      <c r="AV66" s="263">
        <f>IF(AV67=0,0,(1000*AV65/AV67)/AV$6)</f>
        <v>33413.965087281795</v>
      </c>
      <c r="AW66" s="168"/>
      <c r="AX66" s="347"/>
      <c r="AY66" s="46"/>
      <c r="AZ66"/>
    </row>
    <row r="67" spans="1:52" s="2" customFormat="1" ht="2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353" t="str">
        <f>AM65 &amp; ".0.2"</f>
        <v>2.2.0.2</v>
      </c>
      <c r="AN67" s="507" t="s">
        <v>27</v>
      </c>
      <c r="AO67" s="171" t="s">
        <v>294</v>
      </c>
      <c r="AP67" s="257"/>
      <c r="AQ67" s="263">
        <f>SUMIF($AS$9:$AW$9,AQ$9,$AS67:$AW67)</f>
        <v>41.400000000000006</v>
      </c>
      <c r="AR67" s="263">
        <f>SUMIF($AS$9:$AW$9,AR$9,$AS67:$AW67)</f>
        <v>40.1</v>
      </c>
      <c r="AS67" s="203"/>
      <c r="AT67" s="257"/>
      <c r="AU67" s="263">
        <f>SUM(AU73,AU80,AU87,AU91,AU95)</f>
        <v>41.400000000000006</v>
      </c>
      <c r="AV67" s="263">
        <f>SUM(AV73,AV80,AV87,AV91,AV95)</f>
        <v>40.1</v>
      </c>
      <c r="AW67" s="168"/>
      <c r="AX67" s="347"/>
      <c r="AY67" s="46"/>
      <c r="AZ67"/>
    </row>
    <row r="68" spans="1:52" s="2" customFormat="1" ht="2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577" t="str">
        <f>AM67 &amp; ".1"</f>
        <v>2.2.0.2.1</v>
      </c>
      <c r="AN68" s="615" t="s">
        <v>29</v>
      </c>
      <c r="AO68" s="171" t="s">
        <v>294</v>
      </c>
      <c r="AP68" s="257"/>
      <c r="AQ68" s="263">
        <f>SUMIF($AS$9:$AW$9,AQ$9,$AS68:$AW68)</f>
        <v>59</v>
      </c>
      <c r="AR68" s="263">
        <f>SUMIF($AS$9:$AW$9,AR$9,$AS68:$AW68)</f>
        <v>59</v>
      </c>
      <c r="AS68" s="203"/>
      <c r="AT68" s="257"/>
      <c r="AU68" s="263">
        <f>SUM(AU74,AU81,AU88,AU92,AU96)</f>
        <v>59</v>
      </c>
      <c r="AV68" s="263">
        <f>SUM(AV74,AV81,AV88,AV92,AV96)</f>
        <v>59</v>
      </c>
      <c r="AW68" s="168"/>
      <c r="AX68" s="347"/>
      <c r="AY68" s="46"/>
      <c r="AZ68"/>
    </row>
    <row r="69" spans="1:52" s="2" customFormat="1" ht="2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577" t="str">
        <f>AM67 &amp; ".2"</f>
        <v>2.2.0.2.2</v>
      </c>
      <c r="AN69" s="615" t="s">
        <v>28</v>
      </c>
      <c r="AO69" s="171" t="s">
        <v>861</v>
      </c>
      <c r="AP69" s="257"/>
      <c r="AQ69" s="263">
        <f>IF(AQ68=0,0,AQ67/AQ68*100)</f>
        <v>70.169491525423737</v>
      </c>
      <c r="AR69" s="263">
        <f>IF(AR68=0,0,AR67/AR68*100)</f>
        <v>67.966101694915267</v>
      </c>
      <c r="AS69" s="203"/>
      <c r="AT69" s="257"/>
      <c r="AU69" s="263">
        <f>IF(AU68=0,0,AU67/AU68*100)</f>
        <v>70.169491525423737</v>
      </c>
      <c r="AV69" s="263">
        <f>IF(AV68=0,0,AV67/AV68*100)</f>
        <v>67.966101694915267</v>
      </c>
      <c r="AW69" s="168"/>
      <c r="AX69" s="347"/>
      <c r="AY69" s="46"/>
      <c r="AZ69"/>
    </row>
    <row r="70" spans="1:52" s="2" customFormat="1" ht="2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353" t="str">
        <f>AM65 &amp; ".0.3"</f>
        <v>2.2.0.3</v>
      </c>
      <c r="AN70" s="507" t="s">
        <v>33</v>
      </c>
      <c r="AO70" s="171" t="s">
        <v>30</v>
      </c>
      <c r="AP70" s="257"/>
      <c r="AQ70" s="257"/>
      <c r="AR70" s="257"/>
      <c r="AS70" s="203"/>
      <c r="AT70" s="257"/>
      <c r="AU70" s="261">
        <v>9.1999999999999993</v>
      </c>
      <c r="AV70" s="261">
        <v>9.1999999999999993</v>
      </c>
      <c r="AW70" s="168"/>
      <c r="AX70" s="347"/>
      <c r="AY70" s="46"/>
      <c r="AZ70"/>
    </row>
    <row r="71" spans="1:52" s="2" customForma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353" t="str">
        <f>AM65 &amp; ".1"</f>
        <v>2.2.1</v>
      </c>
      <c r="AN71" s="515" t="s">
        <v>617</v>
      </c>
      <c r="AO71" s="171" t="s">
        <v>196</v>
      </c>
      <c r="AP71" s="263">
        <f>SUMIF($AS$9:$AW$9,AP$9,$AS71:$AW71)</f>
        <v>4051.1000000000004</v>
      </c>
      <c r="AQ71" s="263">
        <f>SUMIF($AS$9:$AW$9,AQ$9,$AS71:$AW71)</f>
        <v>1911.8</v>
      </c>
      <c r="AR71" s="263">
        <f>SUMIF($AS$9:$AW$9,AR$9,$AS71:$AW71)</f>
        <v>2139.3000000000002</v>
      </c>
      <c r="AS71" s="203"/>
      <c r="AT71" s="263">
        <f>AU71+AV71</f>
        <v>4051.1000000000004</v>
      </c>
      <c r="AU71" s="261">
        <v>1911.8</v>
      </c>
      <c r="AV71" s="261">
        <v>2139.3000000000002</v>
      </c>
      <c r="AW71" s="168"/>
      <c r="AX71" s="347"/>
      <c r="AY71" s="46"/>
      <c r="AZ71"/>
    </row>
    <row r="72" spans="1:52" s="2" customFormat="1" ht="2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577" t="str">
        <f>AM71 &amp; ".1"</f>
        <v>2.2.1.1</v>
      </c>
      <c r="AN72" s="507" t="s">
        <v>31</v>
      </c>
      <c r="AO72" s="171" t="s">
        <v>30</v>
      </c>
      <c r="AP72" s="257"/>
      <c r="AQ72" s="263">
        <f>IF(AQ73=0,0,(1000*AQ71/AQ73)/AQ$6)</f>
        <v>39829.166666666664</v>
      </c>
      <c r="AR72" s="263">
        <f>IF(AR73=0,0,(1000*AR71/AR73)/AR$6)</f>
        <v>44568.75</v>
      </c>
      <c r="AS72" s="203"/>
      <c r="AT72" s="257"/>
      <c r="AU72" s="263">
        <f>IF(AU73=0,0,(1000*AU71/AU73)/AU$6)</f>
        <v>39829.166666666664</v>
      </c>
      <c r="AV72" s="263">
        <f>IF(AV73=0,0,(1000*AV71/AV73)/AV$6)</f>
        <v>44568.75</v>
      </c>
      <c r="AW72" s="168"/>
      <c r="AX72" s="347"/>
      <c r="AY72" s="46"/>
      <c r="AZ72"/>
    </row>
    <row r="73" spans="1:52" s="2" customFormat="1" ht="2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577" t="str">
        <f>AM71 &amp; ".2"</f>
        <v>2.2.1.2</v>
      </c>
      <c r="AN73" s="507" t="s">
        <v>32</v>
      </c>
      <c r="AO73" s="171" t="s">
        <v>294</v>
      </c>
      <c r="AP73" s="257"/>
      <c r="AQ73" s="263">
        <f>SUMIF($AS$9:$AW$9,AQ$9,$AS73:$AW73)</f>
        <v>8</v>
      </c>
      <c r="AR73" s="263">
        <f>SUMIF($AS$9:$AW$9,AR$9,$AS73:$AW73)</f>
        <v>8</v>
      </c>
      <c r="AS73" s="203"/>
      <c r="AT73" s="257"/>
      <c r="AU73" s="261">
        <v>8</v>
      </c>
      <c r="AV73" s="261">
        <v>8</v>
      </c>
      <c r="AW73" s="168"/>
      <c r="AX73" s="347"/>
      <c r="AY73" s="46"/>
      <c r="AZ73"/>
    </row>
    <row r="74" spans="1:52" s="2" customFormat="1" ht="31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44" t="str">
        <f>AM73 &amp; ".0"</f>
        <v>2.2.1.2.0</v>
      </c>
      <c r="AN74" s="615" t="str">
        <f>"справочно: нормативная " &amp; AN73</f>
        <v>справочно: нормативная численность основного производственного персонала, относимого на регулируемый вид деятельности</v>
      </c>
      <c r="AO74" s="171" t="s">
        <v>294</v>
      </c>
      <c r="AP74" s="257"/>
      <c r="AQ74" s="263">
        <f>SUMIF($AS$9:$AW$9,AQ$9,$AS74:$AW74)</f>
        <v>10</v>
      </c>
      <c r="AR74" s="263">
        <f>SUMIF($AS$9:$AW$9,AR$9,$AS74:$AW74)</f>
        <v>10</v>
      </c>
      <c r="AS74" s="203"/>
      <c r="AT74" s="257"/>
      <c r="AU74" s="261">
        <v>10</v>
      </c>
      <c r="AV74" s="261">
        <v>10</v>
      </c>
      <c r="AW74" s="168"/>
      <c r="AX74" s="347"/>
      <c r="AY74" s="46"/>
      <c r="AZ74"/>
    </row>
    <row r="75" spans="1:52" s="2" customForma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577" t="str">
        <f>AM71 &amp; ".3"</f>
        <v>2.2.1.3</v>
      </c>
      <c r="AN75" s="507" t="s">
        <v>34</v>
      </c>
      <c r="AO75" s="171" t="s">
        <v>30</v>
      </c>
      <c r="AP75" s="257"/>
      <c r="AQ75" s="257"/>
      <c r="AR75" s="257"/>
      <c r="AS75" s="203"/>
      <c r="AT75" s="257"/>
      <c r="AU75" s="261">
        <v>48.26</v>
      </c>
      <c r="AV75" s="261">
        <v>48.26</v>
      </c>
      <c r="AW75" s="168"/>
      <c r="AX75" s="347"/>
      <c r="AY75" s="46"/>
      <c r="AZ75"/>
    </row>
    <row r="76" spans="1:52" s="2" customForma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577" t="str">
        <f>AM71 &amp; ".4"</f>
        <v>2.2.1.4</v>
      </c>
      <c r="AN76" s="507" t="s">
        <v>35</v>
      </c>
      <c r="AO76" s="171" t="s">
        <v>30</v>
      </c>
      <c r="AP76" s="257"/>
      <c r="AQ76" s="257"/>
      <c r="AR76" s="257"/>
      <c r="AS76" s="203"/>
      <c r="AT76" s="257"/>
      <c r="AU76" s="261">
        <v>48.26</v>
      </c>
      <c r="AV76" s="261">
        <v>48.26</v>
      </c>
      <c r="AW76" s="168"/>
      <c r="AX76" s="347"/>
      <c r="AY76" s="46"/>
      <c r="AZ76"/>
    </row>
    <row r="77" spans="1:52" s="2" customForma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577" t="str">
        <f>AM71 &amp; ".5"</f>
        <v>2.2.1.5</v>
      </c>
      <c r="AN77" s="507" t="s">
        <v>36</v>
      </c>
      <c r="AO77" s="171" t="s">
        <v>30</v>
      </c>
      <c r="AP77" s="257"/>
      <c r="AQ77" s="257"/>
      <c r="AR77" s="257"/>
      <c r="AS77" s="203"/>
      <c r="AT77" s="257"/>
      <c r="AU77" s="261">
        <v>48.26</v>
      </c>
      <c r="AV77" s="261">
        <v>48.26</v>
      </c>
      <c r="AW77" s="168"/>
      <c r="AX77" s="347"/>
      <c r="AY77" s="46"/>
      <c r="AZ77"/>
    </row>
    <row r="78" spans="1:52" s="2" customForma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353" t="str">
        <f>AM65 &amp; ".2"</f>
        <v>2.2.2</v>
      </c>
      <c r="AN78" s="515" t="s">
        <v>621</v>
      </c>
      <c r="AO78" s="171" t="s">
        <v>196</v>
      </c>
      <c r="AP78" s="263">
        <f>SUMIF($AS$9:$AW$9,AP$9,$AS78:$AW78)</f>
        <v>423.6</v>
      </c>
      <c r="AQ78" s="263">
        <f>SUMIF($AS$9:$AW$9,AQ$9,$AS78:$AW78)</f>
        <v>131.4</v>
      </c>
      <c r="AR78" s="263">
        <f>SUMIF($AS$9:$AW$9,AR$9,$AS78:$AW78)</f>
        <v>292.2</v>
      </c>
      <c r="AS78" s="203"/>
      <c r="AT78" s="263">
        <f>AU78+AV78</f>
        <v>423.6</v>
      </c>
      <c r="AU78" s="261">
        <v>131.4</v>
      </c>
      <c r="AV78" s="261">
        <v>292.2</v>
      </c>
      <c r="AW78" s="168"/>
      <c r="AX78" s="347"/>
      <c r="AY78" s="46"/>
      <c r="AZ78"/>
    </row>
    <row r="79" spans="1:52" s="2" customForma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577" t="str">
        <f>AM78 &amp; ".1"</f>
        <v>2.2.2.1</v>
      </c>
      <c r="AN79" s="616" t="s">
        <v>37</v>
      </c>
      <c r="AO79" s="171" t="s">
        <v>30</v>
      </c>
      <c r="AP79" s="257"/>
      <c r="AQ79" s="263">
        <f>IF(AQ80=0,0,(1000*AQ78/AQ80)/AQ$6)</f>
        <v>21900</v>
      </c>
      <c r="AR79" s="263">
        <f>IF(AR80=0,0,(1000*AR78/AR80)/AR$6)</f>
        <v>24350</v>
      </c>
      <c r="AS79" s="203"/>
      <c r="AT79" s="257"/>
      <c r="AU79" s="263">
        <f>IF(AU80=0,0,(1000*AU78/AU80)/AU$6)</f>
        <v>21900</v>
      </c>
      <c r="AV79" s="263">
        <f>IF(AV80=0,0,(1000*AV78/AV80)/AV$6)</f>
        <v>24350</v>
      </c>
      <c r="AW79" s="168"/>
      <c r="AX79" s="347"/>
      <c r="AY79" s="46"/>
      <c r="AZ79"/>
    </row>
    <row r="80" spans="1:52" s="2" customFormat="1" ht="2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577" t="str">
        <f>AM78 &amp; ".2"</f>
        <v>2.2.2.2</v>
      </c>
      <c r="AN80" s="616" t="s">
        <v>38</v>
      </c>
      <c r="AO80" s="171" t="s">
        <v>294</v>
      </c>
      <c r="AP80" s="257"/>
      <c r="AQ80" s="263">
        <f>SUMIF($AS$9:$AW$9,AQ$9,$AS80:$AW80)</f>
        <v>1</v>
      </c>
      <c r="AR80" s="263">
        <f>SUMIF($AS$9:$AW$9,AR$9,$AS80:$AW80)</f>
        <v>2</v>
      </c>
      <c r="AS80" s="203"/>
      <c r="AT80" s="257"/>
      <c r="AU80" s="261">
        <v>1</v>
      </c>
      <c r="AV80" s="261">
        <v>2</v>
      </c>
      <c r="AW80" s="168"/>
      <c r="AX80" s="347"/>
      <c r="AY80" s="46"/>
      <c r="AZ80"/>
    </row>
    <row r="81" spans="1:52" s="2" customFormat="1" ht="31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44" t="str">
        <f>AM80 &amp; ".0"</f>
        <v>2.2.2.2.0</v>
      </c>
      <c r="AN81" s="615" t="str">
        <f>"справочно: нормативная " &amp; AN80</f>
        <v>справочно: нормативная численность ремонтного персонала, относимого на регулируемый вид деятельности</v>
      </c>
      <c r="AO81" s="171" t="s">
        <v>294</v>
      </c>
      <c r="AP81" s="257"/>
      <c r="AQ81" s="263">
        <f>SUMIF($AS$9:$AW$9,AQ$9,$AS81:$AW81)</f>
        <v>2</v>
      </c>
      <c r="AR81" s="263">
        <f>SUMIF($AS$9:$AW$9,AR$9,$AS81:$AW81)</f>
        <v>2</v>
      </c>
      <c r="AS81" s="203"/>
      <c r="AT81" s="257"/>
      <c r="AU81" s="261">
        <v>2</v>
      </c>
      <c r="AV81" s="261">
        <v>2</v>
      </c>
      <c r="AW81" s="168"/>
      <c r="AX81" s="347"/>
      <c r="AY81" s="46"/>
      <c r="AZ81"/>
    </row>
    <row r="82" spans="1:52" s="2" customForma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577" t="str">
        <f>AM78 &amp; ".3"</f>
        <v>2.2.2.3</v>
      </c>
      <c r="AN82" s="507" t="s">
        <v>34</v>
      </c>
      <c r="AO82" s="171" t="s">
        <v>30</v>
      </c>
      <c r="AP82" s="257"/>
      <c r="AQ82" s="257"/>
      <c r="AR82" s="257"/>
      <c r="AS82" s="203"/>
      <c r="AT82" s="257"/>
      <c r="AU82" s="261">
        <v>62.42</v>
      </c>
      <c r="AV82" s="261">
        <v>62.87</v>
      </c>
      <c r="AW82" s="168"/>
      <c r="AX82" s="347"/>
      <c r="AY82" s="46"/>
      <c r="AZ82"/>
    </row>
    <row r="83" spans="1:52" s="2" customForma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577" t="str">
        <f>AM78 &amp; ".4"</f>
        <v>2.2.2.4</v>
      </c>
      <c r="AN83" s="507" t="s">
        <v>35</v>
      </c>
      <c r="AO83" s="171" t="s">
        <v>30</v>
      </c>
      <c r="AP83" s="257"/>
      <c r="AQ83" s="257"/>
      <c r="AR83" s="257"/>
      <c r="AS83" s="203"/>
      <c r="AT83" s="257"/>
      <c r="AU83" s="261">
        <v>62.42</v>
      </c>
      <c r="AV83" s="261">
        <v>62.87</v>
      </c>
      <c r="AW83" s="168"/>
      <c r="AX83" s="347"/>
      <c r="AY83" s="46"/>
      <c r="AZ83"/>
    </row>
    <row r="84" spans="1:52" s="2" customForma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577" t="str">
        <f>AM78 &amp; ".5"</f>
        <v>2.2.2.5</v>
      </c>
      <c r="AN84" s="507" t="s">
        <v>36</v>
      </c>
      <c r="AO84" s="171" t="s">
        <v>30</v>
      </c>
      <c r="AP84" s="257"/>
      <c r="AQ84" s="257"/>
      <c r="AR84" s="257"/>
      <c r="AS84" s="203"/>
      <c r="AT84" s="257"/>
      <c r="AU84" s="261">
        <v>62.42</v>
      </c>
      <c r="AV84" s="261">
        <v>62.87</v>
      </c>
      <c r="AW84" s="168"/>
      <c r="AX84" s="347"/>
      <c r="AY84" s="46"/>
      <c r="AZ84"/>
    </row>
    <row r="85" spans="1:52" s="2" customForma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353" t="str">
        <f>AM65 &amp; ".3"</f>
        <v>2.2.3</v>
      </c>
      <c r="AN85" s="515" t="s">
        <v>624</v>
      </c>
      <c r="AO85" s="171" t="s">
        <v>196</v>
      </c>
      <c r="AP85" s="263">
        <f>SUMIF($AS$9:$AW$9,AP$9,$AS85:$AW85)</f>
        <v>3847.8</v>
      </c>
      <c r="AQ85" s="263">
        <f>SUMIF($AS$9:$AW$9,AQ$9,$AS85:$AW85)</f>
        <v>1983.5</v>
      </c>
      <c r="AR85" s="263">
        <f>SUMIF($AS$9:$AW$9,AR$9,$AS85:$AW85)</f>
        <v>1864.3</v>
      </c>
      <c r="AS85" s="203"/>
      <c r="AT85" s="263">
        <f>AU85+AV85</f>
        <v>3847.8</v>
      </c>
      <c r="AU85" s="261">
        <v>1983.5</v>
      </c>
      <c r="AV85" s="261">
        <v>1864.3</v>
      </c>
      <c r="AW85" s="168"/>
      <c r="AX85" s="347"/>
      <c r="AY85" s="46"/>
      <c r="AZ85"/>
    </row>
    <row r="86" spans="1:52" s="2" customForma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577" t="str">
        <f>AM85 &amp; ".1"</f>
        <v>2.2.3.1</v>
      </c>
      <c r="AN86" s="616" t="s">
        <v>39</v>
      </c>
      <c r="AO86" s="171" t="s">
        <v>30</v>
      </c>
      <c r="AP86" s="257"/>
      <c r="AQ86" s="263">
        <f>IF(AQ87=0,0,(1000*AQ85/AQ87)/AQ$6)</f>
        <v>17678.253119429592</v>
      </c>
      <c r="AR86" s="263">
        <f>IF(AR87=0,0,(1000*AR85/AR87)/AR$6)</f>
        <v>20577.262693156732</v>
      </c>
      <c r="AS86" s="203"/>
      <c r="AT86" s="257"/>
      <c r="AU86" s="263">
        <f>IF(AU87=0,0,(1000*AU85/AU87)/AU$6)</f>
        <v>17678.253119429592</v>
      </c>
      <c r="AV86" s="263">
        <f>IF(AV87=0,0,(1000*AV85/AV87)/AV$6)</f>
        <v>20577.262693156732</v>
      </c>
      <c r="AW86" s="168"/>
      <c r="AX86" s="347"/>
      <c r="AY86" s="46"/>
      <c r="AZ86"/>
    </row>
    <row r="87" spans="1:52" s="2" customFormat="1" ht="2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577" t="str">
        <f>AM85 &amp; ".2"</f>
        <v>2.2.3.2</v>
      </c>
      <c r="AN87" s="616" t="s">
        <v>40</v>
      </c>
      <c r="AO87" s="171" t="s">
        <v>294</v>
      </c>
      <c r="AP87" s="257"/>
      <c r="AQ87" s="263">
        <f t="shared" ref="AQ87:AR89" si="13">SUMIF($AS$9:$AW$9,AQ$9,$AS87:$AW87)</f>
        <v>18.7</v>
      </c>
      <c r="AR87" s="263">
        <f t="shared" si="13"/>
        <v>15.1</v>
      </c>
      <c r="AS87" s="203"/>
      <c r="AT87" s="257"/>
      <c r="AU87" s="261">
        <v>18.7</v>
      </c>
      <c r="AV87" s="261">
        <v>15.1</v>
      </c>
      <c r="AW87" s="168"/>
      <c r="AX87" s="347"/>
      <c r="AY87" s="46"/>
      <c r="AZ87"/>
    </row>
    <row r="88" spans="1:52" s="2" customFormat="1" ht="31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44" t="str">
        <f>AM87 &amp; ".0"</f>
        <v>2.2.3.2.0</v>
      </c>
      <c r="AN88" s="615" t="str">
        <f>"справочно: нормативная " &amp; AN87</f>
        <v>справочно: нормативная численность цехового персонала, относимого на регулируемый вид деятельности</v>
      </c>
      <c r="AO88" s="171" t="s">
        <v>294</v>
      </c>
      <c r="AP88" s="257"/>
      <c r="AQ88" s="263">
        <f t="shared" si="13"/>
        <v>20</v>
      </c>
      <c r="AR88" s="263">
        <f t="shared" si="13"/>
        <v>20</v>
      </c>
      <c r="AS88" s="203"/>
      <c r="AT88" s="257"/>
      <c r="AU88" s="261">
        <v>20</v>
      </c>
      <c r="AV88" s="261">
        <v>20</v>
      </c>
      <c r="AW88" s="168"/>
      <c r="AX88" s="347"/>
      <c r="AY88" s="46"/>
      <c r="AZ88"/>
    </row>
    <row r="89" spans="1:52" s="2" customForma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353" t="str">
        <f>AM65 &amp; ".4"</f>
        <v>2.2.4</v>
      </c>
      <c r="AN89" s="515" t="s">
        <v>627</v>
      </c>
      <c r="AO89" s="171" t="s">
        <v>196</v>
      </c>
      <c r="AP89" s="263">
        <f>SUMIF($AS$9:$AW$9,AP$9,$AS89:$AW89)</f>
        <v>6565.1</v>
      </c>
      <c r="AQ89" s="263">
        <f t="shared" si="13"/>
        <v>2982</v>
      </c>
      <c r="AR89" s="263">
        <f t="shared" si="13"/>
        <v>3583.1</v>
      </c>
      <c r="AS89" s="203"/>
      <c r="AT89" s="263">
        <f>AU89+AV89</f>
        <v>6565.1</v>
      </c>
      <c r="AU89" s="261">
        <v>2982</v>
      </c>
      <c r="AV89" s="261">
        <v>3583.1</v>
      </c>
      <c r="AW89" s="168"/>
      <c r="AX89" s="347"/>
      <c r="AY89" s="46"/>
      <c r="AZ89"/>
    </row>
    <row r="90" spans="1:52" s="2" customForma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577" t="str">
        <f>AM89 &amp; ".1"</f>
        <v>2.2.4.1</v>
      </c>
      <c r="AN90" s="616" t="s">
        <v>41</v>
      </c>
      <c r="AO90" s="171" t="s">
        <v>30</v>
      </c>
      <c r="AP90" s="257"/>
      <c r="AQ90" s="263">
        <f>IF(AQ91=0,0,(1000*AQ89/AQ91)/AQ$6)</f>
        <v>38230.769230769227</v>
      </c>
      <c r="AR90" s="263">
        <f>IF(AR91=0,0,(1000*AR89/AR91)/AR$6)</f>
        <v>42655.952380952382</v>
      </c>
      <c r="AS90" s="203"/>
      <c r="AT90" s="257"/>
      <c r="AU90" s="263">
        <f>IF(AU91=0,0,(1000*AU89/AU91)/AU$6)</f>
        <v>38230.769230769227</v>
      </c>
      <c r="AV90" s="263">
        <f>IF(AV91=0,0,(1000*AV89/AV91)/AV$6)</f>
        <v>42655.952380952382</v>
      </c>
      <c r="AW90" s="168"/>
      <c r="AX90" s="347"/>
      <c r="AY90" s="46"/>
      <c r="AZ90"/>
    </row>
    <row r="91" spans="1:52" s="2" customFormat="1" ht="2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577" t="str">
        <f>AM89 &amp; ".2"</f>
        <v>2.2.4.2</v>
      </c>
      <c r="AN91" s="507" t="s">
        <v>42</v>
      </c>
      <c r="AO91" s="171" t="s">
        <v>294</v>
      </c>
      <c r="AP91" s="257"/>
      <c r="AQ91" s="263">
        <f t="shared" ref="AQ91:AR93" si="14">SUMIF($AS$9:$AW$9,AQ$9,$AS91:$AW91)</f>
        <v>13</v>
      </c>
      <c r="AR91" s="263">
        <f t="shared" si="14"/>
        <v>14</v>
      </c>
      <c r="AS91" s="203"/>
      <c r="AT91" s="257"/>
      <c r="AU91" s="261">
        <v>13</v>
      </c>
      <c r="AV91" s="261">
        <v>14</v>
      </c>
      <c r="AW91" s="168"/>
      <c r="AX91" s="347"/>
      <c r="AY91" s="46"/>
      <c r="AZ91"/>
    </row>
    <row r="92" spans="1:52" s="2" customFormat="1" ht="2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44" t="str">
        <f>AM91 &amp; ".0"</f>
        <v>2.2.4.2.0</v>
      </c>
      <c r="AN92" s="615" t="str">
        <f>"справочно: нормативная " &amp; AN91</f>
        <v>справочно: нормативная численность АУП, относимого на регулируемый вид деятельности</v>
      </c>
      <c r="AO92" s="171" t="s">
        <v>294</v>
      </c>
      <c r="AP92" s="257"/>
      <c r="AQ92" s="263">
        <f t="shared" si="14"/>
        <v>26</v>
      </c>
      <c r="AR92" s="263">
        <f t="shared" si="14"/>
        <v>26</v>
      </c>
      <c r="AS92" s="203"/>
      <c r="AT92" s="257"/>
      <c r="AU92" s="261">
        <v>26</v>
      </c>
      <c r="AV92" s="261">
        <v>26</v>
      </c>
      <c r="AW92" s="168"/>
      <c r="AX92" s="347"/>
      <c r="AY92" s="46"/>
      <c r="AZ92"/>
    </row>
    <row r="93" spans="1:52" s="2" customFormat="1" ht="2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353" t="str">
        <f>AM65 &amp; ".5"</f>
        <v>2.2.5</v>
      </c>
      <c r="AN93" s="515" t="s">
        <v>870</v>
      </c>
      <c r="AO93" s="171" t="s">
        <v>196</v>
      </c>
      <c r="AP93" s="263">
        <f>SUMIF($AS$9:$AW$9,AP$9,$AS93:$AW93)</f>
        <v>251.9</v>
      </c>
      <c r="AQ93" s="263">
        <f t="shared" si="14"/>
        <v>91.4</v>
      </c>
      <c r="AR93" s="263">
        <f t="shared" si="14"/>
        <v>160.5</v>
      </c>
      <c r="AS93" s="203"/>
      <c r="AT93" s="263">
        <f>AU93+AV93</f>
        <v>251.9</v>
      </c>
      <c r="AU93" s="261">
        <v>91.4</v>
      </c>
      <c r="AV93" s="261">
        <v>160.5</v>
      </c>
      <c r="AW93" s="168"/>
      <c r="AX93" s="347"/>
      <c r="AY93" s="46"/>
      <c r="AZ93"/>
    </row>
    <row r="94" spans="1:52" s="2" customFormat="1" ht="2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577" t="str">
        <f>AM93 &amp; ".1"</f>
        <v>2.2.5.1</v>
      </c>
      <c r="AN94" s="616" t="s">
        <v>43</v>
      </c>
      <c r="AO94" s="171" t="s">
        <v>30</v>
      </c>
      <c r="AP94" s="257"/>
      <c r="AQ94" s="263">
        <f>IF(AQ95=0,0,(1000*AQ93/AQ95)/AQ$6)</f>
        <v>21761.904761904763</v>
      </c>
      <c r="AR94" s="263">
        <f>IF(AR95=0,0,(1000*AR93/AR95)/AR$6)</f>
        <v>26750</v>
      </c>
      <c r="AS94" s="203"/>
      <c r="AT94" s="257"/>
      <c r="AU94" s="263">
        <f>IF(AU95=0,0,(1000*AU93/AU95)/AU$6)</f>
        <v>21761.904761904763</v>
      </c>
      <c r="AV94" s="263">
        <f>IF(AV95=0,0,(1000*AV93/AV95)/AV$6)</f>
        <v>26750</v>
      </c>
      <c r="AW94" s="168"/>
      <c r="AX94" s="347"/>
      <c r="AY94" s="46"/>
      <c r="AZ94"/>
    </row>
    <row r="95" spans="1:52" s="2" customFormat="1" ht="2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577" t="str">
        <f>AM93 &amp; ".2"</f>
        <v>2.2.5.2</v>
      </c>
      <c r="AN95" s="507" t="s">
        <v>44</v>
      </c>
      <c r="AO95" s="171" t="s">
        <v>294</v>
      </c>
      <c r="AP95" s="257"/>
      <c r="AQ95" s="263">
        <f t="shared" ref="AQ95:AR97" si="15">SUMIF($AS$9:$AW$9,AQ$9,$AS95:$AW95)</f>
        <v>0.7</v>
      </c>
      <c r="AR95" s="263">
        <f t="shared" si="15"/>
        <v>1</v>
      </c>
      <c r="AS95" s="203"/>
      <c r="AT95" s="257"/>
      <c r="AU95" s="261">
        <v>0.7</v>
      </c>
      <c r="AV95" s="261">
        <v>1</v>
      </c>
      <c r="AW95" s="168"/>
      <c r="AX95" s="347"/>
      <c r="AY95" s="46"/>
      <c r="AZ95"/>
    </row>
    <row r="96" spans="1:52" s="2" customFormat="1" ht="31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44" t="str">
        <f>AM95 &amp; ".0"</f>
        <v>2.2.5.2.0</v>
      </c>
      <c r="AN96" s="615" t="str">
        <f>"справочно: нормативная " &amp; AN95</f>
        <v>справочно: нормативная численность прочего персонала, относимого на регулируемый вид деятельности</v>
      </c>
      <c r="AO96" s="171" t="s">
        <v>294</v>
      </c>
      <c r="AP96" s="257"/>
      <c r="AQ96" s="263">
        <f t="shared" si="15"/>
        <v>1</v>
      </c>
      <c r="AR96" s="263">
        <f t="shared" si="15"/>
        <v>1</v>
      </c>
      <c r="AS96" s="203"/>
      <c r="AT96" s="257"/>
      <c r="AU96" s="261">
        <v>1</v>
      </c>
      <c r="AV96" s="261">
        <v>1</v>
      </c>
      <c r="AW96" s="168"/>
      <c r="AX96" s="347"/>
      <c r="AY96" s="46"/>
      <c r="AZ96"/>
    </row>
    <row r="97" spans="1:52" s="2" customForma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172" t="s">
        <v>815</v>
      </c>
      <c r="AN97" s="511" t="s">
        <v>566</v>
      </c>
      <c r="AO97" s="171" t="s">
        <v>196</v>
      </c>
      <c r="AP97" s="263">
        <f>SUMIF($AS$9:$AW$9,AP$9,$AS97:$AW97)</f>
        <v>4587.2</v>
      </c>
      <c r="AQ97" s="263">
        <f t="shared" si="15"/>
        <v>2151.2999999999997</v>
      </c>
      <c r="AR97" s="263">
        <f t="shared" si="15"/>
        <v>2435.9</v>
      </c>
      <c r="AS97" s="203"/>
      <c r="AT97" s="263">
        <f>AU97+AV97</f>
        <v>4587.2</v>
      </c>
      <c r="AU97" s="263">
        <f>SUM(AU99:AU103)</f>
        <v>2151.2999999999997</v>
      </c>
      <c r="AV97" s="263">
        <f>SUM(AV99:AV103)</f>
        <v>2435.9</v>
      </c>
      <c r="AW97" s="168"/>
      <c r="AX97" s="347"/>
      <c r="AY97" s="46"/>
      <c r="AZ97"/>
    </row>
    <row r="98" spans="1:52" s="2" customForma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617" t="str">
        <f>AM97 &amp; ".0"</f>
        <v>2.3.0</v>
      </c>
      <c r="AN98" s="515" t="s">
        <v>25</v>
      </c>
      <c r="AO98" s="171" t="s">
        <v>861</v>
      </c>
      <c r="AP98" s="257"/>
      <c r="AQ98" s="257"/>
      <c r="AR98" s="257"/>
      <c r="AS98" s="203"/>
      <c r="AT98" s="257"/>
      <c r="AU98" s="261">
        <v>30.3</v>
      </c>
      <c r="AV98" s="261">
        <v>30.3</v>
      </c>
      <c r="AW98" s="168"/>
      <c r="AX98" s="347"/>
      <c r="AY98" s="46"/>
      <c r="AZ98"/>
    </row>
    <row r="99" spans="1:52" s="2" customFormat="1" ht="2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617" t="str">
        <f>AM97 &amp; ".1"</f>
        <v>2.3.1</v>
      </c>
      <c r="AN99" s="515" t="s">
        <v>568</v>
      </c>
      <c r="AO99" s="171" t="s">
        <v>196</v>
      </c>
      <c r="AP99" s="263">
        <f t="shared" ref="AP99:AR118" si="16">SUMIF($AS$9:$AW$9,AP$9,$AS99:$AW99)</f>
        <v>1227.5</v>
      </c>
      <c r="AQ99" s="263">
        <f t="shared" si="16"/>
        <v>579.29999999999995</v>
      </c>
      <c r="AR99" s="263">
        <f t="shared" si="16"/>
        <v>648.20000000000005</v>
      </c>
      <c r="AS99" s="203"/>
      <c r="AT99" s="263">
        <f t="shared" ref="AT99:AT131" si="17">AU99+AV99</f>
        <v>1227.5</v>
      </c>
      <c r="AU99" s="261">
        <v>579.29999999999995</v>
      </c>
      <c r="AV99" s="261">
        <v>648.20000000000005</v>
      </c>
      <c r="AW99" s="168"/>
      <c r="AX99" s="347"/>
      <c r="AY99" s="46"/>
      <c r="AZ99"/>
    </row>
    <row r="100" spans="1:52" s="2" customFormat="1" ht="2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617" t="str">
        <f>AM97 &amp; ".2"</f>
        <v>2.3.2</v>
      </c>
      <c r="AN100" s="515" t="s">
        <v>570</v>
      </c>
      <c r="AO100" s="171" t="s">
        <v>196</v>
      </c>
      <c r="AP100" s="263">
        <f t="shared" si="16"/>
        <v>128.30000000000001</v>
      </c>
      <c r="AQ100" s="263">
        <f t="shared" si="16"/>
        <v>39.799999999999997</v>
      </c>
      <c r="AR100" s="263">
        <f t="shared" si="16"/>
        <v>88.5</v>
      </c>
      <c r="AS100" s="203"/>
      <c r="AT100" s="263">
        <f t="shared" si="17"/>
        <v>128.30000000000001</v>
      </c>
      <c r="AU100" s="261">
        <v>39.799999999999997</v>
      </c>
      <c r="AV100" s="261">
        <v>88.5</v>
      </c>
      <c r="AW100" s="168"/>
      <c r="AX100" s="347"/>
      <c r="AY100" s="46"/>
      <c r="AZ100"/>
    </row>
    <row r="101" spans="1:52" s="2" customFormat="1" ht="2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617" t="str">
        <f>AM97 &amp; ".3"</f>
        <v>2.3.3</v>
      </c>
      <c r="AN101" s="515" t="s">
        <v>573</v>
      </c>
      <c r="AO101" s="171" t="s">
        <v>196</v>
      </c>
      <c r="AP101" s="263">
        <f t="shared" si="16"/>
        <v>1165.9000000000001</v>
      </c>
      <c r="AQ101" s="263">
        <f t="shared" si="16"/>
        <v>601</v>
      </c>
      <c r="AR101" s="263">
        <f t="shared" si="16"/>
        <v>564.9</v>
      </c>
      <c r="AS101" s="203"/>
      <c r="AT101" s="263">
        <f t="shared" si="17"/>
        <v>1165.9000000000001</v>
      </c>
      <c r="AU101" s="261">
        <v>601</v>
      </c>
      <c r="AV101" s="261">
        <v>564.9</v>
      </c>
      <c r="AW101" s="168"/>
      <c r="AX101" s="347"/>
      <c r="AY101" s="46"/>
      <c r="AZ101"/>
    </row>
    <row r="102" spans="1:52" s="2" customForma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617" t="str">
        <f>AM97 &amp; ".4"</f>
        <v>2.3.4</v>
      </c>
      <c r="AN102" s="515" t="s">
        <v>575</v>
      </c>
      <c r="AO102" s="171" t="s">
        <v>196</v>
      </c>
      <c r="AP102" s="263">
        <f t="shared" si="16"/>
        <v>1989.2</v>
      </c>
      <c r="AQ102" s="263">
        <f t="shared" si="16"/>
        <v>903.5</v>
      </c>
      <c r="AR102" s="263">
        <f t="shared" si="16"/>
        <v>1085.7</v>
      </c>
      <c r="AS102" s="203"/>
      <c r="AT102" s="263">
        <f t="shared" si="17"/>
        <v>1989.2</v>
      </c>
      <c r="AU102" s="261">
        <v>903.5</v>
      </c>
      <c r="AV102" s="261">
        <v>1085.7</v>
      </c>
      <c r="AW102" s="168"/>
      <c r="AX102" s="347"/>
      <c r="AY102" s="46"/>
      <c r="AZ102"/>
    </row>
    <row r="103" spans="1:52" s="2" customFormat="1" ht="2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617" t="str">
        <f>AM97 &amp; ".5"</f>
        <v>2.3.5</v>
      </c>
      <c r="AN103" s="515" t="s">
        <v>577</v>
      </c>
      <c r="AO103" s="171" t="s">
        <v>196</v>
      </c>
      <c r="AP103" s="263">
        <f t="shared" si="16"/>
        <v>76.3</v>
      </c>
      <c r="AQ103" s="263">
        <f t="shared" si="16"/>
        <v>27.7</v>
      </c>
      <c r="AR103" s="263">
        <f t="shared" si="16"/>
        <v>48.6</v>
      </c>
      <c r="AS103" s="203"/>
      <c r="AT103" s="263">
        <f t="shared" si="17"/>
        <v>76.3</v>
      </c>
      <c r="AU103" s="261">
        <v>27.7</v>
      </c>
      <c r="AV103" s="261">
        <v>48.6</v>
      </c>
      <c r="AW103" s="168"/>
      <c r="AX103" s="347"/>
      <c r="AY103" s="46"/>
      <c r="AZ103"/>
    </row>
    <row r="104" spans="1:52" s="2" customForma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172" t="s">
        <v>319</v>
      </c>
      <c r="AN104" s="511" t="s">
        <v>712</v>
      </c>
      <c r="AO104" s="171" t="s">
        <v>196</v>
      </c>
      <c r="AP104" s="263">
        <f t="shared" si="16"/>
        <v>0</v>
      </c>
      <c r="AQ104" s="263">
        <f t="shared" si="16"/>
        <v>0</v>
      </c>
      <c r="AR104" s="263">
        <f t="shared" si="16"/>
        <v>0</v>
      </c>
      <c r="AS104" s="203"/>
      <c r="AT104" s="263">
        <f t="shared" si="17"/>
        <v>0</v>
      </c>
      <c r="AU104" s="261"/>
      <c r="AV104" s="261"/>
      <c r="AW104" s="168"/>
      <c r="AX104" s="377"/>
      <c r="AY104" s="46"/>
      <c r="AZ104"/>
    </row>
    <row r="105" spans="1:52" s="2" customFormat="1" ht="2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172" t="s">
        <v>324</v>
      </c>
      <c r="AN105" s="511" t="s">
        <v>442</v>
      </c>
      <c r="AO105" s="171" t="s">
        <v>196</v>
      </c>
      <c r="AP105" s="263">
        <f t="shared" si="16"/>
        <v>532.86</v>
      </c>
      <c r="AQ105" s="263">
        <f t="shared" si="16"/>
        <v>234.56</v>
      </c>
      <c r="AR105" s="263">
        <f t="shared" si="16"/>
        <v>298.3</v>
      </c>
      <c r="AS105" s="203"/>
      <c r="AT105" s="263">
        <f t="shared" si="17"/>
        <v>532.86</v>
      </c>
      <c r="AU105" s="261">
        <v>234.56</v>
      </c>
      <c r="AV105" s="261">
        <v>298.3</v>
      </c>
      <c r="AW105" s="168"/>
      <c r="AX105" s="377"/>
      <c r="AY105" s="46"/>
      <c r="AZ105"/>
    </row>
    <row r="106" spans="1:52" s="2" customForma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172" t="s">
        <v>326</v>
      </c>
      <c r="AN106" s="511" t="s">
        <v>669</v>
      </c>
      <c r="AO106" s="171" t="s">
        <v>196</v>
      </c>
      <c r="AP106" s="263">
        <f t="shared" si="16"/>
        <v>3931.99</v>
      </c>
      <c r="AQ106" s="263">
        <f t="shared" si="16"/>
        <v>1990.99</v>
      </c>
      <c r="AR106" s="263">
        <f t="shared" si="16"/>
        <v>1941</v>
      </c>
      <c r="AS106" s="203"/>
      <c r="AT106" s="263">
        <f t="shared" si="17"/>
        <v>3931.99</v>
      </c>
      <c r="AU106" s="261">
        <v>1990.99</v>
      </c>
      <c r="AV106" s="261">
        <v>1941</v>
      </c>
      <c r="AW106" s="168"/>
      <c r="AX106" s="377"/>
      <c r="AY106" s="46"/>
      <c r="AZ106"/>
    </row>
    <row r="107" spans="1:52" s="2" customFormat="1" ht="4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353" t="str">
        <f>AM106 &amp; ".1"</f>
        <v>2.6.1</v>
      </c>
      <c r="AN107" s="515" t="s">
        <v>580</v>
      </c>
      <c r="AO107" s="171" t="s">
        <v>196</v>
      </c>
      <c r="AP107" s="263">
        <f t="shared" si="16"/>
        <v>0</v>
      </c>
      <c r="AQ107" s="263">
        <f t="shared" si="16"/>
        <v>0</v>
      </c>
      <c r="AR107" s="263">
        <f t="shared" si="16"/>
        <v>0</v>
      </c>
      <c r="AS107" s="203"/>
      <c r="AT107" s="263">
        <f t="shared" si="17"/>
        <v>0</v>
      </c>
      <c r="AU107" s="261"/>
      <c r="AV107" s="261"/>
      <c r="AW107" s="168"/>
      <c r="AX107" s="377"/>
      <c r="AY107" s="46"/>
      <c r="AZ107"/>
    </row>
    <row r="108" spans="1:52" s="2" customForma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172" t="s">
        <v>328</v>
      </c>
      <c r="AN108" s="511" t="s">
        <v>320</v>
      </c>
      <c r="AO108" s="171" t="s">
        <v>196</v>
      </c>
      <c r="AP108" s="263">
        <f t="shared" si="16"/>
        <v>248.29</v>
      </c>
      <c r="AQ108" s="263">
        <f t="shared" si="16"/>
        <v>214.32</v>
      </c>
      <c r="AR108" s="263">
        <f t="shared" si="16"/>
        <v>33.97</v>
      </c>
      <c r="AS108" s="203"/>
      <c r="AT108" s="263">
        <f t="shared" si="17"/>
        <v>248.29</v>
      </c>
      <c r="AU108" s="263">
        <f>SUM(AU109:AU111)</f>
        <v>214.32</v>
      </c>
      <c r="AV108" s="263">
        <f>SUM(AV109:AV111)</f>
        <v>33.97</v>
      </c>
      <c r="AW108" s="168"/>
      <c r="AX108" s="377"/>
      <c r="AY108" s="46"/>
      <c r="AZ108"/>
    </row>
    <row r="109" spans="1:52" s="2" customForma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353" t="str">
        <f>AM108 &amp; ".1"</f>
        <v>2.7.1</v>
      </c>
      <c r="AN109" s="618" t="s">
        <v>321</v>
      </c>
      <c r="AO109" s="171" t="s">
        <v>196</v>
      </c>
      <c r="AP109" s="263">
        <f t="shared" si="16"/>
        <v>0</v>
      </c>
      <c r="AQ109" s="263">
        <f t="shared" si="16"/>
        <v>0</v>
      </c>
      <c r="AR109" s="263">
        <f t="shared" si="16"/>
        <v>0</v>
      </c>
      <c r="AS109" s="203"/>
      <c r="AT109" s="263">
        <f t="shared" si="17"/>
        <v>0</v>
      </c>
      <c r="AU109" s="261"/>
      <c r="AV109" s="261"/>
      <c r="AW109" s="168"/>
      <c r="AX109" s="377"/>
      <c r="AY109" s="46"/>
      <c r="AZ109"/>
    </row>
    <row r="110" spans="1:52" s="2" customForma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353" t="str">
        <f>AM108 &amp; ".2"</f>
        <v>2.7.2</v>
      </c>
      <c r="AN110" s="618" t="s">
        <v>322</v>
      </c>
      <c r="AO110" s="171" t="s">
        <v>196</v>
      </c>
      <c r="AP110" s="263">
        <f t="shared" si="16"/>
        <v>0</v>
      </c>
      <c r="AQ110" s="263">
        <f t="shared" si="16"/>
        <v>0</v>
      </c>
      <c r="AR110" s="263">
        <f t="shared" si="16"/>
        <v>0</v>
      </c>
      <c r="AS110" s="203"/>
      <c r="AT110" s="263">
        <f t="shared" si="17"/>
        <v>0</v>
      </c>
      <c r="AU110" s="261"/>
      <c r="AV110" s="261"/>
      <c r="AW110" s="168"/>
      <c r="AX110" s="377"/>
      <c r="AY110" s="46"/>
      <c r="AZ110"/>
    </row>
    <row r="111" spans="1:52" s="2" customForma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353" t="str">
        <f>AM108 &amp; ".3"</f>
        <v>2.7.3</v>
      </c>
      <c r="AN111" s="618" t="s">
        <v>323</v>
      </c>
      <c r="AO111" s="171" t="s">
        <v>196</v>
      </c>
      <c r="AP111" s="263">
        <f t="shared" si="16"/>
        <v>248.29</v>
      </c>
      <c r="AQ111" s="263">
        <f t="shared" si="16"/>
        <v>214.32</v>
      </c>
      <c r="AR111" s="263">
        <f t="shared" si="16"/>
        <v>33.97</v>
      </c>
      <c r="AS111" s="203"/>
      <c r="AT111" s="263">
        <f t="shared" si="17"/>
        <v>248.29</v>
      </c>
      <c r="AU111" s="261">
        <v>214.32</v>
      </c>
      <c r="AV111" s="261">
        <v>33.97</v>
      </c>
      <c r="AW111" s="168"/>
      <c r="AX111" s="377"/>
      <c r="AY111" s="46"/>
      <c r="AZ111"/>
    </row>
    <row r="112" spans="1:52" s="2" customForma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172" t="s">
        <v>329</v>
      </c>
      <c r="AN112" s="511" t="s">
        <v>325</v>
      </c>
      <c r="AO112" s="171" t="s">
        <v>196</v>
      </c>
      <c r="AP112" s="263">
        <f t="shared" si="16"/>
        <v>106.2</v>
      </c>
      <c r="AQ112" s="263">
        <f t="shared" si="16"/>
        <v>51.39</v>
      </c>
      <c r="AR112" s="263">
        <f t="shared" si="16"/>
        <v>54.81</v>
      </c>
      <c r="AS112" s="203"/>
      <c r="AT112" s="263">
        <f t="shared" si="17"/>
        <v>106.2</v>
      </c>
      <c r="AU112" s="261">
        <v>51.39</v>
      </c>
      <c r="AV112" s="261">
        <v>54.81</v>
      </c>
      <c r="AW112" s="168"/>
      <c r="AX112" s="377"/>
      <c r="AY112" s="46"/>
      <c r="AZ112"/>
    </row>
    <row r="113" spans="1:52" s="2" customForma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172" t="s">
        <v>633</v>
      </c>
      <c r="AN113" s="511" t="s">
        <v>327</v>
      </c>
      <c r="AO113" s="171" t="s">
        <v>196</v>
      </c>
      <c r="AP113" s="263">
        <f t="shared" si="16"/>
        <v>0</v>
      </c>
      <c r="AQ113" s="263">
        <f t="shared" si="16"/>
        <v>0</v>
      </c>
      <c r="AR113" s="263">
        <f t="shared" si="16"/>
        <v>0</v>
      </c>
      <c r="AS113" s="203"/>
      <c r="AT113" s="263">
        <f t="shared" si="17"/>
        <v>0</v>
      </c>
      <c r="AU113" s="261"/>
      <c r="AV113" s="261"/>
      <c r="AW113" s="168"/>
      <c r="AX113" s="377"/>
      <c r="AY113" s="46"/>
      <c r="AZ113"/>
    </row>
    <row r="114" spans="1:52" s="2" customForma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172" t="s">
        <v>634</v>
      </c>
      <c r="AN114" s="619" t="s">
        <v>582</v>
      </c>
      <c r="AO114" s="171" t="s">
        <v>196</v>
      </c>
      <c r="AP114" s="263">
        <f t="shared" si="16"/>
        <v>7917.48</v>
      </c>
      <c r="AQ114" s="263">
        <f t="shared" si="16"/>
        <v>3159.7599999999998</v>
      </c>
      <c r="AR114" s="263">
        <f t="shared" si="16"/>
        <v>4757.7199999999993</v>
      </c>
      <c r="AS114" s="203"/>
      <c r="AT114" s="263">
        <f t="shared" si="17"/>
        <v>7917.48</v>
      </c>
      <c r="AU114" s="263">
        <f>SUM(AU115:AU133)</f>
        <v>3159.7599999999998</v>
      </c>
      <c r="AV114" s="263">
        <f>SUM(AV115:AV133)</f>
        <v>4757.7199999999993</v>
      </c>
      <c r="AW114" s="203"/>
      <c r="AX114" s="347"/>
    </row>
    <row r="115" spans="1:52" s="2" customFormat="1" ht="2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353" t="str">
        <f>AM114 &amp; ".1"</f>
        <v>2.10.1</v>
      </c>
      <c r="AN115" s="514" t="s">
        <v>662</v>
      </c>
      <c r="AO115" s="171" t="s">
        <v>196</v>
      </c>
      <c r="AP115" s="263">
        <f t="shared" si="16"/>
        <v>0</v>
      </c>
      <c r="AQ115" s="263">
        <f t="shared" si="16"/>
        <v>0</v>
      </c>
      <c r="AR115" s="263">
        <f t="shared" si="16"/>
        <v>0</v>
      </c>
      <c r="AS115" s="203"/>
      <c r="AT115" s="263">
        <f t="shared" si="17"/>
        <v>0</v>
      </c>
      <c r="AU115" s="261"/>
      <c r="AV115" s="261"/>
      <c r="AW115" s="203"/>
      <c r="AX115" s="347"/>
    </row>
    <row r="116" spans="1:52" s="2" customForma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353" t="str">
        <f>AM114 &amp; ".2"</f>
        <v>2.10.2</v>
      </c>
      <c r="AN116" s="514" t="s">
        <v>663</v>
      </c>
      <c r="AO116" s="171" t="s">
        <v>196</v>
      </c>
      <c r="AP116" s="263">
        <f t="shared" si="16"/>
        <v>0</v>
      </c>
      <c r="AQ116" s="263">
        <f t="shared" si="16"/>
        <v>0</v>
      </c>
      <c r="AR116" s="263">
        <f t="shared" si="16"/>
        <v>0</v>
      </c>
      <c r="AS116" s="203"/>
      <c r="AT116" s="263">
        <f t="shared" si="17"/>
        <v>0</v>
      </c>
      <c r="AU116" s="261"/>
      <c r="AV116" s="261"/>
      <c r="AW116" s="203"/>
      <c r="AX116" s="347"/>
    </row>
    <row r="117" spans="1:52" s="2" customForma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353" t="str">
        <f>AM114 &amp; ".3"</f>
        <v>2.10.3</v>
      </c>
      <c r="AN117" s="514" t="s">
        <v>664</v>
      </c>
      <c r="AO117" s="171" t="s">
        <v>196</v>
      </c>
      <c r="AP117" s="263">
        <f t="shared" si="16"/>
        <v>139.94999999999999</v>
      </c>
      <c r="AQ117" s="263">
        <f t="shared" si="16"/>
        <v>33.18</v>
      </c>
      <c r="AR117" s="263">
        <f t="shared" si="16"/>
        <v>106.77</v>
      </c>
      <c r="AS117" s="203"/>
      <c r="AT117" s="263">
        <f t="shared" si="17"/>
        <v>139.94999999999999</v>
      </c>
      <c r="AU117" s="263">
        <f>SUM(AU141:AU142)</f>
        <v>33.18</v>
      </c>
      <c r="AV117" s="263">
        <f>SUM(AV141:AV142)</f>
        <v>106.77</v>
      </c>
      <c r="AW117" s="203"/>
      <c r="AX117" s="347"/>
    </row>
    <row r="118" spans="1:52" s="2" customFormat="1" ht="4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353" t="str">
        <f>AM114 &amp; ".4"</f>
        <v>2.10.4</v>
      </c>
      <c r="AN118" s="514" t="s">
        <v>641</v>
      </c>
      <c r="AO118" s="171" t="s">
        <v>196</v>
      </c>
      <c r="AP118" s="263">
        <f t="shared" si="16"/>
        <v>123.35</v>
      </c>
      <c r="AQ118" s="263">
        <f t="shared" si="16"/>
        <v>8.36</v>
      </c>
      <c r="AR118" s="263">
        <f t="shared" si="16"/>
        <v>114.99</v>
      </c>
      <c r="AS118" s="203"/>
      <c r="AT118" s="263">
        <f t="shared" si="17"/>
        <v>123.35</v>
      </c>
      <c r="AU118" s="261">
        <v>8.36</v>
      </c>
      <c r="AV118" s="261">
        <v>114.99</v>
      </c>
      <c r="AW118" s="203"/>
      <c r="AX118" s="347"/>
    </row>
    <row r="119" spans="1:52" s="2" customForma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353" t="str">
        <f>AM114 &amp; ".5"</f>
        <v>2.10.5</v>
      </c>
      <c r="AN119" s="514" t="s">
        <v>642</v>
      </c>
      <c r="AO119" s="171" t="s">
        <v>196</v>
      </c>
      <c r="AP119" s="263">
        <f t="shared" ref="AP119:AR131" si="18">SUMIF($AS$9:$AW$9,AP$9,$AS119:$AW119)</f>
        <v>62.099999999999994</v>
      </c>
      <c r="AQ119" s="263">
        <f t="shared" si="18"/>
        <v>41.4</v>
      </c>
      <c r="AR119" s="263">
        <f t="shared" si="18"/>
        <v>20.7</v>
      </c>
      <c r="AS119" s="203"/>
      <c r="AT119" s="263">
        <f t="shared" si="17"/>
        <v>62.099999999999994</v>
      </c>
      <c r="AU119" s="261">
        <v>41.4</v>
      </c>
      <c r="AV119" s="261">
        <v>20.7</v>
      </c>
      <c r="AW119" s="203"/>
      <c r="AX119" s="347"/>
    </row>
    <row r="120" spans="1:52" s="2" customForma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353" t="str">
        <f>AM114 &amp; ".6"</f>
        <v>2.10.6</v>
      </c>
      <c r="AN120" s="514" t="s">
        <v>643</v>
      </c>
      <c r="AO120" s="171" t="s">
        <v>196</v>
      </c>
      <c r="AP120" s="263">
        <f t="shared" si="18"/>
        <v>81.319999999999993</v>
      </c>
      <c r="AQ120" s="263">
        <f t="shared" si="18"/>
        <v>36.67</v>
      </c>
      <c r="AR120" s="263">
        <f t="shared" si="18"/>
        <v>44.65</v>
      </c>
      <c r="AS120" s="203"/>
      <c r="AT120" s="263">
        <f t="shared" si="17"/>
        <v>81.319999999999993</v>
      </c>
      <c r="AU120" s="261">
        <v>36.67</v>
      </c>
      <c r="AV120" s="261">
        <v>44.65</v>
      </c>
      <c r="AW120" s="203"/>
      <c r="AX120" s="347"/>
    </row>
    <row r="121" spans="1:52" s="2" customForma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353" t="str">
        <f>AM114 &amp; ".7"</f>
        <v>2.10.7</v>
      </c>
      <c r="AN121" s="514" t="s">
        <v>644</v>
      </c>
      <c r="AO121" s="171" t="s">
        <v>196</v>
      </c>
      <c r="AP121" s="263">
        <f t="shared" si="18"/>
        <v>74.900000000000006</v>
      </c>
      <c r="AQ121" s="263">
        <f t="shared" si="18"/>
        <v>42.66</v>
      </c>
      <c r="AR121" s="263">
        <f t="shared" si="18"/>
        <v>32.24</v>
      </c>
      <c r="AS121" s="203"/>
      <c r="AT121" s="263">
        <f t="shared" si="17"/>
        <v>74.900000000000006</v>
      </c>
      <c r="AU121" s="261">
        <v>42.66</v>
      </c>
      <c r="AV121" s="261">
        <v>32.24</v>
      </c>
      <c r="AW121" s="203"/>
      <c r="AX121" s="347"/>
    </row>
    <row r="122" spans="1:52" s="2" customForma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353" t="str">
        <f>AM114 &amp; ".8"</f>
        <v>2.10.8</v>
      </c>
      <c r="AN122" s="514" t="s">
        <v>645</v>
      </c>
      <c r="AO122" s="171" t="s">
        <v>196</v>
      </c>
      <c r="AP122" s="263">
        <f t="shared" si="18"/>
        <v>75.5</v>
      </c>
      <c r="AQ122" s="263">
        <f t="shared" si="18"/>
        <v>6.07</v>
      </c>
      <c r="AR122" s="263">
        <f t="shared" si="18"/>
        <v>69.430000000000007</v>
      </c>
      <c r="AS122" s="203"/>
      <c r="AT122" s="263">
        <f t="shared" si="17"/>
        <v>75.5</v>
      </c>
      <c r="AU122" s="261">
        <v>6.07</v>
      </c>
      <c r="AV122" s="261">
        <v>69.430000000000007</v>
      </c>
      <c r="AW122" s="203"/>
      <c r="AX122" s="347"/>
    </row>
    <row r="123" spans="1:52" s="2" customForma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353" t="str">
        <f>AM114 &amp; ".9"</f>
        <v>2.10.9</v>
      </c>
      <c r="AN123" s="514" t="s">
        <v>646</v>
      </c>
      <c r="AO123" s="171" t="s">
        <v>196</v>
      </c>
      <c r="AP123" s="263">
        <f t="shared" si="18"/>
        <v>141.79</v>
      </c>
      <c r="AQ123" s="263">
        <f t="shared" si="18"/>
        <v>101.33</v>
      </c>
      <c r="AR123" s="263">
        <f t="shared" si="18"/>
        <v>40.46</v>
      </c>
      <c r="AS123" s="203"/>
      <c r="AT123" s="263">
        <f t="shared" si="17"/>
        <v>141.79</v>
      </c>
      <c r="AU123" s="261">
        <v>101.33</v>
      </c>
      <c r="AV123" s="261">
        <v>40.46</v>
      </c>
      <c r="AW123" s="203"/>
      <c r="AX123" s="347"/>
    </row>
    <row r="124" spans="1:52" s="2" customForma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353" t="str">
        <f>AM114 &amp; ".10"</f>
        <v>2.10.10</v>
      </c>
      <c r="AN124" s="514" t="s">
        <v>647</v>
      </c>
      <c r="AO124" s="171" t="s">
        <v>196</v>
      </c>
      <c r="AP124" s="263">
        <f t="shared" si="18"/>
        <v>28.14</v>
      </c>
      <c r="AQ124" s="263">
        <f t="shared" si="18"/>
        <v>13.3</v>
      </c>
      <c r="AR124" s="263">
        <f t="shared" si="18"/>
        <v>14.84</v>
      </c>
      <c r="AS124" s="203"/>
      <c r="AT124" s="263">
        <f t="shared" si="17"/>
        <v>28.14</v>
      </c>
      <c r="AU124" s="261">
        <v>13.3</v>
      </c>
      <c r="AV124" s="261">
        <v>14.84</v>
      </c>
      <c r="AW124" s="203"/>
      <c r="AX124" s="347"/>
    </row>
    <row r="125" spans="1:52" s="2" customForma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353" t="str">
        <f>AM114 &amp; ".11"</f>
        <v>2.10.11</v>
      </c>
      <c r="AN125" s="514" t="s">
        <v>648</v>
      </c>
      <c r="AO125" s="171" t="s">
        <v>196</v>
      </c>
      <c r="AP125" s="263">
        <f t="shared" si="18"/>
        <v>0</v>
      </c>
      <c r="AQ125" s="263">
        <f t="shared" si="18"/>
        <v>0</v>
      </c>
      <c r="AR125" s="263">
        <f t="shared" si="18"/>
        <v>0</v>
      </c>
      <c r="AS125" s="203"/>
      <c r="AT125" s="263">
        <f t="shared" si="17"/>
        <v>0</v>
      </c>
      <c r="AU125" s="261"/>
      <c r="AV125" s="261"/>
      <c r="AW125" s="203"/>
      <c r="AX125" s="347"/>
    </row>
    <row r="126" spans="1:52" s="2" customForma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353" t="str">
        <f>AM114 &amp; ".12"</f>
        <v>2.10.12</v>
      </c>
      <c r="AN126" s="514" t="s">
        <v>649</v>
      </c>
      <c r="AO126" s="171" t="s">
        <v>196</v>
      </c>
      <c r="AP126" s="263">
        <f t="shared" si="18"/>
        <v>55.64</v>
      </c>
      <c r="AQ126" s="263">
        <f t="shared" si="18"/>
        <v>0</v>
      </c>
      <c r="AR126" s="263">
        <f t="shared" si="18"/>
        <v>55.64</v>
      </c>
      <c r="AS126" s="203"/>
      <c r="AT126" s="263">
        <f t="shared" si="17"/>
        <v>55.64</v>
      </c>
      <c r="AU126" s="261"/>
      <c r="AV126" s="261">
        <v>55.64</v>
      </c>
      <c r="AW126" s="203"/>
      <c r="AX126" s="347"/>
    </row>
    <row r="127" spans="1:52" s="2" customForma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353" t="str">
        <f>AM114 &amp; ".13"</f>
        <v>2.10.13</v>
      </c>
      <c r="AN127" s="514" t="s">
        <v>650</v>
      </c>
      <c r="AO127" s="171" t="s">
        <v>196</v>
      </c>
      <c r="AP127" s="263">
        <f t="shared" si="18"/>
        <v>0</v>
      </c>
      <c r="AQ127" s="263">
        <f t="shared" si="18"/>
        <v>0</v>
      </c>
      <c r="AR127" s="263">
        <f t="shared" si="18"/>
        <v>0</v>
      </c>
      <c r="AS127" s="203"/>
      <c r="AT127" s="263">
        <f t="shared" si="17"/>
        <v>0</v>
      </c>
      <c r="AU127" s="261"/>
      <c r="AV127" s="261"/>
      <c r="AW127" s="203"/>
      <c r="AX127" s="347"/>
    </row>
    <row r="128" spans="1:52" s="2" customForma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353" t="str">
        <f>AM114 &amp; ".14"</f>
        <v>2.10.14</v>
      </c>
      <c r="AN128" s="514" t="s">
        <v>429</v>
      </c>
      <c r="AO128" s="171" t="s">
        <v>196</v>
      </c>
      <c r="AP128" s="263">
        <f t="shared" si="18"/>
        <v>0</v>
      </c>
      <c r="AQ128" s="263">
        <f t="shared" si="18"/>
        <v>0</v>
      </c>
      <c r="AR128" s="263">
        <f t="shared" si="18"/>
        <v>0</v>
      </c>
      <c r="AS128" s="203"/>
      <c r="AT128" s="263">
        <f t="shared" si="17"/>
        <v>0</v>
      </c>
      <c r="AU128" s="261"/>
      <c r="AV128" s="261"/>
      <c r="AW128" s="203"/>
      <c r="AX128" s="347"/>
    </row>
    <row r="129" spans="1:50" s="2" customForma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353" t="str">
        <f>AM114 &amp; ".15"</f>
        <v>2.10.15</v>
      </c>
      <c r="AN129" s="514" t="s">
        <v>421</v>
      </c>
      <c r="AO129" s="171" t="s">
        <v>196</v>
      </c>
      <c r="AP129" s="263">
        <f t="shared" si="18"/>
        <v>5128.04</v>
      </c>
      <c r="AQ129" s="263">
        <f t="shared" si="18"/>
        <v>2328.69</v>
      </c>
      <c r="AR129" s="263">
        <f t="shared" si="18"/>
        <v>2799.35</v>
      </c>
      <c r="AS129" s="203"/>
      <c r="AT129" s="263">
        <f t="shared" si="17"/>
        <v>5128.04</v>
      </c>
      <c r="AU129" s="261">
        <v>2328.69</v>
      </c>
      <c r="AV129" s="261">
        <v>2799.35</v>
      </c>
      <c r="AW129" s="203"/>
      <c r="AX129" s="347"/>
    </row>
    <row r="130" spans="1:50" s="2" customFormat="1" ht="2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353" t="str">
        <f>AM114 &amp; ".16"</f>
        <v>2.10.16</v>
      </c>
      <c r="AN130" s="514" t="s">
        <v>430</v>
      </c>
      <c r="AO130" s="171" t="s">
        <v>196</v>
      </c>
      <c r="AP130" s="263">
        <f t="shared" si="18"/>
        <v>1333.19</v>
      </c>
      <c r="AQ130" s="263">
        <f t="shared" si="18"/>
        <v>175.16</v>
      </c>
      <c r="AR130" s="263">
        <f t="shared" si="18"/>
        <v>1158.03</v>
      </c>
      <c r="AS130" s="203"/>
      <c r="AT130" s="263">
        <f t="shared" si="17"/>
        <v>1333.19</v>
      </c>
      <c r="AU130" s="261">
        <v>175.16</v>
      </c>
      <c r="AV130" s="261">
        <v>1158.03</v>
      </c>
      <c r="AW130" s="203"/>
      <c r="AX130" s="347"/>
    </row>
    <row r="131" spans="1:50" s="2" customForma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353" t="str">
        <f>AM114 &amp; ".17"</f>
        <v>2.10.17</v>
      </c>
      <c r="AN131" s="514" t="s">
        <v>431</v>
      </c>
      <c r="AO131" s="171" t="s">
        <v>196</v>
      </c>
      <c r="AP131" s="263">
        <f t="shared" si="18"/>
        <v>27.560000000000002</v>
      </c>
      <c r="AQ131" s="263">
        <f t="shared" si="18"/>
        <v>25.3</v>
      </c>
      <c r="AR131" s="263">
        <f t="shared" si="18"/>
        <v>2.2599999999999998</v>
      </c>
      <c r="AS131" s="203"/>
      <c r="AT131" s="263">
        <f t="shared" si="17"/>
        <v>27.560000000000002</v>
      </c>
      <c r="AU131" s="261">
        <v>25.3</v>
      </c>
      <c r="AV131" s="261">
        <v>2.2599999999999998</v>
      </c>
      <c r="AW131" s="203"/>
      <c r="AX131" s="347"/>
    </row>
    <row r="132" spans="1:50" s="2" customFormat="1" ht="0.2" hidden="1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620"/>
      <c r="AN132" s="469"/>
      <c r="AO132" s="469"/>
      <c r="AP132" s="374"/>
      <c r="AQ132" s="374"/>
      <c r="AR132" s="374"/>
      <c r="AS132" s="374"/>
      <c r="AT132" s="288"/>
      <c r="AU132" s="288"/>
      <c r="AV132" s="288"/>
      <c r="AW132" s="374"/>
      <c r="AX132" s="347"/>
    </row>
    <row r="133" spans="1:50" s="2" customFormat="1" ht="2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353" t="str">
        <f>AM114 &amp; ".18"</f>
        <v>2.10.18</v>
      </c>
      <c r="AN133" s="514" t="s">
        <v>651</v>
      </c>
      <c r="AO133" s="171" t="s">
        <v>196</v>
      </c>
      <c r="AP133" s="263">
        <f t="shared" ref="AP133:AR138" si="19">SUMIF($AS$9:$AW$9,AP$9,$AS133:$AW133)</f>
        <v>646</v>
      </c>
      <c r="AQ133" s="263">
        <f t="shared" si="19"/>
        <v>347.64000000000004</v>
      </c>
      <c r="AR133" s="263">
        <f t="shared" si="19"/>
        <v>298.36</v>
      </c>
      <c r="AS133" s="203"/>
      <c r="AT133" s="263">
        <f t="shared" ref="AT133:AT138" si="20">AU133+AV133</f>
        <v>646</v>
      </c>
      <c r="AU133" s="263">
        <f>SUM(AU134:AU138)</f>
        <v>347.64000000000004</v>
      </c>
      <c r="AV133" s="263">
        <f>SUM(AV134:AV138)</f>
        <v>298.36</v>
      </c>
      <c r="AW133" s="203"/>
      <c r="AX133" s="347"/>
    </row>
    <row r="134" spans="1:50" s="2" customForma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577" t="str">
        <f>AM133 &amp; ".1"</f>
        <v>2.10.18.1</v>
      </c>
      <c r="AN134" s="515" t="s">
        <v>665</v>
      </c>
      <c r="AO134" s="171" t="s">
        <v>196</v>
      </c>
      <c r="AP134" s="263">
        <f t="shared" si="19"/>
        <v>0</v>
      </c>
      <c r="AQ134" s="263">
        <f t="shared" si="19"/>
        <v>0</v>
      </c>
      <c r="AR134" s="263">
        <f t="shared" si="19"/>
        <v>0</v>
      </c>
      <c r="AS134" s="203"/>
      <c r="AT134" s="263">
        <f t="shared" si="20"/>
        <v>0</v>
      </c>
      <c r="AU134" s="261"/>
      <c r="AV134" s="261"/>
      <c r="AW134" s="203"/>
      <c r="AX134" s="347"/>
    </row>
    <row r="135" spans="1:50" s="2" customForma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577" t="str">
        <f>AM133 &amp; ".2"</f>
        <v>2.10.18.2</v>
      </c>
      <c r="AN135" s="515" t="s">
        <v>652</v>
      </c>
      <c r="AO135" s="171" t="s">
        <v>196</v>
      </c>
      <c r="AP135" s="263">
        <f t="shared" si="19"/>
        <v>98.08</v>
      </c>
      <c r="AQ135" s="263">
        <f t="shared" si="19"/>
        <v>49.04</v>
      </c>
      <c r="AR135" s="263">
        <f t="shared" si="19"/>
        <v>49.04</v>
      </c>
      <c r="AS135" s="203"/>
      <c r="AT135" s="263">
        <f t="shared" si="20"/>
        <v>98.08</v>
      </c>
      <c r="AU135" s="261">
        <v>49.04</v>
      </c>
      <c r="AV135" s="261">
        <v>49.04</v>
      </c>
      <c r="AW135" s="203"/>
      <c r="AX135" s="347"/>
    </row>
    <row r="136" spans="1:50" s="2" customForma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577" t="str">
        <f>AM133 &amp; ".3"</f>
        <v>2.10.18.3</v>
      </c>
      <c r="AN136" s="515" t="s">
        <v>653</v>
      </c>
      <c r="AO136" s="171" t="s">
        <v>196</v>
      </c>
      <c r="AP136" s="263">
        <f t="shared" si="19"/>
        <v>0</v>
      </c>
      <c r="AQ136" s="263">
        <f t="shared" si="19"/>
        <v>0</v>
      </c>
      <c r="AR136" s="263">
        <f t="shared" si="19"/>
        <v>0</v>
      </c>
      <c r="AS136" s="203"/>
      <c r="AT136" s="263">
        <f t="shared" si="20"/>
        <v>0</v>
      </c>
      <c r="AU136" s="261"/>
      <c r="AV136" s="261"/>
      <c r="AW136" s="203"/>
      <c r="AX136" s="347"/>
    </row>
    <row r="137" spans="1:50" s="2" customFormat="1" ht="2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577" t="str">
        <f>AM133 &amp; ".4"</f>
        <v>2.10.18.4</v>
      </c>
      <c r="AN137" s="515" t="s">
        <v>422</v>
      </c>
      <c r="AO137" s="171" t="s">
        <v>196</v>
      </c>
      <c r="AP137" s="263">
        <f t="shared" si="19"/>
        <v>298.60000000000002</v>
      </c>
      <c r="AQ137" s="263">
        <f t="shared" si="19"/>
        <v>298.60000000000002</v>
      </c>
      <c r="AR137" s="263">
        <f t="shared" si="19"/>
        <v>0</v>
      </c>
      <c r="AS137" s="203"/>
      <c r="AT137" s="263">
        <f t="shared" si="20"/>
        <v>298.60000000000002</v>
      </c>
      <c r="AU137" s="261">
        <v>298.60000000000002</v>
      </c>
      <c r="AV137" s="261"/>
      <c r="AW137" s="203"/>
      <c r="AX137" s="347"/>
    </row>
    <row r="138" spans="1:50" s="2" customFormat="1" ht="12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577" t="str">
        <f>AM133 &amp; ".5"</f>
        <v>2.10.18.5</v>
      </c>
      <c r="AN138" s="515" t="s">
        <v>312</v>
      </c>
      <c r="AO138" s="171" t="s">
        <v>196</v>
      </c>
      <c r="AP138" s="263">
        <f t="shared" si="19"/>
        <v>249.32</v>
      </c>
      <c r="AQ138" s="263">
        <f t="shared" si="19"/>
        <v>0</v>
      </c>
      <c r="AR138" s="263">
        <f t="shared" si="19"/>
        <v>249.32</v>
      </c>
      <c r="AS138" s="203"/>
      <c r="AT138" s="263">
        <f t="shared" si="20"/>
        <v>249.32</v>
      </c>
      <c r="AU138" s="261"/>
      <c r="AV138" s="261">
        <v>249.32</v>
      </c>
      <c r="AW138" s="203"/>
      <c r="AX138" s="347"/>
    </row>
    <row r="139" spans="1:50" s="2" customFormat="1" ht="12" hidden="1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620"/>
      <c r="AN139" s="469"/>
      <c r="AO139" s="469"/>
      <c r="AP139" s="374"/>
      <c r="AQ139" s="374"/>
      <c r="AR139" s="374"/>
      <c r="AS139" s="374"/>
      <c r="AT139" s="288"/>
      <c r="AU139" s="288"/>
      <c r="AV139" s="288"/>
      <c r="AW139" s="374"/>
      <c r="AX139" s="347"/>
    </row>
    <row r="140" spans="1:50" s="2" customFormat="1" ht="12" customHeight="1">
      <c r="J140"/>
      <c r="AK140" s="27"/>
      <c r="AL140" s="46"/>
      <c r="AM140" s="538"/>
      <c r="AN140" s="538" t="s">
        <v>697</v>
      </c>
      <c r="AO140" s="538"/>
      <c r="AP140" s="375"/>
      <c r="AQ140" s="374"/>
      <c r="AR140" s="374"/>
      <c r="AS140" s="374"/>
      <c r="AT140" s="288"/>
      <c r="AU140" s="288"/>
      <c r="AV140" s="288"/>
      <c r="AW140" s="374"/>
      <c r="AX140" s="347"/>
    </row>
    <row r="141" spans="1:50" s="2" customFormat="1">
      <c r="J141"/>
      <c r="AK141" s="27"/>
      <c r="AL141" s="46"/>
      <c r="AM141" s="354" t="str">
        <f>AM117 &amp; ".1"</f>
        <v>2.10.3.1</v>
      </c>
      <c r="AN141" s="600" t="s">
        <v>696</v>
      </c>
      <c r="AO141" s="171" t="s">
        <v>196</v>
      </c>
      <c r="AP141" s="274">
        <f t="shared" ref="AP141:AR149" si="21">SUMIF($AS$9:$AW$9,AP$9,$AS141:$AW141)</f>
        <v>139.94999999999999</v>
      </c>
      <c r="AQ141" s="263">
        <f t="shared" si="21"/>
        <v>33.18</v>
      </c>
      <c r="AR141" s="263">
        <f t="shared" si="21"/>
        <v>106.77</v>
      </c>
      <c r="AS141" s="203"/>
      <c r="AT141" s="263">
        <f t="shared" ref="AT141:AT149" si="22">AU141+AV141</f>
        <v>139.94999999999999</v>
      </c>
      <c r="AU141" s="261">
        <v>33.18</v>
      </c>
      <c r="AV141" s="261">
        <v>106.77</v>
      </c>
      <c r="AW141" s="203"/>
      <c r="AX141" s="347"/>
    </row>
    <row r="142" spans="1:50" s="2" customFormat="1" ht="21">
      <c r="J142"/>
      <c r="AK142" s="27"/>
      <c r="AL142" s="46"/>
      <c r="AM142" s="354" t="str">
        <f>AM117 &amp; ".2"</f>
        <v>2.10.3.2</v>
      </c>
      <c r="AN142" s="600" t="s">
        <v>698</v>
      </c>
      <c r="AO142" s="171" t="s">
        <v>196</v>
      </c>
      <c r="AP142" s="274">
        <f t="shared" si="21"/>
        <v>0</v>
      </c>
      <c r="AQ142" s="263">
        <f t="shared" si="21"/>
        <v>0</v>
      </c>
      <c r="AR142" s="263">
        <f t="shared" si="21"/>
        <v>0</v>
      </c>
      <c r="AS142" s="203"/>
      <c r="AT142" s="263">
        <f t="shared" si="22"/>
        <v>0</v>
      </c>
      <c r="AU142" s="261"/>
      <c r="AV142" s="261"/>
      <c r="AW142" s="203"/>
      <c r="AX142" s="347"/>
    </row>
    <row r="143" spans="1:50" s="2" customFormat="1" ht="12" customHeight="1">
      <c r="J143"/>
      <c r="AK143" s="27"/>
      <c r="AL143" s="46"/>
      <c r="AM143" s="621" t="s">
        <v>635</v>
      </c>
      <c r="AN143" s="622" t="s">
        <v>654</v>
      </c>
      <c r="AO143" s="251" t="s">
        <v>196</v>
      </c>
      <c r="AP143" s="263">
        <f t="shared" si="21"/>
        <v>316.3</v>
      </c>
      <c r="AQ143" s="263">
        <f t="shared" si="21"/>
        <v>83.9</v>
      </c>
      <c r="AR143" s="263">
        <f t="shared" si="21"/>
        <v>232.4</v>
      </c>
      <c r="AS143" s="203"/>
      <c r="AT143" s="263">
        <f t="shared" si="22"/>
        <v>316.3</v>
      </c>
      <c r="AU143" s="263">
        <f>SUM(AU144:AU147)</f>
        <v>83.9</v>
      </c>
      <c r="AV143" s="263">
        <f>SUM(AV144:AV147)</f>
        <v>232.4</v>
      </c>
      <c r="AW143" s="203"/>
      <c r="AX143" s="347"/>
    </row>
    <row r="144" spans="1:50" s="2" customFormat="1" ht="21">
      <c r="J144"/>
      <c r="AK144" s="27"/>
      <c r="AL144" s="49"/>
      <c r="AM144" s="444" t="s">
        <v>423</v>
      </c>
      <c r="AN144" s="515" t="s">
        <v>655</v>
      </c>
      <c r="AO144" s="171" t="s">
        <v>196</v>
      </c>
      <c r="AP144" s="263">
        <f t="shared" si="21"/>
        <v>0</v>
      </c>
      <c r="AQ144" s="263">
        <f t="shared" si="21"/>
        <v>0</v>
      </c>
      <c r="AR144" s="263">
        <f t="shared" si="21"/>
        <v>0</v>
      </c>
      <c r="AS144" s="203"/>
      <c r="AT144" s="263">
        <f t="shared" si="22"/>
        <v>0</v>
      </c>
      <c r="AU144" s="261"/>
      <c r="AV144" s="261"/>
      <c r="AW144" s="203"/>
      <c r="AX144" s="347"/>
    </row>
    <row r="145" spans="1:52" s="2" customFormat="1">
      <c r="J145"/>
      <c r="AK145" s="27"/>
      <c r="AL145" s="49"/>
      <c r="AM145" s="444" t="s">
        <v>424</v>
      </c>
      <c r="AN145" s="515" t="s">
        <v>656</v>
      </c>
      <c r="AO145" s="171" t="s">
        <v>196</v>
      </c>
      <c r="AP145" s="263">
        <f t="shared" si="21"/>
        <v>0</v>
      </c>
      <c r="AQ145" s="263">
        <f t="shared" si="21"/>
        <v>0</v>
      </c>
      <c r="AR145" s="263">
        <f t="shared" si="21"/>
        <v>0</v>
      </c>
      <c r="AS145" s="203"/>
      <c r="AT145" s="263">
        <f t="shared" si="22"/>
        <v>0</v>
      </c>
      <c r="AU145" s="261"/>
      <c r="AV145" s="261"/>
      <c r="AW145" s="203"/>
      <c r="AX145" s="347"/>
    </row>
    <row r="146" spans="1:52" s="2" customFormat="1" ht="21">
      <c r="J146"/>
      <c r="AK146" s="27"/>
      <c r="AL146" s="49"/>
      <c r="AM146" s="444" t="s">
        <v>425</v>
      </c>
      <c r="AN146" s="515" t="s">
        <v>657</v>
      </c>
      <c r="AO146" s="171" t="s">
        <v>196</v>
      </c>
      <c r="AP146" s="263">
        <f t="shared" si="21"/>
        <v>0</v>
      </c>
      <c r="AQ146" s="263">
        <f t="shared" si="21"/>
        <v>0</v>
      </c>
      <c r="AR146" s="263">
        <f t="shared" si="21"/>
        <v>0</v>
      </c>
      <c r="AS146" s="203"/>
      <c r="AT146" s="263">
        <f t="shared" si="22"/>
        <v>0</v>
      </c>
      <c r="AU146" s="261"/>
      <c r="AV146" s="261"/>
      <c r="AW146" s="203"/>
      <c r="AX146" s="347"/>
    </row>
    <row r="147" spans="1:52" s="2" customFormat="1">
      <c r="J147"/>
      <c r="AK147" s="27"/>
      <c r="AL147" s="49"/>
      <c r="AM147" s="444" t="s">
        <v>426</v>
      </c>
      <c r="AN147" s="515" t="s">
        <v>658</v>
      </c>
      <c r="AO147" s="171" t="s">
        <v>196</v>
      </c>
      <c r="AP147" s="263">
        <f t="shared" si="21"/>
        <v>316.3</v>
      </c>
      <c r="AQ147" s="263">
        <f t="shared" si="21"/>
        <v>83.9</v>
      </c>
      <c r="AR147" s="263">
        <f t="shared" si="21"/>
        <v>232.4</v>
      </c>
      <c r="AS147" s="203"/>
      <c r="AT147" s="263">
        <f t="shared" si="22"/>
        <v>316.3</v>
      </c>
      <c r="AU147" s="263">
        <f>SUM(AU148:AU149)</f>
        <v>83.9</v>
      </c>
      <c r="AV147" s="263">
        <f>SUM(AV148:AV149)</f>
        <v>232.4</v>
      </c>
      <c r="AW147" s="203"/>
      <c r="AX147" s="347"/>
    </row>
    <row r="148" spans="1:52" s="2" customFormat="1">
      <c r="J148"/>
      <c r="AK148" s="27"/>
      <c r="AL148" s="49"/>
      <c r="AM148" s="444" t="s">
        <v>427</v>
      </c>
      <c r="AN148" s="507" t="s">
        <v>659</v>
      </c>
      <c r="AO148" s="171" t="s">
        <v>196</v>
      </c>
      <c r="AP148" s="263">
        <f t="shared" si="21"/>
        <v>316.3</v>
      </c>
      <c r="AQ148" s="263">
        <f t="shared" si="21"/>
        <v>83.9</v>
      </c>
      <c r="AR148" s="263">
        <f t="shared" si="21"/>
        <v>232.4</v>
      </c>
      <c r="AS148" s="203"/>
      <c r="AT148" s="263">
        <f t="shared" si="22"/>
        <v>316.3</v>
      </c>
      <c r="AU148" s="261">
        <v>83.9</v>
      </c>
      <c r="AV148" s="261">
        <v>232.4</v>
      </c>
      <c r="AW148" s="203"/>
      <c r="AX148" s="347"/>
    </row>
    <row r="149" spans="1:52" s="2" customFormat="1">
      <c r="J149"/>
      <c r="AK149" s="27"/>
      <c r="AL149" s="49"/>
      <c r="AM149" s="444" t="s">
        <v>428</v>
      </c>
      <c r="AN149" s="507" t="s">
        <v>660</v>
      </c>
      <c r="AO149" s="171" t="s">
        <v>196</v>
      </c>
      <c r="AP149" s="263">
        <f t="shared" si="21"/>
        <v>0</v>
      </c>
      <c r="AQ149" s="263">
        <f t="shared" si="21"/>
        <v>0</v>
      </c>
      <c r="AR149" s="263">
        <f t="shared" si="21"/>
        <v>0</v>
      </c>
      <c r="AS149" s="203"/>
      <c r="AT149" s="263">
        <f t="shared" si="22"/>
        <v>0</v>
      </c>
      <c r="AU149" s="261"/>
      <c r="AV149" s="261"/>
      <c r="AW149" s="203"/>
      <c r="AX149" s="347"/>
    </row>
    <row r="150" spans="1:52" s="2" customFormat="1" ht="0.75" hidden="1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623"/>
      <c r="AN150" s="623"/>
      <c r="AO150" s="174"/>
      <c r="AP150" s="283"/>
      <c r="AQ150" s="283"/>
      <c r="AR150" s="283"/>
      <c r="AS150" s="203"/>
      <c r="AT150" s="233"/>
      <c r="AU150" s="233"/>
      <c r="AV150" s="233"/>
      <c r="AW150" s="168"/>
      <c r="AX150" s="177"/>
      <c r="AY150" s="46"/>
      <c r="AZ150"/>
    </row>
    <row r="151" spans="1:52" s="2" customFormat="1" ht="0.75" hidden="1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623"/>
      <c r="AN151" s="623"/>
      <c r="AO151" s="174"/>
      <c r="AP151" s="283"/>
      <c r="AQ151" s="283"/>
      <c r="AR151" s="283"/>
      <c r="AS151" s="203"/>
      <c r="AT151" s="233"/>
      <c r="AU151" s="233"/>
      <c r="AV151" s="233"/>
      <c r="AW151" s="168"/>
      <c r="AX151" s="177"/>
      <c r="AY151" s="46"/>
      <c r="AZ151"/>
    </row>
    <row r="152" spans="1:52" s="2" customFormat="1" ht="0.75" hidden="1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623"/>
      <c r="AN152" s="623"/>
      <c r="AO152" s="174"/>
      <c r="AP152" s="283"/>
      <c r="AQ152" s="283"/>
      <c r="AR152" s="283"/>
      <c r="AS152" s="203"/>
      <c r="AT152" s="233"/>
      <c r="AU152" s="233"/>
      <c r="AV152" s="233"/>
      <c r="AW152" s="168"/>
      <c r="AX152" s="177"/>
      <c r="AY152" s="46"/>
      <c r="AZ152"/>
    </row>
    <row r="153" spans="1:52" s="2" customFormat="1" ht="0.75" hidden="1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623"/>
      <c r="AN153" s="623"/>
      <c r="AO153" s="174"/>
      <c r="AP153" s="283"/>
      <c r="AQ153" s="283"/>
      <c r="AR153" s="283"/>
      <c r="AS153" s="203"/>
      <c r="AT153" s="233"/>
      <c r="AU153" s="233"/>
      <c r="AV153" s="233"/>
      <c r="AW153" s="168"/>
      <c r="AX153" s="177"/>
      <c r="AY153" s="46"/>
      <c r="AZ153"/>
    </row>
    <row r="154" spans="1:52" s="2" customFormat="1" ht="0.75" hidden="1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623"/>
      <c r="AN154" s="623"/>
      <c r="AO154" s="174"/>
      <c r="AP154" s="283"/>
      <c r="AQ154" s="283"/>
      <c r="AR154" s="283"/>
      <c r="AS154" s="203"/>
      <c r="AT154" s="233"/>
      <c r="AU154" s="233"/>
      <c r="AV154" s="233"/>
      <c r="AW154" s="168"/>
      <c r="AX154" s="177"/>
      <c r="AY154" s="46"/>
      <c r="AZ154"/>
    </row>
    <row r="155" spans="1:52" s="2" customFormat="1" ht="24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566" t="s">
        <v>2426</v>
      </c>
      <c r="AN155" s="566" t="s">
        <v>2438</v>
      </c>
      <c r="AO155" s="171" t="s">
        <v>196</v>
      </c>
      <c r="AP155" s="263">
        <f t="shared" ref="AP155:AR156" si="23">SUMIF($AS$9:$AW$9,AP$9,$AS155:$AW155)</f>
        <v>0</v>
      </c>
      <c r="AQ155" s="263">
        <f t="shared" si="23"/>
        <v>0</v>
      </c>
      <c r="AR155" s="263">
        <f t="shared" si="23"/>
        <v>0</v>
      </c>
      <c r="AS155" s="203"/>
      <c r="AT155" s="263">
        <f>AU155+AV155</f>
        <v>0</v>
      </c>
      <c r="AU155" s="261"/>
      <c r="AV155" s="261"/>
      <c r="AW155" s="203"/>
      <c r="AX155" s="347"/>
      <c r="AY155" s="46"/>
      <c r="AZ155"/>
    </row>
    <row r="156" spans="1:52" s="2" customFormat="1" ht="24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567" t="s">
        <v>740</v>
      </c>
      <c r="AN156" s="568" t="s">
        <v>661</v>
      </c>
      <c r="AO156" s="171" t="s">
        <v>196</v>
      </c>
      <c r="AP156" s="263">
        <f t="shared" si="23"/>
        <v>0</v>
      </c>
      <c r="AQ156" s="263">
        <f t="shared" si="23"/>
        <v>0</v>
      </c>
      <c r="AR156" s="263">
        <f t="shared" si="23"/>
        <v>0</v>
      </c>
      <c r="AS156" s="203"/>
      <c r="AT156" s="263">
        <f>AU156+AV156</f>
        <v>0</v>
      </c>
      <c r="AU156" s="263">
        <f>SUM(AU158:AU161)</f>
        <v>0</v>
      </c>
      <c r="AV156" s="263">
        <f>SUM(AV158:AV161)</f>
        <v>0</v>
      </c>
      <c r="AW156" s="203"/>
      <c r="AX156" s="347"/>
      <c r="AY156" s="46"/>
    </row>
    <row r="157" spans="1:52" s="2" customFormat="1" ht="0.75" hidden="1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561"/>
      <c r="AN157" s="520"/>
      <c r="AO157" s="174"/>
      <c r="AP157" s="283"/>
      <c r="AQ157" s="283"/>
      <c r="AR157" s="283"/>
      <c r="AS157" s="203"/>
      <c r="AT157" s="233"/>
      <c r="AU157" s="233"/>
      <c r="AV157" s="233"/>
      <c r="AW157" s="168"/>
      <c r="AX157" s="177"/>
      <c r="AY157" s="46"/>
      <c r="AZ157"/>
    </row>
    <row r="158" spans="1:52" s="2" customFormat="1" ht="2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624" t="s">
        <v>2434</v>
      </c>
      <c r="AN158" s="515" t="s">
        <v>591</v>
      </c>
      <c r="AO158" s="171" t="s">
        <v>196</v>
      </c>
      <c r="AP158" s="263">
        <f t="shared" ref="AP158:AR161" si="24">SUMIF($AS$9:$AW$9,AP$9,$AS158:$AW158)</f>
        <v>0</v>
      </c>
      <c r="AQ158" s="263">
        <f t="shared" si="24"/>
        <v>0</v>
      </c>
      <c r="AR158" s="263">
        <f t="shared" si="24"/>
        <v>0</v>
      </c>
      <c r="AS158" s="203"/>
      <c r="AT158" s="263">
        <f>AU158+AV158</f>
        <v>0</v>
      </c>
      <c r="AU158" s="261"/>
      <c r="AV158" s="261"/>
      <c r="AW158" s="203"/>
      <c r="AX158" s="347"/>
      <c r="AY158" s="46"/>
    </row>
    <row r="159" spans="1:52" s="2" customForma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624" t="s">
        <v>2435</v>
      </c>
      <c r="AN159" s="515" t="s">
        <v>592</v>
      </c>
      <c r="AO159" s="171" t="s">
        <v>196</v>
      </c>
      <c r="AP159" s="263">
        <f t="shared" si="24"/>
        <v>0</v>
      </c>
      <c r="AQ159" s="263">
        <f t="shared" si="24"/>
        <v>0</v>
      </c>
      <c r="AR159" s="263">
        <f t="shared" si="24"/>
        <v>0</v>
      </c>
      <c r="AS159" s="203"/>
      <c r="AT159" s="263">
        <f>AU159+AV159</f>
        <v>0</v>
      </c>
      <c r="AU159" s="261"/>
      <c r="AV159" s="261"/>
      <c r="AW159" s="203"/>
      <c r="AX159" s="347"/>
      <c r="AY159" s="46"/>
    </row>
    <row r="160" spans="1:52" s="2" customForma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624" t="s">
        <v>2436</v>
      </c>
      <c r="AN160" s="515" t="s">
        <v>593</v>
      </c>
      <c r="AO160" s="171" t="s">
        <v>196</v>
      </c>
      <c r="AP160" s="263">
        <f t="shared" si="24"/>
        <v>0</v>
      </c>
      <c r="AQ160" s="263">
        <f t="shared" si="24"/>
        <v>0</v>
      </c>
      <c r="AR160" s="263">
        <f t="shared" si="24"/>
        <v>0</v>
      </c>
      <c r="AS160" s="203"/>
      <c r="AT160" s="263">
        <f>AU160+AV160</f>
        <v>0</v>
      </c>
      <c r="AU160" s="261"/>
      <c r="AV160" s="261"/>
      <c r="AW160" s="203"/>
      <c r="AX160" s="347"/>
      <c r="AY160" s="46"/>
    </row>
    <row r="161" spans="1:52" s="2" customFormat="1" ht="12" thickBo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624" t="s">
        <v>2437</v>
      </c>
      <c r="AN161" s="515" t="s">
        <v>594</v>
      </c>
      <c r="AO161" s="171" t="s">
        <v>196</v>
      </c>
      <c r="AP161" s="263">
        <f t="shared" si="24"/>
        <v>0</v>
      </c>
      <c r="AQ161" s="263">
        <f t="shared" si="24"/>
        <v>0</v>
      </c>
      <c r="AR161" s="263">
        <f t="shared" si="24"/>
        <v>0</v>
      </c>
      <c r="AS161" s="203"/>
      <c r="AT161" s="263">
        <f>AU161+AV161</f>
        <v>0</v>
      </c>
      <c r="AU161" s="261"/>
      <c r="AV161" s="261"/>
      <c r="AW161" s="203"/>
      <c r="AX161" s="347"/>
      <c r="AY161" s="46"/>
    </row>
    <row r="162" spans="1:52" s="2" customFormat="1" ht="0.75" hidden="1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623"/>
      <c r="AN162" s="623"/>
      <c r="AO162" s="174"/>
      <c r="AP162" s="283"/>
      <c r="AQ162" s="283"/>
      <c r="AR162" s="283"/>
      <c r="AS162" s="203"/>
      <c r="AT162" s="233"/>
      <c r="AU162" s="233"/>
      <c r="AV162" s="233"/>
      <c r="AW162" s="168"/>
      <c r="AX162" s="177"/>
      <c r="AY162" s="46"/>
      <c r="AZ162"/>
    </row>
    <row r="163" spans="1:52" s="2" customFormat="1" ht="0.75" hidden="1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623"/>
      <c r="AN163" s="623"/>
      <c r="AO163" s="174"/>
      <c r="AP163" s="283"/>
      <c r="AQ163" s="283"/>
      <c r="AR163" s="283"/>
      <c r="AS163" s="203"/>
      <c r="AT163" s="233"/>
      <c r="AU163" s="233"/>
      <c r="AV163" s="233"/>
      <c r="AW163" s="168"/>
      <c r="AX163" s="177"/>
      <c r="AY163" s="46"/>
      <c r="AZ163"/>
    </row>
    <row r="164" spans="1:52" s="2" customFormat="1" ht="0.75" hidden="1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623"/>
      <c r="AN164" s="623"/>
      <c r="AO164" s="174"/>
      <c r="AP164" s="283"/>
      <c r="AQ164" s="283"/>
      <c r="AR164" s="283"/>
      <c r="AS164" s="203"/>
      <c r="AT164" s="233"/>
      <c r="AU164" s="233"/>
      <c r="AV164" s="233"/>
      <c r="AW164" s="168"/>
      <c r="AX164" s="177"/>
      <c r="AY164" s="46"/>
      <c r="AZ164"/>
    </row>
    <row r="165" spans="1:52" s="2" customFormat="1" ht="0.75" hidden="1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623"/>
      <c r="AN165" s="623"/>
      <c r="AO165" s="174"/>
      <c r="AP165" s="283"/>
      <c r="AQ165" s="283"/>
      <c r="AR165" s="283"/>
      <c r="AS165" s="203"/>
      <c r="AT165" s="233"/>
      <c r="AU165" s="233"/>
      <c r="AV165" s="233"/>
      <c r="AW165" s="168"/>
      <c r="AX165" s="177"/>
      <c r="AY165" s="46"/>
      <c r="AZ165"/>
    </row>
    <row r="166" spans="1:52" s="2" customFormat="1" ht="0.75" hidden="1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623"/>
      <c r="AN166" s="623"/>
      <c r="AO166" s="174"/>
      <c r="AP166" s="283"/>
      <c r="AQ166" s="283"/>
      <c r="AR166" s="283"/>
      <c r="AS166" s="203"/>
      <c r="AT166" s="233"/>
      <c r="AU166" s="233"/>
      <c r="AV166" s="233"/>
      <c r="AW166" s="168"/>
      <c r="AX166" s="177"/>
      <c r="AY166" s="46"/>
      <c r="AZ166"/>
    </row>
    <row r="167" spans="1:52" s="2" customFormat="1" ht="0.75" hidden="1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623"/>
      <c r="AN167" s="623"/>
      <c r="AO167" s="174"/>
      <c r="AP167" s="283"/>
      <c r="AQ167" s="283"/>
      <c r="AR167" s="283"/>
      <c r="AS167" s="203"/>
      <c r="AT167" s="233"/>
      <c r="AU167" s="233"/>
      <c r="AV167" s="233"/>
      <c r="AW167" s="168"/>
      <c r="AX167" s="177"/>
      <c r="AY167" s="46"/>
      <c r="AZ167"/>
    </row>
    <row r="168" spans="1:52" s="2" customFormat="1" ht="0.75" hidden="1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623"/>
      <c r="AN168" s="623"/>
      <c r="AO168" s="174"/>
      <c r="AP168" s="283"/>
      <c r="AQ168" s="283"/>
      <c r="AR168" s="283"/>
      <c r="AS168" s="203"/>
      <c r="AT168" s="233"/>
      <c r="AU168" s="233"/>
      <c r="AV168" s="233"/>
      <c r="AW168" s="168"/>
      <c r="AX168" s="177"/>
      <c r="AY168" s="46"/>
      <c r="AZ168"/>
    </row>
    <row r="169" spans="1:52" s="2" customFormat="1" ht="0.75" hidden="1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623"/>
      <c r="AN169" s="623"/>
      <c r="AO169" s="174"/>
      <c r="AP169" s="283"/>
      <c r="AQ169" s="283"/>
      <c r="AR169" s="283"/>
      <c r="AS169" s="203"/>
      <c r="AT169" s="233"/>
      <c r="AU169" s="233"/>
      <c r="AV169" s="233"/>
      <c r="AW169" s="168"/>
      <c r="AX169" s="177"/>
      <c r="AY169" s="46"/>
      <c r="AZ169"/>
    </row>
    <row r="170" spans="1:52" s="2" customFormat="1" ht="24" customHeight="1" thickTop="1" thickBot="1">
      <c r="J170"/>
      <c r="AL170" s="156"/>
      <c r="AM170" s="639" t="s">
        <v>2439</v>
      </c>
      <c r="AN170" s="547" t="s">
        <v>2440</v>
      </c>
      <c r="AO170" s="171" t="s">
        <v>196</v>
      </c>
      <c r="AP170" s="263">
        <f>SUMIF($AS$9:$AW$9,AP$9,$AS170:$AW170)</f>
        <v>32827.126399999994</v>
      </c>
      <c r="AQ170" s="263">
        <f>SUMIF($AS$9:$AW$9,AQ$9,$AS170:$AW170)</f>
        <v>15010.055999999997</v>
      </c>
      <c r="AR170" s="263">
        <f>SUMIF($AS$9:$AW$9,AR$9,$AS170:$AW170)</f>
        <v>17817.070399999997</v>
      </c>
      <c r="AS170" s="203"/>
      <c r="AT170" s="574">
        <f>AU170+AV170</f>
        <v>32827.126399999994</v>
      </c>
      <c r="AU170" s="574">
        <f>AU37+AU156</f>
        <v>15010.055999999997</v>
      </c>
      <c r="AV170" s="574">
        <f>AV37+AV156</f>
        <v>17817.070399999997</v>
      </c>
      <c r="AW170" s="203"/>
      <c r="AX170" s="347"/>
    </row>
    <row r="171" spans="1:52" s="2" customFormat="1" ht="0.75" hidden="1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623"/>
      <c r="AN171" s="623"/>
      <c r="AO171" s="174"/>
      <c r="AP171" s="283"/>
      <c r="AQ171" s="283"/>
      <c r="AR171" s="283"/>
      <c r="AS171" s="203"/>
      <c r="AT171" s="233"/>
      <c r="AU171" s="233"/>
      <c r="AV171" s="233"/>
      <c r="AW171" s="168"/>
      <c r="AX171" s="177"/>
      <c r="AY171" s="46"/>
      <c r="AZ171"/>
    </row>
    <row r="172" spans="1:52" s="2" customFormat="1" ht="0.75" hidden="1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623"/>
      <c r="AN172" s="623"/>
      <c r="AO172" s="174"/>
      <c r="AP172" s="283"/>
      <c r="AQ172" s="283"/>
      <c r="AR172" s="283"/>
      <c r="AS172" s="203"/>
      <c r="AT172" s="233"/>
      <c r="AU172" s="233"/>
      <c r="AV172" s="233"/>
      <c r="AW172" s="168"/>
      <c r="AX172" s="177"/>
      <c r="AY172" s="46"/>
      <c r="AZ172"/>
    </row>
    <row r="173" spans="1:52" s="2" customFormat="1" ht="0.75" hidden="1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623"/>
      <c r="AN173" s="623"/>
      <c r="AO173" s="174"/>
      <c r="AP173" s="283"/>
      <c r="AQ173" s="283"/>
      <c r="AR173" s="283"/>
      <c r="AS173" s="203"/>
      <c r="AT173" s="233"/>
      <c r="AU173" s="233"/>
      <c r="AV173" s="233"/>
      <c r="AW173" s="168"/>
      <c r="AX173" s="177"/>
      <c r="AY173" s="46"/>
      <c r="AZ173"/>
    </row>
    <row r="174" spans="1:52" s="2" customFormat="1" ht="0.75" hidden="1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623"/>
      <c r="AN174" s="623"/>
      <c r="AO174" s="174"/>
      <c r="AP174" s="283"/>
      <c r="AQ174" s="283"/>
      <c r="AR174" s="283"/>
      <c r="AS174" s="203"/>
      <c r="AT174" s="233"/>
      <c r="AU174" s="233"/>
      <c r="AV174" s="233"/>
      <c r="AW174" s="168"/>
      <c r="AX174" s="177"/>
      <c r="AY174" s="46"/>
      <c r="AZ174"/>
    </row>
    <row r="175" spans="1:52" s="2" customFormat="1" ht="0.75" hidden="1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623"/>
      <c r="AN175" s="623"/>
      <c r="AO175" s="174"/>
      <c r="AP175" s="283"/>
      <c r="AQ175" s="283"/>
      <c r="AR175" s="283"/>
      <c r="AS175" s="203"/>
      <c r="AT175" s="233"/>
      <c r="AU175" s="233"/>
      <c r="AV175" s="233"/>
      <c r="AW175" s="168"/>
      <c r="AX175" s="177"/>
      <c r="AY175" s="46"/>
      <c r="AZ175"/>
    </row>
    <row r="176" spans="1:52" s="2" customFormat="1" ht="0.75" hidden="1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623"/>
      <c r="AN176" s="623"/>
      <c r="AO176" s="174"/>
      <c r="AP176" s="283"/>
      <c r="AQ176" s="283"/>
      <c r="AR176" s="283"/>
      <c r="AS176" s="203"/>
      <c r="AT176" s="233"/>
      <c r="AU176" s="233"/>
      <c r="AV176" s="233"/>
      <c r="AW176" s="168"/>
      <c r="AX176" s="177"/>
      <c r="AY176" s="46"/>
      <c r="AZ176"/>
    </row>
    <row r="177" spans="1:52" s="2" customFormat="1" ht="0.75" hidden="1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623"/>
      <c r="AN177" s="623"/>
      <c r="AO177" s="174"/>
      <c r="AP177" s="283"/>
      <c r="AQ177" s="283"/>
      <c r="AR177" s="283"/>
      <c r="AS177" s="203"/>
      <c r="AT177" s="233"/>
      <c r="AU177" s="233"/>
      <c r="AV177" s="233"/>
      <c r="AW177" s="168"/>
      <c r="AX177" s="177"/>
      <c r="AY177" s="46"/>
      <c r="AZ177"/>
    </row>
    <row r="178" spans="1:52" s="2" customFormat="1" ht="0.75" hidden="1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623"/>
      <c r="AN178" s="623"/>
      <c r="AO178" s="174"/>
      <c r="AP178" s="283"/>
      <c r="AQ178" s="283"/>
      <c r="AR178" s="283"/>
      <c r="AS178" s="203"/>
      <c r="AT178" s="233"/>
      <c r="AU178" s="233"/>
      <c r="AV178" s="233"/>
      <c r="AW178" s="168"/>
      <c r="AX178" s="177"/>
      <c r="AY178" s="46"/>
      <c r="AZ178"/>
    </row>
    <row r="179" spans="1:52" s="2" customFormat="1" ht="0.75" hidden="1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623"/>
      <c r="AN179" s="623"/>
      <c r="AO179" s="174"/>
      <c r="AP179" s="283"/>
      <c r="AQ179" s="283"/>
      <c r="AR179" s="283"/>
      <c r="AS179" s="203"/>
      <c r="AT179" s="233"/>
      <c r="AU179" s="233"/>
      <c r="AV179" s="233"/>
      <c r="AW179" s="168"/>
      <c r="AX179" s="177"/>
      <c r="AY179" s="46"/>
      <c r="AZ179"/>
    </row>
    <row r="180" spans="1:52" s="2" customFormat="1" ht="0.75" hidden="1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623"/>
      <c r="AN180" s="623"/>
      <c r="AO180" s="174"/>
      <c r="AP180" s="283"/>
      <c r="AQ180" s="283"/>
      <c r="AR180" s="283"/>
      <c r="AS180" s="203"/>
      <c r="AT180" s="233"/>
      <c r="AU180" s="233"/>
      <c r="AV180" s="233"/>
      <c r="AW180" s="168"/>
      <c r="AX180" s="177"/>
      <c r="AY180" s="46"/>
      <c r="AZ180"/>
    </row>
    <row r="181" spans="1:52" s="2" customFormat="1" ht="0.75" hidden="1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623"/>
      <c r="AN181" s="623"/>
      <c r="AO181" s="174"/>
      <c r="AP181" s="283"/>
      <c r="AQ181" s="283"/>
      <c r="AR181" s="283"/>
      <c r="AS181" s="203"/>
      <c r="AT181" s="233"/>
      <c r="AU181" s="233"/>
      <c r="AV181" s="233"/>
      <c r="AW181" s="168"/>
      <c r="AX181" s="177"/>
      <c r="AY181" s="46"/>
      <c r="AZ181"/>
    </row>
    <row r="182" spans="1:52" s="2" customFormat="1" ht="0.75" hidden="1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623"/>
      <c r="AN182" s="623"/>
      <c r="AO182" s="174"/>
      <c r="AP182" s="283"/>
      <c r="AQ182" s="283"/>
      <c r="AR182" s="283"/>
      <c r="AS182" s="203"/>
      <c r="AT182" s="233"/>
      <c r="AU182" s="233"/>
      <c r="AV182" s="233"/>
      <c r="AW182" s="168"/>
      <c r="AX182" s="177"/>
      <c r="AY182" s="46"/>
      <c r="AZ182"/>
    </row>
    <row r="183" spans="1:52" s="2" customFormat="1" ht="0.75" hidden="1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623"/>
      <c r="AN183" s="623"/>
      <c r="AO183" s="174"/>
      <c r="AP183" s="283"/>
      <c r="AQ183" s="283"/>
      <c r="AR183" s="283"/>
      <c r="AS183" s="203"/>
      <c r="AT183" s="233"/>
      <c r="AU183" s="233"/>
      <c r="AV183" s="233"/>
      <c r="AW183" s="168"/>
      <c r="AX183" s="177"/>
      <c r="AY183" s="46"/>
      <c r="AZ183"/>
    </row>
    <row r="184" spans="1:52" s="2" customFormat="1" ht="0.75" hidden="1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623"/>
      <c r="AN184" s="623"/>
      <c r="AO184" s="174"/>
      <c r="AP184" s="283"/>
      <c r="AQ184" s="283"/>
      <c r="AR184" s="283"/>
      <c r="AS184" s="203"/>
      <c r="AT184" s="233"/>
      <c r="AU184" s="233"/>
      <c r="AV184" s="233"/>
      <c r="AW184" s="168"/>
      <c r="AX184" s="177"/>
      <c r="AY184" s="46"/>
      <c r="AZ184"/>
    </row>
    <row r="185" spans="1:52" s="2" customFormat="1" ht="12" thickTop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172" t="s">
        <v>596</v>
      </c>
      <c r="AN185" s="612" t="s">
        <v>417</v>
      </c>
      <c r="AO185" s="153" t="s">
        <v>1141</v>
      </c>
      <c r="AP185" s="263">
        <f t="shared" ref="AP185:AR186" si="25">SUMIF($AS$9:$AW$9,AP$9,$AS185:$AW185)</f>
        <v>139.19999999999999</v>
      </c>
      <c r="AQ185" s="263">
        <f t="shared" si="25"/>
        <v>63.6</v>
      </c>
      <c r="AR185" s="263">
        <f t="shared" si="25"/>
        <v>75.599999999999994</v>
      </c>
      <c r="AS185" s="203"/>
      <c r="AT185" s="263">
        <f>AU185+AV185</f>
        <v>139.19999999999999</v>
      </c>
      <c r="AU185" s="231">
        <v>63.6</v>
      </c>
      <c r="AV185" s="231">
        <v>75.599999999999994</v>
      </c>
      <c r="AW185" s="168"/>
      <c r="AX185" s="377"/>
      <c r="AY185" s="46"/>
      <c r="AZ185"/>
    </row>
    <row r="186" spans="1:52" s="2" customForma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172" t="s">
        <v>597</v>
      </c>
      <c r="AN186" s="612" t="s">
        <v>419</v>
      </c>
      <c r="AO186" s="153" t="s">
        <v>1141</v>
      </c>
      <c r="AP186" s="263">
        <f t="shared" si="25"/>
        <v>0</v>
      </c>
      <c r="AQ186" s="263">
        <f t="shared" si="25"/>
        <v>0</v>
      </c>
      <c r="AR186" s="263">
        <f t="shared" si="25"/>
        <v>0</v>
      </c>
      <c r="AS186" s="203"/>
      <c r="AT186" s="263">
        <f>AU186+AV186</f>
        <v>0</v>
      </c>
      <c r="AU186" s="231"/>
      <c r="AV186" s="231"/>
      <c r="AW186" s="168"/>
      <c r="AX186" s="377"/>
      <c r="AY186" s="46"/>
      <c r="AZ186"/>
    </row>
    <row r="187" spans="1:52" s="2" customFormat="1" ht="24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635" t="s">
        <v>2391</v>
      </c>
      <c r="AN187" s="634" t="s">
        <v>258</v>
      </c>
      <c r="AO187" s="171"/>
      <c r="AP187" s="283"/>
      <c r="AQ187" s="283"/>
      <c r="AR187" s="283"/>
      <c r="AS187" s="203"/>
      <c r="AT187" s="261">
        <v>0.2</v>
      </c>
      <c r="AU187" s="263">
        <f>AT187</f>
        <v>0.2</v>
      </c>
      <c r="AV187" s="263">
        <f>AT187</f>
        <v>0.2</v>
      </c>
      <c r="AW187" s="168"/>
      <c r="AX187" s="377"/>
      <c r="AY187" s="46"/>
      <c r="AZ187"/>
    </row>
    <row r="188" spans="1:52" s="2" customFormat="1" ht="0.75" hidden="1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170"/>
      <c r="AN188" s="170"/>
      <c r="AO188" s="174"/>
      <c r="AP188" s="283"/>
      <c r="AQ188" s="283"/>
      <c r="AR188" s="283"/>
      <c r="AS188" s="203"/>
      <c r="AT188" s="288"/>
      <c r="AU188" s="290"/>
      <c r="AV188" s="290"/>
      <c r="AW188" s="168"/>
      <c r="AX188" s="377"/>
      <c r="AY188" s="46"/>
      <c r="AZ188"/>
    </row>
    <row r="189" spans="1:52" s="2" customFormat="1" ht="0.75" hidden="1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170"/>
      <c r="AN189" s="170"/>
      <c r="AO189" s="174"/>
      <c r="AP189" s="283"/>
      <c r="AQ189" s="283"/>
      <c r="AR189" s="283"/>
      <c r="AS189" s="203"/>
      <c r="AT189" s="288"/>
      <c r="AU189" s="290"/>
      <c r="AV189" s="290"/>
      <c r="AW189" s="168"/>
      <c r="AX189" s="377"/>
      <c r="AY189" s="46"/>
      <c r="AZ189"/>
    </row>
    <row r="190" spans="1:52" s="2" customFormat="1" ht="0.75" hidden="1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170"/>
      <c r="AN190" s="170"/>
      <c r="AO190" s="174"/>
      <c r="AP190" s="283"/>
      <c r="AQ190" s="283"/>
      <c r="AR190" s="283"/>
      <c r="AS190" s="203"/>
      <c r="AT190" s="288"/>
      <c r="AU190" s="290"/>
      <c r="AV190" s="290"/>
      <c r="AW190" s="168"/>
      <c r="AX190" s="377"/>
      <c r="AY190" s="46"/>
      <c r="AZ190"/>
    </row>
    <row r="191" spans="1:52" s="2" customFormat="1" ht="0.75" hidden="1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170"/>
      <c r="AN191" s="170"/>
      <c r="AO191" s="174"/>
      <c r="AP191" s="283"/>
      <c r="AQ191" s="283"/>
      <c r="AR191" s="283"/>
      <c r="AS191" s="203"/>
      <c r="AT191" s="288"/>
      <c r="AU191" s="290"/>
      <c r="AV191" s="290"/>
      <c r="AW191" s="168"/>
      <c r="AX191" s="377"/>
      <c r="AY191" s="46"/>
      <c r="AZ191"/>
    </row>
    <row r="192" spans="1:52" s="2" customFormat="1" ht="0.75" hidden="1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170"/>
      <c r="AN192" s="170"/>
      <c r="AO192" s="174"/>
      <c r="AP192" s="283"/>
      <c r="AQ192" s="283"/>
      <c r="AR192" s="283"/>
      <c r="AS192" s="203"/>
      <c r="AT192" s="288"/>
      <c r="AU192" s="290"/>
      <c r="AV192" s="290"/>
      <c r="AW192" s="168"/>
      <c r="AX192" s="377"/>
      <c r="AY192" s="46"/>
      <c r="AZ192"/>
    </row>
    <row r="193" spans="1:52" s="2" customFormat="1" ht="0.75" hidden="1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170"/>
      <c r="AN193" s="170"/>
      <c r="AO193" s="174"/>
      <c r="AP193" s="283"/>
      <c r="AQ193" s="283"/>
      <c r="AR193" s="283"/>
      <c r="AS193" s="203"/>
      <c r="AT193" s="288"/>
      <c r="AU193" s="290"/>
      <c r="AV193" s="290"/>
      <c r="AW193" s="168"/>
      <c r="AX193" s="377"/>
      <c r="AY193" s="46"/>
      <c r="AZ193"/>
    </row>
    <row r="194" spans="1:52" s="2" customFormat="1" ht="0.75" hidden="1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170"/>
      <c r="AN194" s="170"/>
      <c r="AO194" s="174"/>
      <c r="AP194" s="283"/>
      <c r="AQ194" s="283"/>
      <c r="AR194" s="283"/>
      <c r="AS194" s="203"/>
      <c r="AT194" s="265"/>
      <c r="AU194" s="265"/>
      <c r="AV194" s="278"/>
      <c r="AW194" s="168"/>
      <c r="AX194" s="377"/>
      <c r="AY194" s="46"/>
      <c r="AZ194"/>
    </row>
    <row r="195" spans="1:52" s="2" customFormat="1" ht="0.75" hidden="1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170"/>
      <c r="AN195" s="170"/>
      <c r="AO195" s="174"/>
      <c r="AP195" s="283"/>
      <c r="AQ195" s="283"/>
      <c r="AR195" s="283"/>
      <c r="AS195" s="203"/>
      <c r="AT195" s="265"/>
      <c r="AU195" s="265"/>
      <c r="AV195" s="278"/>
      <c r="AW195" s="168"/>
      <c r="AX195" s="377"/>
      <c r="AY195" s="46"/>
      <c r="AZ195"/>
    </row>
    <row r="196" spans="1:52" s="2" customFormat="1" ht="0.75" hidden="1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170"/>
      <c r="AN196" s="170"/>
      <c r="AO196" s="174"/>
      <c r="AP196" s="283"/>
      <c r="AQ196" s="283"/>
      <c r="AR196" s="283"/>
      <c r="AS196" s="203"/>
      <c r="AT196" s="265"/>
      <c r="AU196" s="265"/>
      <c r="AV196" s="278"/>
      <c r="AW196" s="168"/>
      <c r="AX196" s="377"/>
      <c r="AY196" s="46"/>
      <c r="AZ196"/>
    </row>
    <row r="197" spans="1:52" s="2" customFormat="1" ht="0.75" hidden="1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170"/>
      <c r="AN197" s="170"/>
      <c r="AO197" s="174"/>
      <c r="AP197" s="283"/>
      <c r="AQ197" s="283"/>
      <c r="AR197" s="283"/>
      <c r="AS197" s="203"/>
      <c r="AT197" s="265"/>
      <c r="AU197" s="265"/>
      <c r="AV197" s="278"/>
      <c r="AW197" s="168"/>
      <c r="AX197" s="377"/>
      <c r="AY197" s="46"/>
      <c r="AZ197"/>
    </row>
    <row r="198" spans="1:52" s="2" customFormat="1" ht="0.75" hidden="1" customHeight="1">
      <c r="J198"/>
      <c r="AL198" s="20"/>
      <c r="AM198" s="239"/>
      <c r="AN198" s="173"/>
      <c r="AO198" s="174"/>
      <c r="AP198" s="278"/>
      <c r="AQ198" s="278"/>
      <c r="AR198" s="278"/>
      <c r="AS198" s="203"/>
      <c r="AT198" s="278"/>
      <c r="AU198" s="278"/>
      <c r="AV198" s="278"/>
      <c r="AW198" s="168"/>
      <c r="AX198" s="347"/>
    </row>
    <row r="199" spans="1:52" s="2" customFormat="1" ht="0.75" hidden="1" customHeight="1">
      <c r="J199"/>
      <c r="AL199" s="20"/>
      <c r="AM199" s="170"/>
      <c r="AN199" s="170"/>
      <c r="AO199" s="174"/>
      <c r="AP199" s="283"/>
      <c r="AQ199" s="283"/>
      <c r="AR199" s="283"/>
      <c r="AS199" s="203"/>
      <c r="AT199" s="278"/>
      <c r="AU199" s="278"/>
      <c r="AV199" s="278"/>
      <c r="AW199" s="168"/>
      <c r="AX199" s="347"/>
    </row>
    <row r="200" spans="1:52" s="2" customFormat="1" ht="0.75" hidden="1" customHeight="1">
      <c r="J200"/>
      <c r="AL200" s="20"/>
      <c r="AM200" s="240"/>
      <c r="AN200" s="241"/>
      <c r="AO200" s="174"/>
      <c r="AP200" s="278"/>
      <c r="AQ200" s="278"/>
      <c r="AR200" s="278"/>
      <c r="AS200" s="203"/>
      <c r="AT200" s="257"/>
      <c r="AU200" s="257"/>
      <c r="AV200" s="257"/>
      <c r="AW200" s="168"/>
      <c r="AX200" s="347"/>
    </row>
    <row r="201" spans="1:52" s="2" customFormat="1" ht="0.75" hidden="1" customHeight="1">
      <c r="J201"/>
      <c r="AL201" s="20"/>
      <c r="AM201" s="240"/>
      <c r="AN201" s="241"/>
      <c r="AO201" s="174"/>
      <c r="AP201" s="257"/>
      <c r="AQ201" s="257"/>
      <c r="AR201" s="257"/>
      <c r="AS201" s="203"/>
      <c r="AT201" s="278"/>
      <c r="AU201" s="278"/>
      <c r="AV201" s="278"/>
      <c r="AW201" s="168"/>
      <c r="AX201" s="347"/>
    </row>
    <row r="202" spans="1:52" s="2" customFormat="1" ht="0.75" hidden="1" customHeight="1">
      <c r="J202"/>
      <c r="AL202" s="20"/>
      <c r="AM202" s="240"/>
      <c r="AN202" s="241"/>
      <c r="AO202" s="174"/>
      <c r="AP202" s="257"/>
      <c r="AQ202" s="257"/>
      <c r="AR202" s="257"/>
      <c r="AS202" s="203"/>
      <c r="AT202" s="278"/>
      <c r="AU202" s="278"/>
      <c r="AV202" s="278"/>
      <c r="AW202" s="203"/>
      <c r="AX202" s="347"/>
    </row>
    <row r="203" spans="1:52" s="2" customFormat="1" ht="0.75" hidden="1" customHeight="1">
      <c r="J203"/>
      <c r="AL203" s="20"/>
      <c r="AM203" s="240"/>
      <c r="AN203" s="241"/>
      <c r="AO203" s="174"/>
      <c r="AP203" s="257"/>
      <c r="AQ203" s="257"/>
      <c r="AR203" s="257"/>
      <c r="AS203" s="203"/>
      <c r="AT203" s="278"/>
      <c r="AU203" s="278"/>
      <c r="AV203" s="278"/>
      <c r="AW203" s="203"/>
      <c r="AX203" s="347"/>
    </row>
    <row r="204" spans="1:52" s="2" customFormat="1" ht="0.75" hidden="1" customHeight="1">
      <c r="J204"/>
      <c r="AL204" s="20"/>
      <c r="AM204" s="240"/>
      <c r="AN204" s="241"/>
      <c r="AO204" s="174"/>
      <c r="AP204" s="257"/>
      <c r="AQ204" s="257"/>
      <c r="AR204" s="257"/>
      <c r="AS204" s="203"/>
      <c r="AT204" s="278"/>
      <c r="AU204" s="278"/>
      <c r="AV204" s="278"/>
      <c r="AW204" s="203"/>
      <c r="AX204" s="347"/>
    </row>
    <row r="205" spans="1:52" s="2" customFormat="1" ht="0.75" hidden="1" customHeight="1">
      <c r="J205"/>
      <c r="AL205" s="20"/>
      <c r="AM205" s="240"/>
      <c r="AN205" s="241"/>
      <c r="AO205" s="174"/>
      <c r="AP205" s="257"/>
      <c r="AQ205" s="257"/>
      <c r="AR205" s="257"/>
      <c r="AS205" s="203"/>
      <c r="AT205" s="278"/>
      <c r="AU205" s="278"/>
      <c r="AV205" s="278"/>
      <c r="AW205" s="203"/>
      <c r="AX205" s="347"/>
    </row>
    <row r="206" spans="1:52" s="2" customFormat="1" ht="0.75" hidden="1" customHeight="1">
      <c r="J206"/>
      <c r="AL206" s="20"/>
      <c r="AM206" s="240"/>
      <c r="AN206" s="241"/>
      <c r="AO206" s="174"/>
      <c r="AP206" s="257"/>
      <c r="AQ206" s="257"/>
      <c r="AR206" s="257"/>
      <c r="AS206" s="203"/>
      <c r="AT206" s="278"/>
      <c r="AU206" s="278"/>
      <c r="AV206" s="278"/>
      <c r="AW206" s="203"/>
      <c r="AX206" s="347"/>
    </row>
    <row r="207" spans="1:52" s="2" customFormat="1" ht="0.75" hidden="1" customHeight="1">
      <c r="J207"/>
      <c r="AL207" s="20"/>
      <c r="AM207" s="240"/>
      <c r="AN207" s="241"/>
      <c r="AO207" s="174"/>
      <c r="AP207" s="257"/>
      <c r="AQ207" s="257"/>
      <c r="AR207" s="257"/>
      <c r="AS207" s="203"/>
      <c r="AT207" s="278"/>
      <c r="AU207" s="278"/>
      <c r="AV207" s="278"/>
      <c r="AW207" s="203"/>
      <c r="AX207" s="347"/>
    </row>
    <row r="208" spans="1:52" s="2" customFormat="1" ht="0.75" hidden="1" customHeight="1">
      <c r="J208"/>
      <c r="AL208" s="20"/>
      <c r="AM208" s="240"/>
      <c r="AN208" s="241"/>
      <c r="AO208" s="174"/>
      <c r="AP208" s="257"/>
      <c r="AQ208" s="257"/>
      <c r="AR208" s="257"/>
      <c r="AS208" s="203"/>
      <c r="AT208" s="278"/>
      <c r="AU208" s="278"/>
      <c r="AV208" s="278"/>
      <c r="AW208" s="203"/>
      <c r="AX208" s="347"/>
    </row>
    <row r="209" spans="10:50" s="2" customFormat="1" ht="0.75" hidden="1" customHeight="1">
      <c r="J209"/>
      <c r="AL209" s="20"/>
      <c r="AM209" s="240"/>
      <c r="AN209" s="241"/>
      <c r="AO209" s="174"/>
      <c r="AP209" s="257"/>
      <c r="AQ209" s="257"/>
      <c r="AR209" s="257"/>
      <c r="AS209" s="203"/>
      <c r="AT209" s="278"/>
      <c r="AU209" s="278"/>
      <c r="AV209" s="278"/>
      <c r="AW209" s="203"/>
      <c r="AX209" s="347"/>
    </row>
    <row r="210" spans="10:50" s="2" customFormat="1" ht="0.75" hidden="1" customHeight="1">
      <c r="J210"/>
      <c r="AL210" s="20"/>
      <c r="AM210" s="240"/>
      <c r="AN210" s="241"/>
      <c r="AO210" s="174"/>
      <c r="AP210" s="257"/>
      <c r="AQ210" s="257"/>
      <c r="AR210" s="257"/>
      <c r="AS210" s="203"/>
      <c r="AT210" s="278"/>
      <c r="AU210" s="278"/>
      <c r="AV210" s="278"/>
      <c r="AW210" s="203"/>
      <c r="AX210" s="347"/>
    </row>
    <row r="211" spans="10:50" s="2" customFormat="1" ht="0.75" hidden="1" customHeight="1">
      <c r="J211"/>
      <c r="AL211" s="20"/>
      <c r="AM211" s="240"/>
      <c r="AN211" s="241"/>
      <c r="AO211" s="174"/>
      <c r="AP211" s="257"/>
      <c r="AQ211" s="257"/>
      <c r="AR211" s="257"/>
      <c r="AS211" s="203"/>
      <c r="AT211" s="278"/>
      <c r="AU211" s="278"/>
      <c r="AV211" s="278"/>
      <c r="AW211" s="203"/>
      <c r="AX211" s="347"/>
    </row>
    <row r="212" spans="10:50" s="2" customFormat="1" ht="0.75" hidden="1" customHeight="1">
      <c r="J212"/>
      <c r="AL212" s="20"/>
      <c r="AM212" s="167"/>
      <c r="AN212" s="173"/>
      <c r="AO212" s="174"/>
      <c r="AP212" s="257"/>
      <c r="AQ212" s="257"/>
      <c r="AR212" s="257"/>
      <c r="AS212" s="203"/>
      <c r="AT212" s="278"/>
      <c r="AU212" s="278"/>
      <c r="AV212" s="278"/>
      <c r="AW212" s="203"/>
      <c r="AX212" s="347"/>
    </row>
    <row r="213" spans="10:50" s="2" customFormat="1" ht="0.75" hidden="1" customHeight="1">
      <c r="J213"/>
      <c r="AL213" s="20"/>
      <c r="AM213" s="167"/>
      <c r="AN213" s="173"/>
      <c r="AO213" s="174"/>
      <c r="AP213" s="257"/>
      <c r="AQ213" s="257"/>
      <c r="AR213" s="257"/>
      <c r="AS213" s="203"/>
      <c r="AT213" s="278"/>
      <c r="AU213" s="278"/>
      <c r="AV213" s="278"/>
      <c r="AW213" s="203"/>
      <c r="AX213" s="347"/>
    </row>
    <row r="214" spans="10:50" s="2" customFormat="1" ht="0.75" hidden="1" customHeight="1">
      <c r="J214"/>
      <c r="AL214" s="20"/>
      <c r="AM214" s="151"/>
      <c r="AN214" s="173"/>
      <c r="AO214" s="174"/>
      <c r="AP214" s="257"/>
      <c r="AQ214" s="257"/>
      <c r="AR214" s="257"/>
      <c r="AS214" s="203"/>
      <c r="AT214" s="278"/>
      <c r="AU214" s="278"/>
      <c r="AV214" s="278"/>
      <c r="AW214" s="203"/>
      <c r="AX214" s="347"/>
    </row>
    <row r="215" spans="10:50" s="2" customFormat="1" ht="0.75" hidden="1" customHeight="1">
      <c r="J215"/>
      <c r="AL215" s="20"/>
      <c r="AM215" s="151"/>
      <c r="AN215" s="173"/>
      <c r="AO215" s="174"/>
      <c r="AP215" s="257"/>
      <c r="AQ215" s="257"/>
      <c r="AR215" s="257"/>
      <c r="AS215" s="203"/>
      <c r="AT215" s="278"/>
      <c r="AU215" s="278"/>
      <c r="AV215" s="278"/>
      <c r="AW215" s="203"/>
      <c r="AX215" s="347"/>
    </row>
    <row r="216" spans="10:50" s="2" customFormat="1" ht="0.75" hidden="1" customHeight="1">
      <c r="J216"/>
      <c r="AL216" s="20"/>
      <c r="AM216" s="151"/>
      <c r="AN216" s="173"/>
      <c r="AO216" s="174"/>
      <c r="AP216" s="257"/>
      <c r="AQ216" s="257"/>
      <c r="AR216" s="257"/>
      <c r="AS216" s="203"/>
      <c r="AT216" s="278"/>
      <c r="AU216" s="278"/>
      <c r="AV216" s="278"/>
      <c r="AW216" s="203"/>
      <c r="AX216" s="347"/>
    </row>
    <row r="217" spans="10:50" s="2" customFormat="1" ht="0.75" hidden="1" customHeight="1">
      <c r="J217"/>
      <c r="AL217" s="20"/>
      <c r="AM217" s="151"/>
      <c r="AN217" s="173"/>
      <c r="AO217" s="174"/>
      <c r="AP217" s="278"/>
      <c r="AQ217" s="278"/>
      <c r="AR217" s="278"/>
      <c r="AS217" s="203"/>
      <c r="AT217" s="278"/>
      <c r="AU217" s="278"/>
      <c r="AV217" s="278"/>
      <c r="AW217" s="203"/>
      <c r="AX217" s="347"/>
    </row>
    <row r="218" spans="10:50" s="2" customFormat="1" ht="0.75" hidden="1" customHeight="1">
      <c r="J218"/>
      <c r="AL218" s="20"/>
      <c r="AM218" s="151"/>
      <c r="AN218" s="173"/>
      <c r="AO218" s="174"/>
      <c r="AP218" s="278"/>
      <c r="AQ218" s="278"/>
      <c r="AR218" s="278"/>
      <c r="AS218" s="203"/>
      <c r="AT218" s="278"/>
      <c r="AU218" s="278"/>
      <c r="AV218" s="278"/>
      <c r="AW218" s="203"/>
      <c r="AX218" s="347"/>
    </row>
    <row r="219" spans="10:50" s="2" customFormat="1" ht="0.75" hidden="1" customHeight="1">
      <c r="J219"/>
      <c r="AL219" s="20"/>
      <c r="AM219" s="151"/>
      <c r="AN219" s="173"/>
      <c r="AO219" s="174"/>
      <c r="AP219" s="278"/>
      <c r="AQ219" s="278"/>
      <c r="AR219" s="278"/>
      <c r="AS219" s="203"/>
      <c r="AT219" s="278"/>
      <c r="AU219" s="278"/>
      <c r="AV219" s="278"/>
      <c r="AW219" s="203"/>
      <c r="AX219" s="347"/>
    </row>
    <row r="220" spans="10:50" s="2" customFormat="1" ht="0.75" hidden="1" customHeight="1">
      <c r="J220"/>
      <c r="AL220" s="20"/>
      <c r="AM220" s="242"/>
      <c r="AN220" s="173"/>
      <c r="AO220" s="174"/>
      <c r="AP220" s="257"/>
      <c r="AQ220" s="257"/>
      <c r="AR220" s="257"/>
      <c r="AS220" s="203"/>
      <c r="AT220" s="278"/>
      <c r="AU220" s="278"/>
      <c r="AV220" s="278"/>
      <c r="AW220" s="203"/>
      <c r="AX220" s="347"/>
    </row>
    <row r="221" spans="10:50" s="2" customFormat="1" ht="0.75" hidden="1" customHeight="1">
      <c r="J221"/>
      <c r="AL221" s="20"/>
      <c r="AM221" s="242"/>
      <c r="AN221" s="173"/>
      <c r="AO221" s="174"/>
      <c r="AP221" s="257"/>
      <c r="AQ221" s="257"/>
      <c r="AR221" s="257"/>
      <c r="AS221" s="203"/>
      <c r="AT221" s="278"/>
      <c r="AU221" s="278"/>
      <c r="AV221" s="278"/>
      <c r="AW221" s="203"/>
      <c r="AX221" s="347"/>
    </row>
    <row r="222" spans="10:50" s="2" customFormat="1" ht="0.75" hidden="1" customHeight="1">
      <c r="J222"/>
      <c r="AL222" s="20"/>
      <c r="AM222" s="166"/>
      <c r="AN222" s="173"/>
      <c r="AO222" s="166"/>
      <c r="AP222" s="278"/>
      <c r="AQ222" s="278"/>
      <c r="AR222" s="278"/>
      <c r="AS222" s="203"/>
      <c r="AT222" s="278"/>
      <c r="AU222" s="278"/>
      <c r="AV222" s="278"/>
      <c r="AW222" s="203"/>
      <c r="AX222" s="118"/>
    </row>
    <row r="223" spans="10:50" s="2" customFormat="1" ht="0.75" hidden="1" customHeight="1">
      <c r="J223"/>
      <c r="AL223" s="20"/>
      <c r="AM223" s="166"/>
      <c r="AN223" s="173"/>
      <c r="AO223" s="166"/>
      <c r="AP223" s="278"/>
      <c r="AQ223" s="278"/>
      <c r="AR223" s="278"/>
      <c r="AS223" s="203"/>
      <c r="AT223" s="291">
        <f>AT23*IF(AT4="руб/тонна",IF(OR(AT187="",AT187=0),1,AT187),1)</f>
        <v>139.20000000000002</v>
      </c>
      <c r="AU223" s="291">
        <f>AU23*IF(AU4="руб/тонна",IF(OR(AU187="",AU187=0),1,AU187),1)</f>
        <v>63.600000000000009</v>
      </c>
      <c r="AV223" s="291">
        <f>AV23*IF(AV4="руб/тонна",IF(OR(AV187="",AV187=0),1,AV187),1)</f>
        <v>75.599999999999994</v>
      </c>
      <c r="AW223" s="203"/>
      <c r="AX223" s="118"/>
    </row>
    <row r="224" spans="10:50" s="2" customFormat="1" ht="0.75" hidden="1" customHeight="1">
      <c r="J224"/>
      <c r="AL224" s="20"/>
      <c r="AM224" s="166"/>
      <c r="AN224" s="173"/>
      <c r="AO224" s="166"/>
      <c r="AP224" s="278"/>
      <c r="AQ224" s="278"/>
      <c r="AR224" s="278"/>
      <c r="AS224" s="203"/>
      <c r="AT224" s="291">
        <f>AT24*IF(AT4="руб/тонна",IF(OR(AT187="",AT187=0),1,AT187),1)</f>
        <v>8.6999999999999993</v>
      </c>
      <c r="AU224" s="291">
        <f>AU24*IF(AU4="руб/тонна",IF(OR(AU187="",AU187=0),1,AU187),1)</f>
        <v>8.6999999999999993</v>
      </c>
      <c r="AV224" s="291">
        <f>AV24*IF(AV4="руб/тонна",IF(OR(AV187="",AV187=0),1,AV187),1)</f>
        <v>0</v>
      </c>
      <c r="AW224" s="203"/>
      <c r="AX224" s="118"/>
    </row>
    <row r="225" spans="10:50" s="2" customFormat="1" ht="0.75" hidden="1" customHeight="1">
      <c r="J225"/>
      <c r="AL225" s="20"/>
      <c r="AM225" s="166"/>
      <c r="AN225" s="173"/>
      <c r="AO225" s="166"/>
      <c r="AP225" s="278"/>
      <c r="AQ225" s="278"/>
      <c r="AR225" s="278"/>
      <c r="AS225" s="203"/>
      <c r="AT225" s="291">
        <f>AT25*IF(AT4="руб/тонна",IF(OR(AT187="",AT187=0),1,AT187),1)</f>
        <v>9.5</v>
      </c>
      <c r="AU225" s="291">
        <f>AU25*IF(AU4="руб/тонна",IF(OR(AU187="",AU187=0),1,AU187),1)</f>
        <v>9.5</v>
      </c>
      <c r="AV225" s="291">
        <f>AV25*IF(AV4="руб/тонна",IF(OR(AV187="",AV187=0),1,AV187),1)</f>
        <v>0</v>
      </c>
      <c r="AW225" s="203"/>
      <c r="AX225" s="118"/>
    </row>
    <row r="226" spans="10:50" s="2" customFormat="1" ht="0.75" hidden="1" customHeight="1">
      <c r="J226"/>
      <c r="AL226" s="20"/>
      <c r="AM226" s="166"/>
      <c r="AN226" s="173"/>
      <c r="AO226" s="166"/>
      <c r="AP226" s="278"/>
      <c r="AQ226" s="278"/>
      <c r="AR226" s="278"/>
      <c r="AS226" s="203"/>
      <c r="AT226" s="291">
        <f>AT26*IF(AT4="руб/тонна",IF(OR(AT187="",AT187=0),1,AT187),1)</f>
        <v>9.9</v>
      </c>
      <c r="AU226" s="291">
        <f>AU26*IF(AU4="руб/тонна",IF(OR(AU187="",AU187=0),1,AU187),1)</f>
        <v>9.9</v>
      </c>
      <c r="AV226" s="291">
        <f>AV26*IF(AV4="руб/тонна",IF(OR(AV187="",AV187=0),1,AV187),1)</f>
        <v>0</v>
      </c>
      <c r="AW226" s="203"/>
      <c r="AX226" s="118"/>
    </row>
    <row r="227" spans="10:50" s="2" customFormat="1" ht="0.75" hidden="1" customHeight="1">
      <c r="J227"/>
      <c r="AL227" s="20"/>
      <c r="AM227" s="166"/>
      <c r="AN227" s="173"/>
      <c r="AO227" s="166"/>
      <c r="AP227" s="278"/>
      <c r="AQ227" s="278"/>
      <c r="AR227" s="278"/>
      <c r="AS227" s="203"/>
      <c r="AT227" s="291">
        <f>AT27*IF(AT4="руб/тонна",IF(OR(AT187="",AT187=0),1,AT187),1)</f>
        <v>10.8</v>
      </c>
      <c r="AU227" s="291">
        <f>AU27*IF(AU4="руб/тонна",IF(OR(AU187="",AU187=0),1,AU187),1)</f>
        <v>10.8</v>
      </c>
      <c r="AV227" s="291">
        <f>AV27*IF(AV4="руб/тонна",IF(OR(AV187="",AV187=0),1,AV187),1)</f>
        <v>0</v>
      </c>
      <c r="AW227" s="203"/>
      <c r="AX227" s="118"/>
    </row>
    <row r="228" spans="10:50" s="2" customFormat="1" ht="0.75" hidden="1" customHeight="1">
      <c r="J228"/>
      <c r="AL228" s="20"/>
      <c r="AM228" s="166"/>
      <c r="AN228" s="173"/>
      <c r="AO228" s="166"/>
      <c r="AP228" s="278"/>
      <c r="AQ228" s="278"/>
      <c r="AR228" s="278"/>
      <c r="AS228" s="203"/>
      <c r="AT228" s="291">
        <f>AT28*IF(AT4="руб/тонна",IF(OR(AT187="",AT187=0),1,AT187),1)</f>
        <v>12.6</v>
      </c>
      <c r="AU228" s="291">
        <f>AU28*IF(AU4="руб/тонна",IF(OR(AU187="",AU187=0),1,AU187),1)</f>
        <v>12.6</v>
      </c>
      <c r="AV228" s="291">
        <f>AV28*IF(AV4="руб/тонна",IF(OR(AV187="",AV187=0),1,AV187),1)</f>
        <v>0</v>
      </c>
      <c r="AW228" s="203"/>
      <c r="AX228" s="118"/>
    </row>
    <row r="229" spans="10:50" s="2" customFormat="1" ht="0.75" hidden="1" customHeight="1">
      <c r="J229"/>
      <c r="AL229" s="20"/>
      <c r="AM229" s="166"/>
      <c r="AN229" s="173"/>
      <c r="AO229" s="166"/>
      <c r="AP229" s="278"/>
      <c r="AQ229" s="278"/>
      <c r="AR229" s="278"/>
      <c r="AS229" s="203"/>
      <c r="AT229" s="291">
        <f>AT29*IF(AT4="руб/тонна",IF(OR(AT187="",AT187=0),1,AT187),1)</f>
        <v>12.1</v>
      </c>
      <c r="AU229" s="291">
        <f>AU29*IF(AU4="руб/тонна",IF(OR(AU187="",AU187=0),1,AU187),1)</f>
        <v>12.1</v>
      </c>
      <c r="AV229" s="291">
        <f>AV29*IF(AV4="руб/тонна",IF(OR(AV187="",AV187=0),1,AV187),1)</f>
        <v>0</v>
      </c>
      <c r="AW229" s="203"/>
      <c r="AX229" s="118"/>
    </row>
    <row r="230" spans="10:50" s="2" customFormat="1" ht="0.75" hidden="1" customHeight="1">
      <c r="J230"/>
      <c r="AL230" s="20"/>
      <c r="AM230" s="166"/>
      <c r="AN230" s="173"/>
      <c r="AO230" s="166"/>
      <c r="AP230" s="278"/>
      <c r="AQ230" s="278"/>
      <c r="AR230" s="278"/>
      <c r="AS230" s="203"/>
      <c r="AT230" s="291">
        <f>AT30*IF(AT4="руб/тонна",IF(OR(AT187="",AT187=0),1,AT187),1)</f>
        <v>12.5</v>
      </c>
      <c r="AU230" s="291">
        <f>AU30*IF(AU4="руб/тонна",IF(OR(AU187="",AU187=0),1,AU187),1)</f>
        <v>0</v>
      </c>
      <c r="AV230" s="291">
        <f>AV30*IF(AV4="руб/тонна",IF(OR(AV187="",AV187=0),1,AV187),1)</f>
        <v>12.5</v>
      </c>
      <c r="AW230" s="203"/>
      <c r="AX230" s="118"/>
    </row>
    <row r="231" spans="10:50" s="2" customFormat="1" ht="0.75" hidden="1" customHeight="1">
      <c r="J231"/>
      <c r="AL231" s="20"/>
      <c r="AM231" s="166"/>
      <c r="AN231" s="173"/>
      <c r="AO231" s="166"/>
      <c r="AP231" s="278"/>
      <c r="AQ231" s="278"/>
      <c r="AR231" s="278"/>
      <c r="AS231" s="203"/>
      <c r="AT231" s="291">
        <f>AT31*IF(AT4="руб/тонна",IF(OR(AT187="",AT187=0),1,AT187),1)</f>
        <v>18.399999999999999</v>
      </c>
      <c r="AU231" s="291">
        <f>AU31*IF(AU4="руб/тонна",IF(OR(AU187="",AU187=0),1,AU187),1)</f>
        <v>0</v>
      </c>
      <c r="AV231" s="291">
        <f>AV31*IF(AV4="руб/тонна",IF(OR(AV187="",AV187=0),1,AV187),1)</f>
        <v>18.399999999999999</v>
      </c>
      <c r="AW231" s="203"/>
      <c r="AX231" s="118"/>
    </row>
    <row r="232" spans="10:50" s="2" customFormat="1" ht="0.75" hidden="1" customHeight="1">
      <c r="J232"/>
      <c r="AL232" s="20"/>
      <c r="AM232" s="166"/>
      <c r="AN232" s="173"/>
      <c r="AO232" s="166"/>
      <c r="AP232" s="278"/>
      <c r="AQ232" s="278"/>
      <c r="AR232" s="278"/>
      <c r="AS232" s="203"/>
      <c r="AT232" s="291">
        <f>AT32*IF(AT4="руб/тонна",IF(OR(AT187="",AT187=0),1,AT187),1)</f>
        <v>10.9</v>
      </c>
      <c r="AU232" s="291">
        <f>AU32*IF(AU4="руб/тонна",IF(OR(AU187="",AU187=0),1,AU187),1)</f>
        <v>0</v>
      </c>
      <c r="AV232" s="291">
        <f>AV32*IF(AV4="руб/тонна",IF(OR(AV187="",AV187=0),1,AV187),1)</f>
        <v>10.9</v>
      </c>
      <c r="AW232" s="203"/>
      <c r="AX232" s="118"/>
    </row>
    <row r="233" spans="10:50" s="2" customFormat="1" ht="0.75" hidden="1" customHeight="1">
      <c r="J233"/>
      <c r="AL233" s="20"/>
      <c r="AM233" s="166"/>
      <c r="AN233" s="173"/>
      <c r="AO233" s="166"/>
      <c r="AP233" s="278"/>
      <c r="AQ233" s="278"/>
      <c r="AR233" s="278"/>
      <c r="AS233" s="203"/>
      <c r="AT233" s="291">
        <f>AT33*IF(AT4="руб/тонна",IF(OR(AT187="",AT187=0),1,AT187),1)</f>
        <v>11.7</v>
      </c>
      <c r="AU233" s="291">
        <f>AU33*IF(AU4="руб/тонна",IF(OR(AU187="",AU187=0),1,AU187),1)</f>
        <v>0</v>
      </c>
      <c r="AV233" s="291">
        <f>AV33*IF(AV4="руб/тонна",IF(OR(AV187="",AV187=0),1,AV187),1)</f>
        <v>11.7</v>
      </c>
      <c r="AW233" s="203"/>
      <c r="AX233" s="118"/>
    </row>
    <row r="234" spans="10:50" s="2" customFormat="1" ht="0.75" hidden="1" customHeight="1">
      <c r="J234"/>
      <c r="AL234" s="20"/>
      <c r="AM234" s="166"/>
      <c r="AN234" s="173"/>
      <c r="AO234" s="166"/>
      <c r="AP234" s="278"/>
      <c r="AQ234" s="278"/>
      <c r="AR234" s="278"/>
      <c r="AS234" s="203"/>
      <c r="AT234" s="291">
        <f>AT34*IF(AT4="руб/тонна",IF(OR(AT187="",AT187=0),1,AT187),1)</f>
        <v>11</v>
      </c>
      <c r="AU234" s="291">
        <f>AU34*IF(AU4="руб/тонна",IF(OR(AU187="",AU187=0),1,AU187),1)</f>
        <v>0</v>
      </c>
      <c r="AV234" s="291">
        <f>AV34*IF(AV4="руб/тонна",IF(OR(AV187="",AV187=0),1,AV187),1)</f>
        <v>11</v>
      </c>
      <c r="AW234" s="203"/>
      <c r="AX234" s="118"/>
    </row>
    <row r="235" spans="10:50" s="2" customFormat="1" ht="0.75" hidden="1" customHeight="1">
      <c r="J235"/>
      <c r="AL235" s="20"/>
      <c r="AM235" s="166"/>
      <c r="AN235" s="173"/>
      <c r="AO235" s="166"/>
      <c r="AP235" s="278"/>
      <c r="AQ235" s="278"/>
      <c r="AR235" s="278"/>
      <c r="AS235" s="203"/>
      <c r="AT235" s="291">
        <f>AT35*IF(AT4="руб/тонна",IF(OR(AT187="",AT187=0),1,AT187),1)</f>
        <v>11.1</v>
      </c>
      <c r="AU235" s="291">
        <f>AU35*IF(AU4="руб/тонна",IF(OR(AU187="",AU187=0),1,AU187),1)</f>
        <v>0</v>
      </c>
      <c r="AV235" s="291">
        <f>AV35*IF(AV4="руб/тонна",IF(OR(AV187="",AV187=0),1,AV187),1)</f>
        <v>11.1</v>
      </c>
      <c r="AW235" s="203"/>
      <c r="AX235" s="118"/>
    </row>
    <row r="236" spans="10:50" s="2" customFormat="1" ht="0.75" hidden="1" customHeight="1">
      <c r="J236"/>
      <c r="AL236" s="20"/>
      <c r="AM236" s="166"/>
      <c r="AN236" s="173"/>
      <c r="AO236" s="166"/>
      <c r="AP236" s="278"/>
      <c r="AQ236" s="278"/>
      <c r="AR236" s="278"/>
      <c r="AS236" s="203"/>
      <c r="AT236" s="291">
        <f>AT36*IF(AT4="руб/тонна",IF(OR(AT187="",AT187=0),1,AT187),1)</f>
        <v>0</v>
      </c>
      <c r="AU236" s="291">
        <f>AU36*IF(AU4="руб/тонна",IF(OR(AU187="",AU187=0),1,AU187),1)</f>
        <v>0</v>
      </c>
      <c r="AV236" s="291">
        <f>AV36*IF(AV4="руб/тонна",IF(OR(AV187="",AV187=0),1,AV187),1)</f>
        <v>0</v>
      </c>
      <c r="AW236" s="203"/>
      <c r="AX236" s="118"/>
    </row>
    <row r="237" spans="10:50" s="2" customFormat="1" ht="0.75" hidden="1" customHeight="1">
      <c r="J237"/>
      <c r="AL237" s="20"/>
      <c r="AM237" s="166"/>
      <c r="AN237" s="173"/>
      <c r="AO237" s="166"/>
      <c r="AP237" s="278"/>
      <c r="AQ237" s="278"/>
      <c r="AR237" s="278"/>
      <c r="AS237" s="203"/>
      <c r="AT237" s="278"/>
      <c r="AU237" s="278"/>
      <c r="AV237" s="278"/>
      <c r="AW237" s="203"/>
      <c r="AX237" s="118"/>
    </row>
    <row r="238" spans="10:50" s="2" customFormat="1" ht="0.75" hidden="1" customHeight="1">
      <c r="J238"/>
      <c r="AL238" s="20"/>
      <c r="AM238" s="166"/>
      <c r="AN238" s="173"/>
      <c r="AO238" s="166"/>
      <c r="AP238" s="278"/>
      <c r="AQ238" s="278"/>
      <c r="AR238" s="278"/>
      <c r="AS238" s="203"/>
      <c r="AT238" s="278"/>
      <c r="AU238" s="278"/>
      <c r="AV238" s="278"/>
      <c r="AW238" s="203"/>
      <c r="AX238" s="118"/>
    </row>
    <row r="239" spans="10:50" s="2" customFormat="1" ht="0.75" hidden="1" customHeight="1">
      <c r="J239"/>
      <c r="AL239" s="20"/>
      <c r="AM239" s="166"/>
      <c r="AN239" s="173"/>
      <c r="AO239" s="166"/>
      <c r="AP239" s="278"/>
      <c r="AQ239" s="278"/>
      <c r="AR239" s="278"/>
      <c r="AS239" s="203"/>
      <c r="AT239" s="278"/>
      <c r="AU239" s="278"/>
      <c r="AV239" s="278"/>
      <c r="AW239" s="203"/>
      <c r="AX239" s="118"/>
    </row>
    <row r="240" spans="10:50" s="2" customFormat="1" ht="0.75" hidden="1" customHeight="1">
      <c r="J240"/>
      <c r="AL240" s="20"/>
      <c r="AM240" s="166"/>
      <c r="AN240" s="173"/>
      <c r="AO240" s="166"/>
      <c r="AP240" s="278"/>
      <c r="AQ240" s="278"/>
      <c r="AR240" s="278"/>
      <c r="AS240" s="203"/>
      <c r="AT240" s="291"/>
      <c r="AU240" s="291"/>
      <c r="AV240" s="278"/>
      <c r="AW240" s="203"/>
      <c r="AX240" s="118"/>
    </row>
    <row r="241" spans="1:52" s="2" customFormat="1" ht="0.75" hidden="1" customHeight="1">
      <c r="J241"/>
      <c r="AL241" s="20"/>
      <c r="AM241" s="166"/>
      <c r="AN241" s="173"/>
      <c r="AO241" s="166"/>
      <c r="AP241" s="278"/>
      <c r="AQ241" s="278"/>
      <c r="AR241" s="278"/>
      <c r="AS241" s="203"/>
      <c r="AT241" s="291"/>
      <c r="AU241" s="291"/>
      <c r="AV241" s="278"/>
      <c r="AW241" s="203"/>
      <c r="AX241" s="118"/>
    </row>
    <row r="242" spans="1:52" s="2" customFormat="1" ht="0.75" hidden="1" customHeight="1">
      <c r="J242"/>
      <c r="AL242" s="20"/>
      <c r="AM242" s="166"/>
      <c r="AN242" s="173"/>
      <c r="AO242" s="166"/>
      <c r="AP242" s="278"/>
      <c r="AQ242" s="278"/>
      <c r="AR242" s="278"/>
      <c r="AS242" s="203"/>
      <c r="AT242" s="291"/>
      <c r="AU242" s="291"/>
      <c r="AV242" s="278"/>
      <c r="AW242" s="203"/>
      <c r="AX242" s="118"/>
    </row>
    <row r="243" spans="1:52" s="2" customFormat="1" ht="0.75" hidden="1" customHeight="1">
      <c r="J243"/>
      <c r="AL243" s="20"/>
      <c r="AM243" s="166"/>
      <c r="AN243" s="173"/>
      <c r="AO243" s="166"/>
      <c r="AP243" s="278"/>
      <c r="AQ243" s="278"/>
      <c r="AR243" s="278"/>
      <c r="AS243" s="203"/>
      <c r="AT243" s="291"/>
      <c r="AU243" s="291"/>
      <c r="AV243" s="278"/>
      <c r="AW243" s="203"/>
      <c r="AX243" s="118"/>
    </row>
    <row r="244" spans="1:52" s="2" customFormat="1" ht="0.75" hidden="1" customHeight="1">
      <c r="J244"/>
      <c r="AL244" s="20"/>
      <c r="AM244" s="166"/>
      <c r="AN244" s="173"/>
      <c r="AO244" s="166"/>
      <c r="AP244" s="278"/>
      <c r="AQ244" s="278"/>
      <c r="AR244" s="278"/>
      <c r="AS244" s="203"/>
      <c r="AT244" s="291"/>
      <c r="AU244" s="291"/>
      <c r="AV244" s="278"/>
      <c r="AW244" s="203"/>
      <c r="AX244" s="118"/>
    </row>
    <row r="245" spans="1:52" s="2" customFormat="1" ht="0.75" hidden="1" customHeight="1">
      <c r="J245"/>
      <c r="AL245" s="20"/>
      <c r="AM245" s="166"/>
      <c r="AN245" s="173"/>
      <c r="AO245" s="166"/>
      <c r="AP245" s="278"/>
      <c r="AQ245" s="278"/>
      <c r="AR245" s="278"/>
      <c r="AS245" s="203"/>
      <c r="AT245" s="291"/>
      <c r="AU245" s="291"/>
      <c r="AV245" s="278"/>
      <c r="AW245" s="203"/>
      <c r="AX245" s="118"/>
    </row>
    <row r="246" spans="1:52" s="2" customFormat="1" ht="0.75" hidden="1" customHeight="1">
      <c r="J246"/>
      <c r="AL246" s="20"/>
      <c r="AM246" s="166"/>
      <c r="AN246" s="173"/>
      <c r="AO246" s="166"/>
      <c r="AP246" s="278"/>
      <c r="AQ246" s="278"/>
      <c r="AR246" s="278"/>
      <c r="AS246" s="203"/>
      <c r="AT246" s="278"/>
      <c r="AU246" s="278"/>
      <c r="AV246" s="278"/>
      <c r="AW246" s="203"/>
      <c r="AX246" s="118"/>
    </row>
    <row r="247" spans="1:52" s="2" customFormat="1" ht="0.75" hidden="1" customHeight="1">
      <c r="J247"/>
      <c r="AL247" s="20"/>
      <c r="AM247" s="166"/>
      <c r="AN247" s="173"/>
      <c r="AO247" s="166"/>
      <c r="AP247" s="278"/>
      <c r="AQ247" s="278"/>
      <c r="AR247" s="278"/>
      <c r="AS247" s="203"/>
      <c r="AT247" s="278"/>
      <c r="AU247" s="278"/>
      <c r="AV247" s="278"/>
      <c r="AW247" s="203"/>
      <c r="AX247" s="118"/>
    </row>
    <row r="248" spans="1:52" s="2" customFormat="1" ht="0.75" hidden="1" customHeight="1">
      <c r="J248"/>
      <c r="AL248" s="20"/>
      <c r="AM248" s="166"/>
      <c r="AN248" s="173"/>
      <c r="AO248" s="166"/>
      <c r="AP248" s="278"/>
      <c r="AQ248" s="278"/>
      <c r="AR248" s="278"/>
      <c r="AS248" s="203"/>
      <c r="AT248" s="278"/>
      <c r="AU248" s="278"/>
      <c r="AV248" s="278"/>
      <c r="AW248" s="203"/>
      <c r="AX248" s="118"/>
    </row>
    <row r="249" spans="1:52" s="2" customFormat="1" ht="0.75" hidden="1" customHeight="1">
      <c r="J249"/>
      <c r="AL249" s="20"/>
      <c r="AM249" s="166"/>
      <c r="AN249" s="173"/>
      <c r="AO249" s="166"/>
      <c r="AP249" s="278"/>
      <c r="AQ249" s="278"/>
      <c r="AR249" s="278"/>
      <c r="AS249" s="203"/>
      <c r="AT249" s="278"/>
      <c r="AU249" s="278"/>
      <c r="AV249" s="278"/>
      <c r="AW249" s="203"/>
      <c r="AX249" s="118"/>
    </row>
    <row r="250" spans="1:52" s="2" customFormat="1" ht="0.75" hidden="1" customHeight="1">
      <c r="J250"/>
      <c r="AL250" s="20"/>
      <c r="AM250" s="166"/>
      <c r="AN250" s="173"/>
      <c r="AO250" s="166"/>
      <c r="AP250" s="278"/>
      <c r="AQ250" s="278"/>
      <c r="AR250" s="278"/>
      <c r="AS250" s="203"/>
      <c r="AT250" s="278"/>
      <c r="AU250" s="278"/>
      <c r="AV250" s="278"/>
      <c r="AW250" s="203"/>
      <c r="AX250" s="118"/>
    </row>
    <row r="251" spans="1:52" s="2" customFormat="1" ht="0.75" hidden="1" customHeight="1">
      <c r="J251"/>
      <c r="AL251" s="20"/>
      <c r="AM251" s="166"/>
      <c r="AN251" s="173"/>
      <c r="AO251" s="166"/>
      <c r="AP251" s="278"/>
      <c r="AQ251" s="278"/>
      <c r="AR251" s="278"/>
      <c r="AS251" s="203"/>
      <c r="AT251" s="278"/>
      <c r="AU251" s="278"/>
      <c r="AV251" s="278"/>
      <c r="AW251" s="203"/>
      <c r="AX251" s="118"/>
    </row>
    <row r="252" spans="1:52" s="2" customFormat="1" ht="0.75" hidden="1" customHeight="1">
      <c r="J252"/>
      <c r="AL252" s="20"/>
      <c r="AM252" s="166"/>
      <c r="AN252" s="173"/>
      <c r="AO252" s="166"/>
      <c r="AP252" s="278"/>
      <c r="AQ252" s="278"/>
      <c r="AR252" s="278"/>
      <c r="AS252" s="203"/>
      <c r="AT252" s="278"/>
      <c r="AU252" s="278"/>
      <c r="AV252" s="278"/>
      <c r="AW252" s="203"/>
      <c r="AX252" s="118"/>
    </row>
    <row r="253" spans="1:52" s="2" customFormat="1" ht="0.75" hidden="1" customHeight="1">
      <c r="J253"/>
      <c r="AL253" s="20"/>
      <c r="AM253" s="166"/>
      <c r="AN253" s="173"/>
      <c r="AO253" s="166"/>
      <c r="AP253" s="278"/>
      <c r="AQ253" s="278"/>
      <c r="AR253" s="278"/>
      <c r="AS253" s="203"/>
      <c r="AT253" s="278"/>
      <c r="AU253" s="278"/>
      <c r="AV253" s="278"/>
      <c r="AW253" s="203"/>
      <c r="AX253" s="118"/>
    </row>
    <row r="254" spans="1:52" s="2" customFormat="1">
      <c r="J254"/>
      <c r="AL254" s="20"/>
      <c r="AM254" s="166"/>
      <c r="AN254" s="173"/>
      <c r="AO254" s="166"/>
      <c r="AP254" s="278"/>
      <c r="AQ254" s="278"/>
      <c r="AR254" s="278"/>
      <c r="AS254" s="203"/>
      <c r="AT254" s="278"/>
      <c r="AU254" s="278"/>
      <c r="AV254" s="278"/>
      <c r="AW254" s="203"/>
      <c r="AX254" s="118"/>
    </row>
    <row r="255" spans="1:52" s="2" customForma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20"/>
      <c r="AN255" s="26"/>
      <c r="AP255" s="118"/>
      <c r="AQ255" s="118"/>
      <c r="AR255" s="118"/>
      <c r="AS255" s="118"/>
      <c r="AT255" s="118"/>
      <c r="AU255" s="118"/>
      <c r="AV255" s="118"/>
      <c r="AW255" s="118"/>
      <c r="AX255" s="118"/>
      <c r="AZ255"/>
    </row>
  </sheetData>
  <sheetProtection password="F421" sheet="1" objects="1" scenarios="1" formatColumns="0" formatRows="0"/>
  <mergeCells count="12">
    <mergeCell ref="AM13:AN14"/>
    <mergeCell ref="AP14:AR14"/>
    <mergeCell ref="AT22:AV22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phoneticPr fontId="3" type="noConversion"/>
  <dataValidations count="1">
    <dataValidation type="list" allowBlank="1" showInputMessage="1" showErrorMessage="1" errorTitle="Внимание" error="Пожалуйста, выберите значение из списка" sqref="AT22:AV22">
      <formula1>UTBO_TARIFF_UNIT</formula1>
    </dataValidation>
  </dataValidations>
  <pageMargins left="0.70866141732283472" right="0.19685039370078741" top="0.74803149606299213" bottom="0.74803149606299213" header="0.31496062992125984" footer="0.31496062992125984"/>
  <pageSetup paperSize="9" orientation="landscape" horizontalDpi="0" verticalDpi="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MS">
    <tabColor indexed="31"/>
  </sheetPr>
  <dimension ref="F1:F20"/>
  <sheetViews>
    <sheetView showGridLines="0" topLeftCell="D8" zoomScaleNormal="100" workbookViewId="0"/>
  </sheetViews>
  <sheetFormatPr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4" t="s">
        <v>298</v>
      </c>
    </row>
    <row r="10" spans="6:6" ht="12" customHeight="1"/>
    <row r="11" spans="6:6" ht="30" customHeight="1">
      <c r="F11" s="143"/>
    </row>
    <row r="12" spans="6:6" ht="30" customHeight="1">
      <c r="F12" s="143"/>
    </row>
    <row r="13" spans="6:6" ht="30" customHeight="1">
      <c r="F13" s="143"/>
    </row>
    <row r="14" spans="6:6" ht="30" customHeight="1">
      <c r="F14" s="143"/>
    </row>
    <row r="15" spans="6:6" ht="30" customHeight="1">
      <c r="F15" s="143"/>
    </row>
    <row r="16" spans="6:6" ht="30" customHeight="1">
      <c r="F16" s="143"/>
    </row>
    <row r="17" spans="6:6" ht="30" customHeight="1">
      <c r="F17" s="143"/>
    </row>
    <row r="18" spans="6:6" ht="30" customHeight="1">
      <c r="F18" s="143"/>
    </row>
    <row r="19" spans="6:6" ht="30" customHeight="1">
      <c r="F19" s="143"/>
    </row>
    <row r="20" spans="6:6" ht="30" customHeight="1">
      <c r="F20" s="143"/>
    </row>
  </sheetData>
  <sheetProtection password="F421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CheckBeforeSave">
    <tabColor indexed="31"/>
  </sheetPr>
  <dimension ref="A1:I177"/>
  <sheetViews>
    <sheetView showGridLines="0" topLeftCell="C8" zoomScaleNormal="100" workbookViewId="0"/>
  </sheetViews>
  <sheetFormatPr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94.710937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880" t="s">
        <v>116</v>
      </c>
      <c r="F9" s="880"/>
      <c r="G9" s="880"/>
      <c r="H9" s="880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74" t="s">
        <v>114</v>
      </c>
      <c r="F11" s="674" t="s">
        <v>115</v>
      </c>
      <c r="G11" s="674" t="s">
        <v>117</v>
      </c>
      <c r="H11" s="674" t="s">
        <v>108</v>
      </c>
      <c r="I11" s="9"/>
    </row>
    <row r="12" spans="4:9" ht="12.75">
      <c r="E12" s="679"/>
      <c r="F12" s="679"/>
      <c r="G12" s="675"/>
      <c r="H12" s="125"/>
    </row>
    <row r="13" spans="4:9" ht="12.75">
      <c r="E13" s="236"/>
      <c r="F13" s="236"/>
      <c r="G13" s="12"/>
      <c r="H13" s="11"/>
    </row>
    <row r="14" spans="4:9" ht="12.75">
      <c r="E14" s="236"/>
      <c r="F14" s="236"/>
      <c r="G14" s="12"/>
      <c r="H14" s="11"/>
    </row>
    <row r="15" spans="4:9" ht="12.75">
      <c r="E15" s="236"/>
      <c r="F15" s="236"/>
      <c r="G15" s="12"/>
      <c r="H15" s="11"/>
    </row>
    <row r="16" spans="4:9" ht="12.75">
      <c r="E16" s="236"/>
      <c r="F16" s="236"/>
      <c r="G16" s="12"/>
      <c r="H16" s="11"/>
    </row>
    <row r="17" spans="5:8" ht="12.75">
      <c r="E17" s="236"/>
      <c r="F17" s="236"/>
      <c r="G17" s="12"/>
      <c r="H17" s="11"/>
    </row>
    <row r="18" spans="5:8" ht="12.75">
      <c r="E18" s="236"/>
      <c r="F18" s="236"/>
      <c r="G18" s="12"/>
      <c r="H18" s="11"/>
    </row>
    <row r="19" spans="5:8" ht="12.75">
      <c r="E19" s="236"/>
      <c r="F19" s="236"/>
      <c r="G19" s="12"/>
      <c r="H19" s="11"/>
    </row>
    <row r="20" spans="5:8" ht="12.75">
      <c r="E20" s="236"/>
      <c r="F20" s="236"/>
      <c r="G20" s="12"/>
      <c r="H20" s="11"/>
    </row>
    <row r="21" spans="5:8" ht="12.75">
      <c r="E21" s="236"/>
      <c r="F21" s="236"/>
      <c r="G21" s="12"/>
      <c r="H21" s="11"/>
    </row>
    <row r="22" spans="5:8" ht="12.75">
      <c r="E22" s="236"/>
      <c r="F22" s="236"/>
      <c r="G22" s="12"/>
      <c r="H22" s="11"/>
    </row>
    <row r="23" spans="5:8" ht="12.75">
      <c r="E23" s="236"/>
      <c r="F23" s="236"/>
      <c r="G23" s="12"/>
      <c r="H23" s="11"/>
    </row>
    <row r="24" spans="5:8" ht="12.75">
      <c r="E24" s="236"/>
      <c r="F24" s="236"/>
      <c r="G24" s="12"/>
      <c r="H24" s="11"/>
    </row>
    <row r="25" spans="5:8" ht="12.75">
      <c r="E25" s="236"/>
      <c r="F25" s="236"/>
      <c r="G25" s="12"/>
      <c r="H25" s="11"/>
    </row>
    <row r="26" spans="5:8" ht="12.75">
      <c r="E26" s="236"/>
      <c r="F26" s="236"/>
      <c r="G26" s="12"/>
      <c r="H26" s="11"/>
    </row>
    <row r="27" spans="5:8" ht="12.75">
      <c r="E27" s="236"/>
      <c r="F27" s="236"/>
      <c r="G27" s="12"/>
      <c r="H27" s="11"/>
    </row>
    <row r="28" spans="5:8" ht="12.75">
      <c r="E28" s="236"/>
      <c r="F28" s="236"/>
      <c r="G28" s="12"/>
      <c r="H28" s="11"/>
    </row>
    <row r="29" spans="5:8" ht="12.75">
      <c r="E29" s="236"/>
      <c r="F29" s="236"/>
      <c r="G29" s="12"/>
      <c r="H29" s="11"/>
    </row>
    <row r="30" spans="5:8" ht="12.75">
      <c r="E30" s="236"/>
      <c r="F30" s="236"/>
      <c r="G30" s="12"/>
      <c r="H30" s="11"/>
    </row>
    <row r="31" spans="5:8" ht="12.75">
      <c r="E31" s="236"/>
      <c r="F31" s="236"/>
      <c r="G31" s="12"/>
      <c r="H31" s="11"/>
    </row>
    <row r="32" spans="5:8" ht="12.75">
      <c r="E32" s="236"/>
      <c r="F32" s="236"/>
      <c r="G32" s="12"/>
      <c r="H32" s="11"/>
    </row>
    <row r="33" spans="5:8" ht="12.75">
      <c r="E33" s="236"/>
      <c r="F33" s="236"/>
      <c r="G33" s="12"/>
      <c r="H33" s="11"/>
    </row>
    <row r="34" spans="5:8" ht="12.75">
      <c r="E34" s="236"/>
      <c r="F34" s="236"/>
      <c r="G34" s="12"/>
      <c r="H34" s="11"/>
    </row>
    <row r="35" spans="5:8" ht="12.75">
      <c r="E35" s="236"/>
      <c r="F35" s="236"/>
      <c r="G35" s="12"/>
      <c r="H35" s="11"/>
    </row>
    <row r="36" spans="5:8" ht="12.75">
      <c r="E36" s="236"/>
      <c r="F36" s="236"/>
      <c r="G36" s="12"/>
      <c r="H36" s="11"/>
    </row>
    <row r="37" spans="5:8" ht="12.75">
      <c r="E37" s="236"/>
      <c r="F37" s="236"/>
      <c r="G37" s="12"/>
      <c r="H37" s="11"/>
    </row>
    <row r="38" spans="5:8" ht="12.75">
      <c r="E38" s="236"/>
      <c r="F38" s="236"/>
      <c r="G38" s="12"/>
      <c r="H38" s="11"/>
    </row>
    <row r="39" spans="5:8" ht="12.75">
      <c r="E39" s="236"/>
      <c r="F39" s="236"/>
      <c r="G39" s="12"/>
      <c r="H39" s="11"/>
    </row>
    <row r="40" spans="5:8" ht="12.75">
      <c r="E40" s="236"/>
      <c r="F40" s="236"/>
      <c r="G40" s="12"/>
      <c r="H40" s="11"/>
    </row>
    <row r="41" spans="5:8" ht="12.75">
      <c r="E41" s="236"/>
      <c r="F41" s="236"/>
      <c r="G41" s="12"/>
      <c r="H41" s="11"/>
    </row>
    <row r="42" spans="5:8" ht="12.75">
      <c r="E42" s="236"/>
      <c r="F42" s="236"/>
      <c r="G42" s="12"/>
      <c r="H42" s="11"/>
    </row>
    <row r="43" spans="5:8" ht="12.75">
      <c r="E43" s="236"/>
      <c r="F43" s="236"/>
      <c r="G43" s="12"/>
      <c r="H43" s="11"/>
    </row>
    <row r="44" spans="5:8" ht="12.75">
      <c r="E44" s="236"/>
      <c r="F44" s="236"/>
      <c r="G44" s="12"/>
      <c r="H44" s="11"/>
    </row>
    <row r="45" spans="5:8" ht="12.75">
      <c r="E45" s="236"/>
      <c r="F45" s="236"/>
      <c r="G45" s="12"/>
      <c r="H45" s="11"/>
    </row>
    <row r="46" spans="5:8" ht="12.75">
      <c r="E46" s="236"/>
      <c r="F46" s="236"/>
      <c r="G46" s="12"/>
      <c r="H46" s="11"/>
    </row>
    <row r="47" spans="5:8" ht="12.75">
      <c r="E47" s="236"/>
      <c r="F47" s="236"/>
      <c r="G47" s="12"/>
      <c r="H47" s="11"/>
    </row>
    <row r="48" spans="5:8" ht="12.75">
      <c r="E48" s="236"/>
      <c r="F48" s="236"/>
      <c r="G48" s="12"/>
      <c r="H48" s="11"/>
    </row>
    <row r="49" spans="5:8" ht="12.75">
      <c r="E49" s="236"/>
      <c r="F49" s="236"/>
      <c r="G49" s="12"/>
      <c r="H49" s="11"/>
    </row>
    <row r="50" spans="5:8" ht="12.75">
      <c r="E50" s="236"/>
      <c r="F50" s="236"/>
      <c r="G50" s="12"/>
      <c r="H50" s="11"/>
    </row>
    <row r="51" spans="5:8" ht="12.75">
      <c r="E51" s="236"/>
      <c r="F51" s="236"/>
      <c r="G51" s="12"/>
      <c r="H51" s="11"/>
    </row>
    <row r="52" spans="5:8" ht="12.75">
      <c r="E52" s="236"/>
      <c r="F52" s="236"/>
      <c r="G52" s="12"/>
      <c r="H52" s="11"/>
    </row>
    <row r="53" spans="5:8" ht="12.75">
      <c r="E53" s="236"/>
      <c r="F53" s="236"/>
      <c r="G53" s="12"/>
      <c r="H53" s="11"/>
    </row>
    <row r="54" spans="5:8" ht="12.75">
      <c r="E54" s="236"/>
      <c r="F54" s="236"/>
      <c r="G54" s="12"/>
      <c r="H54" s="11"/>
    </row>
    <row r="55" spans="5:8" ht="12.75">
      <c r="E55" s="236"/>
      <c r="F55" s="236"/>
      <c r="G55" s="12"/>
      <c r="H55" s="11"/>
    </row>
    <row r="56" spans="5:8" ht="12.75">
      <c r="E56" s="236"/>
      <c r="F56" s="236"/>
      <c r="G56" s="12"/>
      <c r="H56" s="11"/>
    </row>
    <row r="57" spans="5:8" ht="12.75">
      <c r="E57" s="236"/>
      <c r="F57" s="236"/>
      <c r="G57" s="12"/>
      <c r="H57" s="11"/>
    </row>
    <row r="58" spans="5:8" ht="12.75">
      <c r="E58" s="236"/>
      <c r="F58" s="236"/>
      <c r="G58" s="12"/>
      <c r="H58" s="11"/>
    </row>
    <row r="59" spans="5:8" ht="12.75">
      <c r="E59" s="236"/>
      <c r="F59" s="236"/>
      <c r="G59" s="12"/>
      <c r="H59" s="11"/>
    </row>
    <row r="60" spans="5:8" ht="12.75">
      <c r="E60" s="253"/>
      <c r="F60" s="253"/>
      <c r="G60" s="12"/>
      <c r="H60" s="11"/>
    </row>
    <row r="61" spans="5:8" ht="12.75">
      <c r="E61" s="236"/>
      <c r="F61" s="236"/>
      <c r="G61" s="12"/>
      <c r="H61" s="11"/>
    </row>
    <row r="62" spans="5:8" ht="12.75">
      <c r="E62" s="236"/>
      <c r="F62" s="236"/>
      <c r="G62" s="12"/>
      <c r="H62" s="11"/>
    </row>
    <row r="63" spans="5:8" ht="12.75">
      <c r="E63" s="236"/>
      <c r="F63" s="236"/>
      <c r="G63" s="12"/>
      <c r="H63" s="11"/>
    </row>
    <row r="64" spans="5:8" ht="12.75">
      <c r="E64" s="236"/>
      <c r="F64" s="236"/>
      <c r="G64" s="12"/>
      <c r="H64" s="11"/>
    </row>
    <row r="65" spans="5:8" ht="12.75">
      <c r="E65" s="236"/>
      <c r="F65" s="236"/>
      <c r="G65" s="12"/>
      <c r="H65" s="11"/>
    </row>
    <row r="66" spans="5:8" ht="12.75">
      <c r="E66" s="236"/>
      <c r="F66" s="236"/>
      <c r="G66" s="12"/>
      <c r="H66" s="11"/>
    </row>
    <row r="67" spans="5:8" ht="12.75">
      <c r="E67" s="236"/>
      <c r="F67" s="236"/>
      <c r="G67" s="12"/>
      <c r="H67" s="11"/>
    </row>
    <row r="68" spans="5:8" ht="12.75">
      <c r="E68" s="236"/>
      <c r="F68" s="236"/>
      <c r="G68" s="12"/>
      <c r="H68" s="11"/>
    </row>
    <row r="69" spans="5:8" ht="12.75">
      <c r="E69" s="236"/>
      <c r="F69" s="236"/>
      <c r="G69" s="12"/>
      <c r="H69" s="11"/>
    </row>
    <row r="70" spans="5:8" ht="12.75">
      <c r="E70" s="236"/>
      <c r="F70" s="236"/>
      <c r="G70" s="12"/>
      <c r="H70" s="11"/>
    </row>
    <row r="71" spans="5:8" ht="12.75">
      <c r="E71" s="236"/>
      <c r="F71" s="236"/>
      <c r="G71" s="12"/>
      <c r="H71" s="11"/>
    </row>
    <row r="72" spans="5:8" ht="12.75">
      <c r="E72" s="236"/>
      <c r="F72" s="236"/>
      <c r="G72" s="12"/>
      <c r="H72" s="11"/>
    </row>
    <row r="73" spans="5:8" ht="12.75">
      <c r="E73" s="236"/>
      <c r="F73" s="236"/>
      <c r="G73" s="12"/>
      <c r="H73" s="11"/>
    </row>
    <row r="74" spans="5:8" ht="12.75">
      <c r="E74" s="236"/>
      <c r="F74" s="236"/>
      <c r="G74" s="12"/>
      <c r="H74" s="11"/>
    </row>
    <row r="75" spans="5:8" ht="12.75">
      <c r="E75" s="236"/>
      <c r="F75" s="236"/>
      <c r="G75" s="12"/>
      <c r="H75" s="11"/>
    </row>
    <row r="76" spans="5:8" ht="12.75">
      <c r="E76" s="236"/>
      <c r="F76" s="236"/>
      <c r="G76" s="12"/>
      <c r="H76" s="11"/>
    </row>
    <row r="77" spans="5:8" ht="12.75">
      <c r="E77" s="236"/>
      <c r="F77" s="236"/>
      <c r="G77" s="12"/>
      <c r="H77" s="11"/>
    </row>
    <row r="78" spans="5:8" ht="12.75">
      <c r="E78" s="236"/>
      <c r="F78" s="236"/>
      <c r="G78" s="12"/>
      <c r="H78" s="11"/>
    </row>
    <row r="79" spans="5:8" ht="12.75">
      <c r="E79" s="236"/>
      <c r="F79" s="236"/>
      <c r="G79" s="12"/>
      <c r="H79" s="11"/>
    </row>
    <row r="80" spans="5:8" ht="12.75">
      <c r="E80" s="236"/>
      <c r="F80" s="236"/>
      <c r="G80" s="12"/>
      <c r="H80" s="11"/>
    </row>
    <row r="81" spans="5:8" ht="12.75">
      <c r="E81" s="236"/>
      <c r="F81" s="236"/>
      <c r="G81" s="12"/>
      <c r="H81" s="11"/>
    </row>
    <row r="82" spans="5:8" ht="12.75">
      <c r="E82" s="236"/>
      <c r="F82" s="236"/>
      <c r="G82" s="12"/>
      <c r="H82" s="11"/>
    </row>
    <row r="83" spans="5:8" ht="12.75">
      <c r="E83" s="236"/>
      <c r="F83" s="236"/>
      <c r="G83" s="12"/>
      <c r="H83" s="11"/>
    </row>
    <row r="84" spans="5:8" ht="12.75">
      <c r="E84" s="236"/>
      <c r="F84" s="236"/>
      <c r="G84" s="12"/>
      <c r="H84" s="11"/>
    </row>
    <row r="85" spans="5:8" ht="12.75">
      <c r="E85" s="236"/>
      <c r="F85" s="236"/>
      <c r="G85" s="12"/>
      <c r="H85" s="11"/>
    </row>
    <row r="86" spans="5:8" ht="12.75">
      <c r="E86" s="236"/>
      <c r="F86" s="236"/>
      <c r="G86" s="12"/>
      <c r="H86" s="11"/>
    </row>
    <row r="87" spans="5:8" ht="12.75">
      <c r="E87" s="236"/>
      <c r="F87" s="236"/>
      <c r="G87" s="12"/>
      <c r="H87" s="11"/>
    </row>
    <row r="88" spans="5:8" ht="12.75">
      <c r="E88" s="236"/>
      <c r="F88" s="236"/>
      <c r="G88" s="12"/>
      <c r="H88" s="11"/>
    </row>
    <row r="89" spans="5:8" ht="12.75">
      <c r="E89" s="236"/>
      <c r="F89" s="236"/>
      <c r="G89" s="12"/>
      <c r="H89" s="11"/>
    </row>
    <row r="90" spans="5:8" ht="12.75">
      <c r="E90" s="236"/>
      <c r="F90" s="236"/>
      <c r="G90" s="12"/>
      <c r="H90" s="11"/>
    </row>
    <row r="91" spans="5:8" ht="12.75">
      <c r="E91" s="236"/>
      <c r="F91" s="236"/>
      <c r="G91" s="12"/>
      <c r="H91" s="11"/>
    </row>
    <row r="92" spans="5:8" ht="12.75">
      <c r="E92" s="236"/>
      <c r="F92" s="236"/>
      <c r="G92" s="12"/>
      <c r="H92" s="11"/>
    </row>
    <row r="93" spans="5:8" ht="12.75">
      <c r="E93" s="236"/>
      <c r="F93" s="236"/>
      <c r="G93" s="12"/>
      <c r="H93" s="11"/>
    </row>
    <row r="94" spans="5:8" ht="12.75">
      <c r="E94" s="236"/>
      <c r="F94" s="236"/>
      <c r="G94" s="12"/>
      <c r="H94" s="11"/>
    </row>
    <row r="95" spans="5:8" ht="12.75">
      <c r="E95" s="236"/>
      <c r="F95" s="236"/>
      <c r="G95" s="12"/>
      <c r="H95" s="11"/>
    </row>
    <row r="96" spans="5:8" ht="12.75">
      <c r="E96" s="236"/>
      <c r="F96" s="236"/>
      <c r="G96" s="12"/>
      <c r="H96" s="11"/>
    </row>
    <row r="97" spans="5:8" ht="12.75">
      <c r="E97" s="236"/>
      <c r="F97" s="236"/>
      <c r="G97" s="12"/>
      <c r="H97" s="11"/>
    </row>
    <row r="98" spans="5:8" ht="12.75">
      <c r="E98" s="236"/>
      <c r="F98" s="236"/>
      <c r="G98" s="12"/>
      <c r="H98" s="11"/>
    </row>
    <row r="99" spans="5:8" ht="12.75">
      <c r="E99" s="236"/>
      <c r="F99" s="236"/>
      <c r="G99" s="12"/>
      <c r="H99" s="11"/>
    </row>
    <row r="100" spans="5:8" ht="12.75">
      <c r="E100" s="236"/>
      <c r="F100" s="236"/>
      <c r="G100" s="12"/>
      <c r="H100" s="11"/>
    </row>
    <row r="101" spans="5:8" ht="12.75">
      <c r="E101" s="236"/>
      <c r="F101" s="236"/>
      <c r="G101" s="12"/>
      <c r="H101" s="11"/>
    </row>
    <row r="102" spans="5:8" ht="12.75">
      <c r="E102" s="236"/>
      <c r="F102" s="236"/>
      <c r="G102" s="12"/>
      <c r="H102" s="11"/>
    </row>
    <row r="103" spans="5:8" ht="12.75">
      <c r="E103" s="236"/>
      <c r="F103" s="236"/>
      <c r="G103" s="12"/>
      <c r="H103" s="11"/>
    </row>
    <row r="104" spans="5:8" ht="12.75">
      <c r="E104" s="236"/>
      <c r="F104" s="236"/>
      <c r="G104" s="12"/>
      <c r="H104" s="11"/>
    </row>
    <row r="105" spans="5:8" ht="12.75">
      <c r="E105" s="236"/>
      <c r="F105" s="236"/>
      <c r="G105" s="12"/>
      <c r="H105" s="11"/>
    </row>
    <row r="106" spans="5:8" ht="12.75">
      <c r="E106" s="236"/>
      <c r="F106" s="236"/>
      <c r="G106" s="12"/>
      <c r="H106" s="11"/>
    </row>
    <row r="107" spans="5:8" ht="12.75">
      <c r="E107" s="236"/>
      <c r="F107" s="236"/>
      <c r="G107" s="12"/>
      <c r="H107" s="11"/>
    </row>
    <row r="108" spans="5:8" ht="12.75">
      <c r="E108" s="236"/>
      <c r="F108" s="236"/>
      <c r="G108" s="12"/>
      <c r="H108" s="11"/>
    </row>
    <row r="109" spans="5:8" ht="12.75">
      <c r="E109" s="236"/>
      <c r="F109" s="236"/>
      <c r="G109" s="12"/>
      <c r="H109" s="11"/>
    </row>
    <row r="110" spans="5:8" ht="12.75">
      <c r="E110" s="236"/>
      <c r="F110" s="236"/>
      <c r="G110" s="12"/>
      <c r="H110" s="11"/>
    </row>
    <row r="111" spans="5:8" ht="12.75">
      <c r="E111" s="236"/>
      <c r="F111" s="236"/>
      <c r="G111" s="12"/>
      <c r="H111" s="11"/>
    </row>
    <row r="112" spans="5:8" ht="12.75">
      <c r="E112" s="236"/>
      <c r="F112" s="236"/>
      <c r="G112" s="12"/>
      <c r="H112" s="11"/>
    </row>
    <row r="113" spans="5:8" ht="12.75">
      <c r="E113" s="236"/>
      <c r="F113" s="236"/>
      <c r="G113" s="12"/>
      <c r="H113" s="11"/>
    </row>
    <row r="114" spans="5:8" ht="12.75">
      <c r="E114" s="236"/>
      <c r="F114" s="236"/>
      <c r="G114" s="12"/>
      <c r="H114" s="11"/>
    </row>
    <row r="115" spans="5:8" ht="12.75">
      <c r="E115" s="236"/>
      <c r="F115" s="236"/>
      <c r="G115" s="12"/>
      <c r="H115" s="11"/>
    </row>
    <row r="116" spans="5:8" ht="12.75">
      <c r="E116" s="236"/>
      <c r="F116" s="236"/>
      <c r="G116" s="12"/>
      <c r="H116" s="11"/>
    </row>
    <row r="117" spans="5:8" ht="12.75">
      <c r="E117" s="236"/>
      <c r="F117" s="236"/>
      <c r="G117" s="12"/>
      <c r="H117" s="11"/>
    </row>
    <row r="118" spans="5:8" ht="12.75">
      <c r="E118" s="236"/>
      <c r="F118" s="236"/>
      <c r="G118" s="12"/>
      <c r="H118" s="11"/>
    </row>
    <row r="119" spans="5:8" ht="12.75">
      <c r="E119" s="236"/>
      <c r="F119" s="236"/>
      <c r="G119" s="12"/>
      <c r="H119" s="11"/>
    </row>
    <row r="120" spans="5:8" ht="12.75">
      <c r="E120" s="236"/>
      <c r="F120" s="236"/>
      <c r="G120" s="12"/>
      <c r="H120" s="11"/>
    </row>
    <row r="121" spans="5:8" ht="12.75">
      <c r="E121" s="236"/>
      <c r="F121" s="236"/>
      <c r="G121" s="12"/>
      <c r="H121" s="11"/>
    </row>
    <row r="122" spans="5:8" ht="12.75">
      <c r="E122" s="236"/>
      <c r="F122" s="236"/>
      <c r="G122" s="12"/>
      <c r="H122" s="11"/>
    </row>
    <row r="123" spans="5:8" ht="12.75">
      <c r="E123" s="236"/>
      <c r="F123" s="236"/>
      <c r="G123" s="12"/>
      <c r="H123" s="11"/>
    </row>
    <row r="124" spans="5:8" ht="12.75">
      <c r="E124" s="236"/>
      <c r="F124" s="236"/>
      <c r="G124" s="12"/>
      <c r="H124" s="11"/>
    </row>
    <row r="125" spans="5:8" ht="12.75">
      <c r="E125" s="236"/>
      <c r="F125" s="236"/>
      <c r="G125" s="12"/>
      <c r="H125" s="11"/>
    </row>
    <row r="126" spans="5:8" ht="12.75">
      <c r="E126" s="236"/>
      <c r="F126" s="236"/>
      <c r="G126" s="12"/>
      <c r="H126" s="11"/>
    </row>
    <row r="127" spans="5:8" ht="12.75">
      <c r="E127" s="236"/>
      <c r="F127" s="236"/>
      <c r="G127" s="12"/>
      <c r="H127" s="11"/>
    </row>
    <row r="128" spans="5:8" ht="12.75">
      <c r="E128" s="253"/>
      <c r="F128" s="253"/>
      <c r="G128" s="12"/>
      <c r="H128" s="11"/>
    </row>
    <row r="129" spans="5:8" ht="12.75">
      <c r="E129" s="236"/>
      <c r="F129" s="236"/>
      <c r="G129" s="12"/>
      <c r="H129" s="11"/>
    </row>
    <row r="130" spans="5:8" ht="12.75">
      <c r="E130" s="236"/>
      <c r="F130" s="236"/>
      <c r="G130" s="12"/>
      <c r="H130" s="11"/>
    </row>
    <row r="131" spans="5:8" ht="12.75">
      <c r="E131" s="236"/>
      <c r="F131" s="236"/>
      <c r="G131" s="12"/>
      <c r="H131" s="11"/>
    </row>
    <row r="132" spans="5:8" ht="12.75">
      <c r="E132" s="236"/>
      <c r="F132" s="236"/>
      <c r="G132" s="12"/>
      <c r="H132" s="11"/>
    </row>
    <row r="133" spans="5:8" ht="12.75">
      <c r="E133" s="236"/>
      <c r="F133" s="236"/>
      <c r="G133" s="12"/>
      <c r="H133" s="11"/>
    </row>
    <row r="134" spans="5:8" ht="12.75">
      <c r="E134" s="236"/>
      <c r="F134" s="236"/>
      <c r="G134" s="12"/>
      <c r="H134" s="11"/>
    </row>
    <row r="135" spans="5:8" ht="12.75">
      <c r="E135" s="236"/>
      <c r="F135" s="236"/>
      <c r="G135" s="12"/>
      <c r="H135" s="11"/>
    </row>
    <row r="136" spans="5:8" ht="12.75">
      <c r="E136" s="236"/>
      <c r="F136" s="236"/>
      <c r="G136" s="12"/>
      <c r="H136" s="11"/>
    </row>
    <row r="137" spans="5:8" ht="12.75">
      <c r="E137" s="236"/>
      <c r="F137" s="236"/>
      <c r="G137" s="12"/>
      <c r="H137" s="11"/>
    </row>
    <row r="138" spans="5:8" ht="12.75">
      <c r="E138" s="236"/>
      <c r="F138" s="236"/>
      <c r="G138" s="12"/>
      <c r="H138" s="11"/>
    </row>
    <row r="139" spans="5:8" ht="12.75">
      <c r="E139" s="236"/>
      <c r="F139" s="236"/>
      <c r="G139" s="12"/>
      <c r="H139" s="11"/>
    </row>
    <row r="140" spans="5:8" ht="12.75">
      <c r="E140" s="236"/>
      <c r="F140" s="236"/>
      <c r="G140" s="12"/>
      <c r="H140" s="11"/>
    </row>
    <row r="141" spans="5:8" ht="12.75">
      <c r="E141" s="236"/>
      <c r="F141" s="236"/>
      <c r="G141" s="12"/>
      <c r="H141" s="11"/>
    </row>
    <row r="142" spans="5:8" ht="12.75">
      <c r="E142" s="236"/>
      <c r="F142" s="236"/>
      <c r="G142" s="12"/>
      <c r="H142" s="11"/>
    </row>
    <row r="143" spans="5:8" ht="12.75">
      <c r="E143" s="236"/>
      <c r="F143" s="236"/>
      <c r="G143" s="12"/>
      <c r="H143" s="11"/>
    </row>
    <row r="144" spans="5:8" ht="12.75">
      <c r="E144" s="236"/>
      <c r="F144" s="236"/>
      <c r="G144" s="12"/>
      <c r="H144" s="11"/>
    </row>
    <row r="145" spans="5:8" ht="12.75">
      <c r="E145" s="236"/>
      <c r="F145" s="236"/>
      <c r="G145" s="12"/>
      <c r="H145" s="11"/>
    </row>
    <row r="146" spans="5:8" ht="12.75">
      <c r="E146" s="236"/>
      <c r="F146" s="236"/>
      <c r="G146" s="12"/>
      <c r="H146" s="11"/>
    </row>
    <row r="147" spans="5:8" ht="12.75">
      <c r="E147" s="236"/>
      <c r="F147" s="236"/>
      <c r="G147" s="12"/>
      <c r="H147" s="11"/>
    </row>
    <row r="148" spans="5:8" ht="12.75">
      <c r="E148" s="236"/>
      <c r="F148" s="236"/>
      <c r="G148" s="12"/>
      <c r="H148" s="11"/>
    </row>
    <row r="149" spans="5:8" ht="12.75">
      <c r="E149" s="236"/>
      <c r="F149" s="236"/>
      <c r="G149" s="12"/>
      <c r="H149" s="11"/>
    </row>
    <row r="150" spans="5:8" ht="12.75">
      <c r="E150" s="236"/>
      <c r="F150" s="236"/>
      <c r="G150" s="12"/>
      <c r="H150" s="11"/>
    </row>
    <row r="151" spans="5:8" ht="12.75">
      <c r="E151" s="236"/>
      <c r="F151" s="236"/>
      <c r="G151" s="12"/>
      <c r="H151" s="11"/>
    </row>
    <row r="152" spans="5:8" ht="12.75">
      <c r="E152" s="236"/>
      <c r="F152" s="236"/>
      <c r="G152" s="12"/>
      <c r="H152" s="11"/>
    </row>
    <row r="153" spans="5:8" ht="12.75">
      <c r="E153" s="236"/>
      <c r="F153" s="236"/>
      <c r="G153" s="12"/>
      <c r="H153" s="11"/>
    </row>
    <row r="154" spans="5:8" ht="12.75">
      <c r="E154" s="236"/>
      <c r="F154" s="236"/>
      <c r="G154" s="12"/>
      <c r="H154" s="11"/>
    </row>
    <row r="155" spans="5:8" ht="12.75">
      <c r="E155" s="236"/>
      <c r="F155" s="236"/>
      <c r="G155" s="12"/>
      <c r="H155" s="11"/>
    </row>
    <row r="156" spans="5:8" ht="12.75">
      <c r="E156" s="236"/>
      <c r="F156" s="236"/>
      <c r="G156" s="12"/>
      <c r="H156" s="11"/>
    </row>
    <row r="157" spans="5:8" ht="12.75">
      <c r="E157" s="236"/>
      <c r="F157" s="236"/>
      <c r="G157" s="12"/>
      <c r="H157" s="11"/>
    </row>
    <row r="158" spans="5:8" ht="12.75">
      <c r="E158" s="236"/>
      <c r="F158" s="236"/>
      <c r="G158" s="12"/>
      <c r="H158" s="11"/>
    </row>
    <row r="159" spans="5:8" ht="12.75">
      <c r="E159" s="236"/>
      <c r="F159" s="236"/>
      <c r="G159" s="12"/>
      <c r="H159" s="11"/>
    </row>
    <row r="160" spans="5:8" ht="12.75">
      <c r="E160" s="236"/>
      <c r="F160" s="236"/>
      <c r="G160" s="12"/>
      <c r="H160" s="11"/>
    </row>
    <row r="161" spans="5:8" ht="12.75">
      <c r="E161" s="236"/>
      <c r="F161" s="236"/>
      <c r="G161" s="12"/>
      <c r="H161" s="11"/>
    </row>
    <row r="162" spans="5:8" ht="12.75">
      <c r="E162" s="236"/>
      <c r="F162" s="236"/>
      <c r="G162" s="12"/>
      <c r="H162" s="11"/>
    </row>
    <row r="163" spans="5:8" ht="12.75">
      <c r="E163" s="236"/>
      <c r="F163" s="236"/>
      <c r="G163" s="12"/>
      <c r="H163" s="11"/>
    </row>
    <row r="164" spans="5:8" ht="12.75">
      <c r="E164" s="236"/>
      <c r="F164" s="236"/>
      <c r="G164" s="12"/>
      <c r="H164" s="11"/>
    </row>
    <row r="165" spans="5:8" ht="12.75">
      <c r="E165" s="236"/>
      <c r="F165" s="236"/>
      <c r="G165" s="12"/>
      <c r="H165" s="11"/>
    </row>
    <row r="166" spans="5:8" ht="12.75">
      <c r="E166" s="236"/>
      <c r="F166" s="236"/>
      <c r="G166" s="12"/>
      <c r="H166" s="11"/>
    </row>
    <row r="167" spans="5:8" ht="12.75">
      <c r="E167" s="236"/>
      <c r="F167" s="236"/>
      <c r="G167" s="12"/>
      <c r="H167" s="11"/>
    </row>
    <row r="168" spans="5:8" ht="12.75">
      <c r="E168" s="254"/>
      <c r="F168" s="254"/>
      <c r="G168" s="12"/>
      <c r="H168" s="11"/>
    </row>
    <row r="169" spans="5:8" ht="12.75">
      <c r="E169" s="254"/>
      <c r="F169" s="254"/>
      <c r="G169" s="12"/>
      <c r="H169" s="11"/>
    </row>
    <row r="170" spans="5:8" ht="12.75">
      <c r="E170" s="254"/>
      <c r="F170" s="254"/>
      <c r="G170" s="12"/>
      <c r="H170" s="11"/>
    </row>
    <row r="171" spans="5:8" ht="12.75">
      <c r="E171" s="254"/>
      <c r="F171" s="254"/>
      <c r="G171" s="12"/>
      <c r="H171" s="11"/>
    </row>
    <row r="172" spans="5:8" ht="12.75">
      <c r="E172" s="254"/>
      <c r="F172" s="254"/>
      <c r="G172" s="12"/>
      <c r="H172" s="11"/>
    </row>
    <row r="173" spans="5:8" ht="12.75">
      <c r="E173" s="254"/>
      <c r="F173" s="254"/>
      <c r="G173" s="12"/>
      <c r="H173" s="11"/>
    </row>
    <row r="174" spans="5:8" ht="12.75">
      <c r="E174" s="254"/>
      <c r="F174" s="254"/>
      <c r="G174" s="12"/>
      <c r="H174" s="11"/>
    </row>
    <row r="175" spans="5:8" ht="12.75">
      <c r="E175" s="254"/>
      <c r="F175" s="254"/>
      <c r="G175" s="12"/>
      <c r="H175" s="11"/>
    </row>
    <row r="176" spans="5:8" ht="12.75">
      <c r="E176" s="254"/>
      <c r="F176" s="254"/>
      <c r="G176" s="12"/>
      <c r="H176" s="11"/>
    </row>
    <row r="177" spans="5:8" ht="12.75">
      <c r="E177" s="254"/>
      <c r="F177" s="11"/>
      <c r="G177" s="12"/>
      <c r="H177" s="11"/>
    </row>
  </sheetData>
  <sheetProtection password="F421" sheet="1" scenarios="1" formatColumns="0" formatRows="0" autoFilter="0"/>
  <autoFilter ref="E11:H11"/>
  <mergeCells count="1">
    <mergeCell ref="E9:H9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ESTR_MO">
    <tabColor indexed="47"/>
  </sheetPr>
  <dimension ref="A1:F168"/>
  <sheetViews>
    <sheetView showGridLines="0" zoomScaleNormal="100" workbookViewId="0"/>
  </sheetViews>
  <sheetFormatPr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36.7109375" style="7" customWidth="1"/>
    <col min="6" max="6" width="12.7109375" style="7" customWidth="1"/>
    <col min="7" max="16384" width="9.140625" style="7"/>
  </cols>
  <sheetData>
    <row r="1" spans="1:6">
      <c r="A1" s="7" t="s">
        <v>2863</v>
      </c>
      <c r="B1" s="7" t="s">
        <v>2864</v>
      </c>
      <c r="C1" s="7" t="s">
        <v>107</v>
      </c>
      <c r="D1" s="7" t="s">
        <v>2865</v>
      </c>
      <c r="E1" s="7" t="s">
        <v>2863</v>
      </c>
      <c r="F1" s="7" t="s">
        <v>2866</v>
      </c>
    </row>
    <row r="2" spans="1:6">
      <c r="A2" s="7" t="s">
        <v>2492</v>
      </c>
      <c r="B2" s="7" t="s">
        <v>2492</v>
      </c>
      <c r="C2" s="7" t="s">
        <v>2493</v>
      </c>
      <c r="D2" s="7" t="s">
        <v>2494</v>
      </c>
      <c r="E2" s="7" t="s">
        <v>2492</v>
      </c>
      <c r="F2" s="7" t="s">
        <v>2829</v>
      </c>
    </row>
    <row r="3" spans="1:6">
      <c r="A3" s="7" t="s">
        <v>2492</v>
      </c>
      <c r="B3" s="7" t="s">
        <v>2495</v>
      </c>
      <c r="C3" s="7" t="s">
        <v>2496</v>
      </c>
      <c r="D3" s="7" t="s">
        <v>2497</v>
      </c>
      <c r="E3" s="7" t="s">
        <v>2504</v>
      </c>
      <c r="F3" s="7" t="s">
        <v>2830</v>
      </c>
    </row>
    <row r="4" spans="1:6">
      <c r="A4" s="7" t="s">
        <v>2492</v>
      </c>
      <c r="B4" s="7" t="s">
        <v>2498</v>
      </c>
      <c r="C4" s="7" t="s">
        <v>2499</v>
      </c>
      <c r="D4" s="7" t="s">
        <v>2497</v>
      </c>
      <c r="E4" s="7" t="s">
        <v>2507</v>
      </c>
      <c r="F4" s="7" t="s">
        <v>2831</v>
      </c>
    </row>
    <row r="5" spans="1:6">
      <c r="A5" s="7" t="s">
        <v>2492</v>
      </c>
      <c r="B5" s="7" t="s">
        <v>2500</v>
      </c>
      <c r="C5" s="7" t="s">
        <v>2501</v>
      </c>
      <c r="D5" s="7" t="s">
        <v>2497</v>
      </c>
      <c r="E5" s="7" t="s">
        <v>2509</v>
      </c>
      <c r="F5" s="7" t="s">
        <v>2832</v>
      </c>
    </row>
    <row r="6" spans="1:6">
      <c r="A6" s="7" t="s">
        <v>2492</v>
      </c>
      <c r="B6" s="7" t="s">
        <v>2502</v>
      </c>
      <c r="C6" s="7" t="s">
        <v>2503</v>
      </c>
      <c r="D6" s="7" t="s">
        <v>2497</v>
      </c>
      <c r="E6" s="7" t="s">
        <v>2511</v>
      </c>
      <c r="F6" s="7" t="s">
        <v>2833</v>
      </c>
    </row>
    <row r="7" spans="1:6">
      <c r="A7" s="7" t="s">
        <v>2504</v>
      </c>
      <c r="B7" s="7" t="s">
        <v>2504</v>
      </c>
      <c r="C7" s="7" t="s">
        <v>2505</v>
      </c>
      <c r="D7" s="7" t="s">
        <v>2506</v>
      </c>
      <c r="E7" s="7" t="s">
        <v>2513</v>
      </c>
      <c r="F7" s="7" t="s">
        <v>2834</v>
      </c>
    </row>
    <row r="8" spans="1:6">
      <c r="A8" s="7" t="s">
        <v>2507</v>
      </c>
      <c r="B8" s="7" t="s">
        <v>2507</v>
      </c>
      <c r="C8" s="7" t="s">
        <v>2508</v>
      </c>
      <c r="D8" s="7" t="s">
        <v>2506</v>
      </c>
      <c r="E8" s="7" t="s">
        <v>2515</v>
      </c>
      <c r="F8" s="7" t="s">
        <v>2835</v>
      </c>
    </row>
    <row r="9" spans="1:6">
      <c r="A9" s="7" t="s">
        <v>2509</v>
      </c>
      <c r="B9" s="7" t="s">
        <v>2509</v>
      </c>
      <c r="C9" s="7" t="s">
        <v>2510</v>
      </c>
      <c r="D9" s="7" t="s">
        <v>2506</v>
      </c>
      <c r="E9" s="7" t="s">
        <v>2517</v>
      </c>
      <c r="F9" s="7" t="s">
        <v>2836</v>
      </c>
    </row>
    <row r="10" spans="1:6">
      <c r="A10" s="7" t="s">
        <v>2511</v>
      </c>
      <c r="B10" s="7" t="s">
        <v>2511</v>
      </c>
      <c r="C10" s="7" t="s">
        <v>2512</v>
      </c>
      <c r="D10" s="7" t="s">
        <v>2506</v>
      </c>
      <c r="E10" s="7" t="s">
        <v>2534</v>
      </c>
      <c r="F10" s="7" t="s">
        <v>2837</v>
      </c>
    </row>
    <row r="11" spans="1:6">
      <c r="A11" s="7" t="s">
        <v>2513</v>
      </c>
      <c r="B11" s="7" t="s">
        <v>2513</v>
      </c>
      <c r="C11" s="7" t="s">
        <v>2514</v>
      </c>
      <c r="D11" s="7" t="s">
        <v>2506</v>
      </c>
      <c r="E11" s="7" t="s">
        <v>2541</v>
      </c>
      <c r="F11" s="7" t="s">
        <v>2838</v>
      </c>
    </row>
    <row r="12" spans="1:6">
      <c r="A12" s="7" t="s">
        <v>2515</v>
      </c>
      <c r="B12" s="7" t="s">
        <v>2515</v>
      </c>
      <c r="C12" s="7" t="s">
        <v>2516</v>
      </c>
      <c r="D12" s="7" t="s">
        <v>2506</v>
      </c>
      <c r="E12" s="7" t="s">
        <v>2557</v>
      </c>
      <c r="F12" s="7" t="s">
        <v>2839</v>
      </c>
    </row>
    <row r="13" spans="1:6">
      <c r="A13" s="7" t="s">
        <v>2517</v>
      </c>
      <c r="B13" s="7" t="s">
        <v>2519</v>
      </c>
      <c r="C13" s="7" t="s">
        <v>2520</v>
      </c>
      <c r="D13" s="7" t="s">
        <v>2497</v>
      </c>
      <c r="E13" s="7" t="s">
        <v>2579</v>
      </c>
      <c r="F13" s="7" t="s">
        <v>2840</v>
      </c>
    </row>
    <row r="14" spans="1:6">
      <c r="A14" s="7" t="s">
        <v>2517</v>
      </c>
      <c r="B14" s="7" t="s">
        <v>2517</v>
      </c>
      <c r="C14" s="7" t="s">
        <v>2518</v>
      </c>
      <c r="D14" s="7" t="s">
        <v>2494</v>
      </c>
      <c r="E14" s="7" t="s">
        <v>2591</v>
      </c>
      <c r="F14" s="7" t="s">
        <v>2841</v>
      </c>
    </row>
    <row r="15" spans="1:6">
      <c r="A15" s="7" t="s">
        <v>2517</v>
      </c>
      <c r="B15" s="7" t="s">
        <v>2521</v>
      </c>
      <c r="C15" s="7" t="s">
        <v>2522</v>
      </c>
      <c r="D15" s="7" t="s">
        <v>2497</v>
      </c>
      <c r="E15" s="7" t="s">
        <v>2593</v>
      </c>
      <c r="F15" s="7" t="s">
        <v>2842</v>
      </c>
    </row>
    <row r="16" spans="1:6">
      <c r="A16" s="7" t="s">
        <v>2517</v>
      </c>
      <c r="B16" s="7" t="s">
        <v>2523</v>
      </c>
      <c r="C16" s="7" t="s">
        <v>2524</v>
      </c>
      <c r="D16" s="7" t="s">
        <v>2525</v>
      </c>
      <c r="E16" s="7" t="s">
        <v>2609</v>
      </c>
      <c r="F16" s="7" t="s">
        <v>2843</v>
      </c>
    </row>
    <row r="17" spans="1:6">
      <c r="A17" s="7" t="s">
        <v>2517</v>
      </c>
      <c r="B17" s="7" t="s">
        <v>2526</v>
      </c>
      <c r="C17" s="7" t="s">
        <v>2527</v>
      </c>
      <c r="D17" s="7" t="s">
        <v>2497</v>
      </c>
      <c r="E17" s="7" t="s">
        <v>2617</v>
      </c>
      <c r="F17" s="7" t="s">
        <v>2844</v>
      </c>
    </row>
    <row r="18" spans="1:6">
      <c r="A18" s="7" t="s">
        <v>2517</v>
      </c>
      <c r="B18" s="7" t="s">
        <v>2528</v>
      </c>
      <c r="C18" s="7" t="s">
        <v>2529</v>
      </c>
      <c r="D18" s="7" t="s">
        <v>2497</v>
      </c>
      <c r="E18" s="7" t="s">
        <v>2619</v>
      </c>
      <c r="F18" s="7" t="s">
        <v>2845</v>
      </c>
    </row>
    <row r="19" spans="1:6">
      <c r="A19" s="7" t="s">
        <v>2517</v>
      </c>
      <c r="B19" s="7" t="s">
        <v>2530</v>
      </c>
      <c r="C19" s="7" t="s">
        <v>2531</v>
      </c>
      <c r="D19" s="7" t="s">
        <v>2497</v>
      </c>
      <c r="E19" s="7" t="s">
        <v>2627</v>
      </c>
      <c r="F19" s="7" t="s">
        <v>2846</v>
      </c>
    </row>
    <row r="20" spans="1:6">
      <c r="A20" s="7" t="s">
        <v>2517</v>
      </c>
      <c r="B20" s="7" t="s">
        <v>2532</v>
      </c>
      <c r="C20" s="7" t="s">
        <v>2533</v>
      </c>
      <c r="D20" s="7" t="s">
        <v>2497</v>
      </c>
      <c r="E20" s="7" t="s">
        <v>2645</v>
      </c>
      <c r="F20" s="7" t="s">
        <v>2847</v>
      </c>
    </row>
    <row r="21" spans="1:6">
      <c r="A21" s="7" t="s">
        <v>2534</v>
      </c>
      <c r="B21" s="7" t="s">
        <v>2536</v>
      </c>
      <c r="C21" s="7" t="s">
        <v>2537</v>
      </c>
      <c r="D21" s="7" t="s">
        <v>2538</v>
      </c>
      <c r="E21" s="7" t="s">
        <v>2647</v>
      </c>
      <c r="F21" s="7" t="s">
        <v>2848</v>
      </c>
    </row>
    <row r="22" spans="1:6">
      <c r="A22" s="7" t="s">
        <v>2534</v>
      </c>
      <c r="B22" s="7" t="s">
        <v>2534</v>
      </c>
      <c r="C22" s="7" t="s">
        <v>2535</v>
      </c>
      <c r="D22" s="7" t="s">
        <v>2494</v>
      </c>
      <c r="E22" s="7" t="s">
        <v>2663</v>
      </c>
      <c r="F22" s="7" t="s">
        <v>2849</v>
      </c>
    </row>
    <row r="23" spans="1:6">
      <c r="A23" s="7" t="s">
        <v>2534</v>
      </c>
      <c r="B23" s="7" t="s">
        <v>2539</v>
      </c>
      <c r="C23" s="7" t="s">
        <v>2540</v>
      </c>
      <c r="D23" s="7" t="s">
        <v>2497</v>
      </c>
      <c r="E23" s="7" t="s">
        <v>2670</v>
      </c>
      <c r="F23" s="7" t="s">
        <v>2850</v>
      </c>
    </row>
    <row r="24" spans="1:6">
      <c r="A24" s="7" t="s">
        <v>2541</v>
      </c>
      <c r="B24" s="7" t="s">
        <v>2543</v>
      </c>
      <c r="C24" s="7" t="s">
        <v>2544</v>
      </c>
      <c r="D24" s="7" t="s">
        <v>2497</v>
      </c>
      <c r="E24" s="7" t="s">
        <v>2694</v>
      </c>
      <c r="F24" s="7" t="s">
        <v>2851</v>
      </c>
    </row>
    <row r="25" spans="1:6">
      <c r="A25" s="7" t="s">
        <v>2541</v>
      </c>
      <c r="B25" s="7" t="s">
        <v>2545</v>
      </c>
      <c r="C25" s="7" t="s">
        <v>2546</v>
      </c>
      <c r="D25" s="7" t="s">
        <v>2538</v>
      </c>
      <c r="E25" s="7" t="s">
        <v>2712</v>
      </c>
      <c r="F25" s="7" t="s">
        <v>2852</v>
      </c>
    </row>
    <row r="26" spans="1:6">
      <c r="A26" s="7" t="s">
        <v>2541</v>
      </c>
      <c r="B26" s="7" t="s">
        <v>2541</v>
      </c>
      <c r="C26" s="7" t="s">
        <v>2542</v>
      </c>
      <c r="D26" s="7" t="s">
        <v>2494</v>
      </c>
      <c r="E26" s="7" t="s">
        <v>2736</v>
      </c>
      <c r="F26" s="7" t="s">
        <v>2853</v>
      </c>
    </row>
    <row r="27" spans="1:6">
      <c r="A27" s="7" t="s">
        <v>2541</v>
      </c>
      <c r="B27" s="7" t="s">
        <v>2547</v>
      </c>
      <c r="C27" s="7" t="s">
        <v>2548</v>
      </c>
      <c r="D27" s="7" t="s">
        <v>2538</v>
      </c>
      <c r="E27" s="7" t="s">
        <v>2738</v>
      </c>
      <c r="F27" s="7" t="s">
        <v>2854</v>
      </c>
    </row>
    <row r="28" spans="1:6">
      <c r="A28" s="7" t="s">
        <v>2541</v>
      </c>
      <c r="B28" s="7" t="s">
        <v>2549</v>
      </c>
      <c r="C28" s="7" t="s">
        <v>2550</v>
      </c>
      <c r="D28" s="7" t="s">
        <v>2497</v>
      </c>
      <c r="E28" s="7" t="s">
        <v>2748</v>
      </c>
      <c r="F28" s="7" t="s">
        <v>2855</v>
      </c>
    </row>
    <row r="29" spans="1:6">
      <c r="A29" s="7" t="s">
        <v>2541</v>
      </c>
      <c r="B29" s="7" t="s">
        <v>2551</v>
      </c>
      <c r="C29" s="7" t="s">
        <v>2552</v>
      </c>
      <c r="D29" s="7" t="s">
        <v>2525</v>
      </c>
      <c r="E29" s="7" t="s">
        <v>2766</v>
      </c>
      <c r="F29" s="7" t="s">
        <v>2856</v>
      </c>
    </row>
    <row r="30" spans="1:6">
      <c r="A30" s="7" t="s">
        <v>2541</v>
      </c>
      <c r="B30" s="7" t="s">
        <v>2553</v>
      </c>
      <c r="C30" s="7" t="s">
        <v>2554</v>
      </c>
      <c r="D30" s="7" t="s">
        <v>2497</v>
      </c>
      <c r="E30" s="7" t="s">
        <v>2776</v>
      </c>
      <c r="F30" s="7" t="s">
        <v>2857</v>
      </c>
    </row>
    <row r="31" spans="1:6">
      <c r="A31" s="7" t="s">
        <v>2541</v>
      </c>
      <c r="B31" s="7" t="s">
        <v>2555</v>
      </c>
      <c r="C31" s="7" t="s">
        <v>2556</v>
      </c>
      <c r="D31" s="7" t="s">
        <v>2497</v>
      </c>
      <c r="E31" s="7" t="s">
        <v>2790</v>
      </c>
      <c r="F31" s="7" t="s">
        <v>2858</v>
      </c>
    </row>
    <row r="32" spans="1:6">
      <c r="A32" s="7" t="s">
        <v>2557</v>
      </c>
      <c r="B32" s="7" t="s">
        <v>2559</v>
      </c>
      <c r="C32" s="7" t="s">
        <v>2560</v>
      </c>
      <c r="D32" s="7" t="s">
        <v>2538</v>
      </c>
      <c r="E32" s="7" t="s">
        <v>2798</v>
      </c>
      <c r="F32" s="7" t="s">
        <v>2859</v>
      </c>
    </row>
    <row r="33" spans="1:6">
      <c r="A33" s="7" t="s">
        <v>2557</v>
      </c>
      <c r="B33" s="7" t="s">
        <v>2561</v>
      </c>
      <c r="C33" s="7" t="s">
        <v>2562</v>
      </c>
      <c r="D33" s="7" t="s">
        <v>2497</v>
      </c>
      <c r="E33" s="7" t="s">
        <v>2814</v>
      </c>
      <c r="F33" s="7" t="s">
        <v>2860</v>
      </c>
    </row>
    <row r="34" spans="1:6">
      <c r="A34" s="7" t="s">
        <v>2557</v>
      </c>
      <c r="B34" s="7" t="s">
        <v>2563</v>
      </c>
      <c r="C34" s="7" t="s">
        <v>2564</v>
      </c>
      <c r="D34" s="7" t="s">
        <v>2497</v>
      </c>
      <c r="E34" s="7" t="s">
        <v>2825</v>
      </c>
      <c r="F34" s="7" t="s">
        <v>2861</v>
      </c>
    </row>
    <row r="35" spans="1:6">
      <c r="A35" s="7" t="s">
        <v>2557</v>
      </c>
      <c r="B35" s="7" t="s">
        <v>2565</v>
      </c>
      <c r="C35" s="7" t="s">
        <v>2566</v>
      </c>
      <c r="D35" s="7" t="s">
        <v>2497</v>
      </c>
      <c r="E35" s="7" t="s">
        <v>2827</v>
      </c>
      <c r="F35" s="7" t="s">
        <v>2862</v>
      </c>
    </row>
    <row r="36" spans="1:6">
      <c r="A36" s="7" t="s">
        <v>2557</v>
      </c>
      <c r="B36" s="7" t="s">
        <v>2567</v>
      </c>
      <c r="C36" s="7" t="s">
        <v>2568</v>
      </c>
      <c r="D36" s="7" t="s">
        <v>2497</v>
      </c>
    </row>
    <row r="37" spans="1:6">
      <c r="A37" s="7" t="s">
        <v>2557</v>
      </c>
      <c r="B37" s="7" t="s">
        <v>2557</v>
      </c>
      <c r="C37" s="7" t="s">
        <v>2558</v>
      </c>
      <c r="D37" s="7" t="s">
        <v>2494</v>
      </c>
    </row>
    <row r="38" spans="1:6">
      <c r="A38" s="7" t="s">
        <v>2557</v>
      </c>
      <c r="B38" s="7" t="s">
        <v>2569</v>
      </c>
      <c r="C38" s="7" t="s">
        <v>2570</v>
      </c>
      <c r="D38" s="7" t="s">
        <v>2497</v>
      </c>
    </row>
    <row r="39" spans="1:6">
      <c r="A39" s="7" t="s">
        <v>2557</v>
      </c>
      <c r="B39" s="7" t="s">
        <v>2571</v>
      </c>
      <c r="C39" s="7" t="s">
        <v>2572</v>
      </c>
      <c r="D39" s="7" t="s">
        <v>2497</v>
      </c>
    </row>
    <row r="40" spans="1:6">
      <c r="A40" s="7" t="s">
        <v>2557</v>
      </c>
      <c r="B40" s="7" t="s">
        <v>2573</v>
      </c>
      <c r="C40" s="7" t="s">
        <v>2574</v>
      </c>
      <c r="D40" s="7" t="s">
        <v>2497</v>
      </c>
    </row>
    <row r="41" spans="1:6">
      <c r="A41" s="7" t="s">
        <v>2557</v>
      </c>
      <c r="B41" s="7" t="s">
        <v>2575</v>
      </c>
      <c r="C41" s="7" t="s">
        <v>2576</v>
      </c>
      <c r="D41" s="7" t="s">
        <v>2497</v>
      </c>
    </row>
    <row r="42" spans="1:6">
      <c r="A42" s="7" t="s">
        <v>2557</v>
      </c>
      <c r="B42" s="7" t="s">
        <v>2577</v>
      </c>
      <c r="C42" s="7" t="s">
        <v>2578</v>
      </c>
      <c r="D42" s="7" t="s">
        <v>2497</v>
      </c>
    </row>
    <row r="43" spans="1:6">
      <c r="A43" s="7" t="s">
        <v>2579</v>
      </c>
      <c r="B43" s="7" t="s">
        <v>2581</v>
      </c>
      <c r="C43" s="7" t="s">
        <v>2582</v>
      </c>
      <c r="D43" s="7" t="s">
        <v>2497</v>
      </c>
    </row>
    <row r="44" spans="1:6">
      <c r="A44" s="7" t="s">
        <v>2579</v>
      </c>
      <c r="B44" s="7" t="s">
        <v>2583</v>
      </c>
      <c r="C44" s="7" t="s">
        <v>2584</v>
      </c>
      <c r="D44" s="7" t="s">
        <v>2497</v>
      </c>
    </row>
    <row r="45" spans="1:6">
      <c r="A45" s="7" t="s">
        <v>2579</v>
      </c>
      <c r="B45" s="7" t="s">
        <v>2579</v>
      </c>
      <c r="C45" s="7" t="s">
        <v>2580</v>
      </c>
      <c r="D45" s="7" t="s">
        <v>2494</v>
      </c>
    </row>
    <row r="46" spans="1:6">
      <c r="A46" s="7" t="s">
        <v>2579</v>
      </c>
      <c r="B46" s="7" t="s">
        <v>2585</v>
      </c>
      <c r="C46" s="7" t="s">
        <v>2586</v>
      </c>
      <c r="D46" s="7" t="s">
        <v>2497</v>
      </c>
    </row>
    <row r="47" spans="1:6">
      <c r="A47" s="7" t="s">
        <v>2579</v>
      </c>
      <c r="B47" s="7" t="s">
        <v>2587</v>
      </c>
      <c r="C47" s="7" t="s">
        <v>2588</v>
      </c>
      <c r="D47" s="7" t="s">
        <v>2538</v>
      </c>
    </row>
    <row r="48" spans="1:6">
      <c r="A48" s="7" t="s">
        <v>2579</v>
      </c>
      <c r="B48" s="7" t="s">
        <v>2589</v>
      </c>
      <c r="C48" s="7" t="s">
        <v>2590</v>
      </c>
      <c r="D48" s="7" t="s">
        <v>2497</v>
      </c>
    </row>
    <row r="49" spans="1:4">
      <c r="A49" s="7" t="s">
        <v>2591</v>
      </c>
      <c r="B49" s="7" t="s">
        <v>2591</v>
      </c>
      <c r="C49" s="7" t="s">
        <v>2592</v>
      </c>
      <c r="D49" s="7" t="s">
        <v>2506</v>
      </c>
    </row>
    <row r="50" spans="1:4">
      <c r="A50" s="7" t="s">
        <v>2593</v>
      </c>
      <c r="B50" s="7" t="s">
        <v>2595</v>
      </c>
      <c r="C50" s="7" t="s">
        <v>2596</v>
      </c>
      <c r="D50" s="7" t="s">
        <v>2497</v>
      </c>
    </row>
    <row r="51" spans="1:4">
      <c r="A51" s="7" t="s">
        <v>2593</v>
      </c>
      <c r="B51" s="7" t="s">
        <v>2597</v>
      </c>
      <c r="C51" s="7" t="s">
        <v>2598</v>
      </c>
      <c r="D51" s="7" t="s">
        <v>2497</v>
      </c>
    </row>
    <row r="52" spans="1:4">
      <c r="A52" s="7" t="s">
        <v>2593</v>
      </c>
      <c r="B52" s="7" t="s">
        <v>2599</v>
      </c>
      <c r="C52" s="7" t="s">
        <v>2600</v>
      </c>
      <c r="D52" s="7" t="s">
        <v>2497</v>
      </c>
    </row>
    <row r="53" spans="1:4">
      <c r="A53" s="7" t="s">
        <v>2593</v>
      </c>
      <c r="B53" s="7" t="s">
        <v>2593</v>
      </c>
      <c r="C53" s="7" t="s">
        <v>2594</v>
      </c>
      <c r="D53" s="7" t="s">
        <v>2494</v>
      </c>
    </row>
    <row r="54" spans="1:4">
      <c r="A54" s="7" t="s">
        <v>2593</v>
      </c>
      <c r="B54" s="7" t="s">
        <v>2601</v>
      </c>
      <c r="C54" s="7" t="s">
        <v>2602</v>
      </c>
      <c r="D54" s="7" t="s">
        <v>2497</v>
      </c>
    </row>
    <row r="55" spans="1:4">
      <c r="A55" s="7" t="s">
        <v>2593</v>
      </c>
      <c r="B55" s="7" t="s">
        <v>2603</v>
      </c>
      <c r="C55" s="7" t="s">
        <v>2604</v>
      </c>
      <c r="D55" s="7" t="s">
        <v>2538</v>
      </c>
    </row>
    <row r="56" spans="1:4">
      <c r="A56" s="7" t="s">
        <v>2593</v>
      </c>
      <c r="B56" s="7" t="s">
        <v>2605</v>
      </c>
      <c r="C56" s="7" t="s">
        <v>2606</v>
      </c>
      <c r="D56" s="7" t="s">
        <v>2497</v>
      </c>
    </row>
    <row r="57" spans="1:4">
      <c r="A57" s="7" t="s">
        <v>2593</v>
      </c>
      <c r="B57" s="7" t="s">
        <v>2607</v>
      </c>
      <c r="C57" s="7" t="s">
        <v>2608</v>
      </c>
      <c r="D57" s="7" t="s">
        <v>2497</v>
      </c>
    </row>
    <row r="58" spans="1:4">
      <c r="A58" s="7" t="s">
        <v>2609</v>
      </c>
      <c r="B58" s="7" t="s">
        <v>2609</v>
      </c>
      <c r="C58" s="7" t="s">
        <v>2610</v>
      </c>
      <c r="D58" s="7" t="s">
        <v>2494</v>
      </c>
    </row>
    <row r="59" spans="1:4">
      <c r="A59" s="7" t="s">
        <v>2609</v>
      </c>
      <c r="B59" s="7" t="s">
        <v>2611</v>
      </c>
      <c r="C59" s="7" t="s">
        <v>2612</v>
      </c>
      <c r="D59" s="7" t="s">
        <v>2497</v>
      </c>
    </row>
    <row r="60" spans="1:4">
      <c r="A60" s="7" t="s">
        <v>2609</v>
      </c>
      <c r="B60" s="7" t="s">
        <v>2613</v>
      </c>
      <c r="C60" s="7" t="s">
        <v>2614</v>
      </c>
      <c r="D60" s="7" t="s">
        <v>2497</v>
      </c>
    </row>
    <row r="61" spans="1:4">
      <c r="A61" s="7" t="s">
        <v>2609</v>
      </c>
      <c r="B61" s="7" t="s">
        <v>2615</v>
      </c>
      <c r="C61" s="7" t="s">
        <v>2616</v>
      </c>
      <c r="D61" s="7" t="s">
        <v>2497</v>
      </c>
    </row>
    <row r="62" spans="1:4">
      <c r="A62" s="7" t="s">
        <v>2617</v>
      </c>
      <c r="B62" s="7" t="s">
        <v>2617</v>
      </c>
      <c r="C62" s="7" t="s">
        <v>2618</v>
      </c>
      <c r="D62" s="7" t="s">
        <v>2506</v>
      </c>
    </row>
    <row r="63" spans="1:4">
      <c r="A63" s="7" t="s">
        <v>2619</v>
      </c>
      <c r="B63" s="7" t="s">
        <v>2621</v>
      </c>
      <c r="C63" s="7" t="s">
        <v>2622</v>
      </c>
      <c r="D63" s="7" t="s">
        <v>2538</v>
      </c>
    </row>
    <row r="64" spans="1:4">
      <c r="A64" s="7" t="s">
        <v>2619</v>
      </c>
      <c r="B64" s="7" t="s">
        <v>2623</v>
      </c>
      <c r="C64" s="7" t="s">
        <v>2624</v>
      </c>
      <c r="D64" s="7" t="s">
        <v>2525</v>
      </c>
    </row>
    <row r="65" spans="1:4">
      <c r="A65" s="7" t="s">
        <v>2619</v>
      </c>
      <c r="B65" s="7" t="s">
        <v>2619</v>
      </c>
      <c r="C65" s="7" t="s">
        <v>2620</v>
      </c>
      <c r="D65" s="7" t="s">
        <v>2494</v>
      </c>
    </row>
    <row r="66" spans="1:4">
      <c r="A66" s="7" t="s">
        <v>2619</v>
      </c>
      <c r="B66" s="7" t="s">
        <v>2625</v>
      </c>
      <c r="C66" s="7" t="s">
        <v>2626</v>
      </c>
      <c r="D66" s="7" t="s">
        <v>2497</v>
      </c>
    </row>
    <row r="67" spans="1:4">
      <c r="A67" s="7" t="s">
        <v>2627</v>
      </c>
      <c r="B67" s="7" t="s">
        <v>2629</v>
      </c>
      <c r="C67" s="7" t="s">
        <v>2630</v>
      </c>
      <c r="D67" s="7" t="s">
        <v>2497</v>
      </c>
    </row>
    <row r="68" spans="1:4">
      <c r="A68" s="7" t="s">
        <v>2627</v>
      </c>
      <c r="B68" s="7" t="s">
        <v>2631</v>
      </c>
      <c r="C68" s="7" t="s">
        <v>2632</v>
      </c>
      <c r="D68" s="7" t="s">
        <v>2525</v>
      </c>
    </row>
    <row r="69" spans="1:4">
      <c r="A69" s="7" t="s">
        <v>2627</v>
      </c>
      <c r="B69" s="7" t="s">
        <v>2633</v>
      </c>
      <c r="C69" s="7" t="s">
        <v>2634</v>
      </c>
      <c r="D69" s="7" t="s">
        <v>2497</v>
      </c>
    </row>
    <row r="70" spans="1:4">
      <c r="A70" s="7" t="s">
        <v>2627</v>
      </c>
      <c r="B70" s="7" t="s">
        <v>2635</v>
      </c>
      <c r="C70" s="7" t="s">
        <v>2636</v>
      </c>
      <c r="D70" s="7" t="s">
        <v>2497</v>
      </c>
    </row>
    <row r="71" spans="1:4">
      <c r="A71" s="7" t="s">
        <v>2627</v>
      </c>
      <c r="B71" s="7" t="s">
        <v>2637</v>
      </c>
      <c r="C71" s="7" t="s">
        <v>2638</v>
      </c>
      <c r="D71" s="7" t="s">
        <v>2497</v>
      </c>
    </row>
    <row r="72" spans="1:4">
      <c r="A72" s="7" t="s">
        <v>2627</v>
      </c>
      <c r="B72" s="7" t="s">
        <v>2627</v>
      </c>
      <c r="C72" s="7" t="s">
        <v>2628</v>
      </c>
      <c r="D72" s="7" t="s">
        <v>2494</v>
      </c>
    </row>
    <row r="73" spans="1:4">
      <c r="A73" s="7" t="s">
        <v>2627</v>
      </c>
      <c r="B73" s="7" t="s">
        <v>2639</v>
      </c>
      <c r="C73" s="7" t="s">
        <v>2640</v>
      </c>
      <c r="D73" s="7" t="s">
        <v>2538</v>
      </c>
    </row>
    <row r="74" spans="1:4">
      <c r="A74" s="7" t="s">
        <v>2627</v>
      </c>
      <c r="B74" s="7" t="s">
        <v>2641</v>
      </c>
      <c r="C74" s="7" t="s">
        <v>2642</v>
      </c>
      <c r="D74" s="7" t="s">
        <v>2497</v>
      </c>
    </row>
    <row r="75" spans="1:4">
      <c r="A75" s="7" t="s">
        <v>2627</v>
      </c>
      <c r="B75" s="7" t="s">
        <v>2643</v>
      </c>
      <c r="C75" s="7" t="s">
        <v>2644</v>
      </c>
      <c r="D75" s="7" t="s">
        <v>2497</v>
      </c>
    </row>
    <row r="76" spans="1:4">
      <c r="A76" s="7" t="s">
        <v>2645</v>
      </c>
      <c r="B76" s="7" t="s">
        <v>2645</v>
      </c>
      <c r="C76" s="7" t="s">
        <v>2646</v>
      </c>
      <c r="D76" s="7" t="s">
        <v>2506</v>
      </c>
    </row>
    <row r="77" spans="1:4">
      <c r="A77" s="7" t="s">
        <v>2647</v>
      </c>
      <c r="B77" s="7" t="s">
        <v>2649</v>
      </c>
      <c r="C77" s="7" t="s">
        <v>2650</v>
      </c>
      <c r="D77" s="7" t="s">
        <v>2497</v>
      </c>
    </row>
    <row r="78" spans="1:4">
      <c r="A78" s="7" t="s">
        <v>2647</v>
      </c>
      <c r="B78" s="7" t="s">
        <v>2651</v>
      </c>
      <c r="C78" s="7" t="s">
        <v>2652</v>
      </c>
      <c r="D78" s="7" t="s">
        <v>2497</v>
      </c>
    </row>
    <row r="79" spans="1:4">
      <c r="A79" s="7" t="s">
        <v>2647</v>
      </c>
      <c r="B79" s="7" t="s">
        <v>2653</v>
      </c>
      <c r="C79" s="7" t="s">
        <v>2654</v>
      </c>
      <c r="D79" s="7" t="s">
        <v>2497</v>
      </c>
    </row>
    <row r="80" spans="1:4">
      <c r="A80" s="7" t="s">
        <v>2647</v>
      </c>
      <c r="B80" s="7" t="s">
        <v>2655</v>
      </c>
      <c r="C80" s="7" t="s">
        <v>2656</v>
      </c>
      <c r="D80" s="7" t="s">
        <v>2525</v>
      </c>
    </row>
    <row r="81" spans="1:4">
      <c r="A81" s="7" t="s">
        <v>2647</v>
      </c>
      <c r="B81" s="7" t="s">
        <v>2657</v>
      </c>
      <c r="C81" s="7" t="s">
        <v>2658</v>
      </c>
      <c r="D81" s="7" t="s">
        <v>2497</v>
      </c>
    </row>
    <row r="82" spans="1:4">
      <c r="A82" s="7" t="s">
        <v>2647</v>
      </c>
      <c r="B82" s="7" t="s">
        <v>2659</v>
      </c>
      <c r="C82" s="7" t="s">
        <v>2660</v>
      </c>
      <c r="D82" s="7" t="s">
        <v>2497</v>
      </c>
    </row>
    <row r="83" spans="1:4">
      <c r="A83" s="7" t="s">
        <v>2647</v>
      </c>
      <c r="B83" s="7" t="s">
        <v>2647</v>
      </c>
      <c r="C83" s="7" t="s">
        <v>2648</v>
      </c>
      <c r="D83" s="7" t="s">
        <v>2494</v>
      </c>
    </row>
    <row r="84" spans="1:4">
      <c r="A84" s="7" t="s">
        <v>2647</v>
      </c>
      <c r="B84" s="7" t="s">
        <v>2661</v>
      </c>
      <c r="C84" s="7" t="s">
        <v>2662</v>
      </c>
      <c r="D84" s="7" t="s">
        <v>2497</v>
      </c>
    </row>
    <row r="85" spans="1:4">
      <c r="A85" s="7" t="s">
        <v>2663</v>
      </c>
      <c r="B85" s="7" t="s">
        <v>2665</v>
      </c>
      <c r="C85" s="7" t="s">
        <v>2666</v>
      </c>
      <c r="D85" s="7" t="s">
        <v>2497</v>
      </c>
    </row>
    <row r="86" spans="1:4">
      <c r="A86" s="7" t="s">
        <v>2663</v>
      </c>
      <c r="B86" s="7" t="s">
        <v>2667</v>
      </c>
      <c r="C86" s="7" t="s">
        <v>2668</v>
      </c>
      <c r="D86" s="7" t="s">
        <v>2538</v>
      </c>
    </row>
    <row r="87" spans="1:4">
      <c r="A87" s="7" t="s">
        <v>2663</v>
      </c>
      <c r="B87" s="7" t="s">
        <v>2663</v>
      </c>
      <c r="C87" s="7" t="s">
        <v>2664</v>
      </c>
      <c r="D87" s="7" t="s">
        <v>2494</v>
      </c>
    </row>
    <row r="88" spans="1:4">
      <c r="A88" s="7" t="s">
        <v>2663</v>
      </c>
      <c r="B88" s="7" t="s">
        <v>2661</v>
      </c>
      <c r="C88" s="7" t="s">
        <v>2669</v>
      </c>
      <c r="D88" s="7" t="s">
        <v>2497</v>
      </c>
    </row>
    <row r="89" spans="1:4">
      <c r="A89" s="7" t="s">
        <v>2670</v>
      </c>
      <c r="B89" s="7" t="s">
        <v>2672</v>
      </c>
      <c r="C89" s="7" t="s">
        <v>2673</v>
      </c>
      <c r="D89" s="7" t="s">
        <v>2497</v>
      </c>
    </row>
    <row r="90" spans="1:4">
      <c r="A90" s="7" t="s">
        <v>2670</v>
      </c>
      <c r="B90" s="7" t="s">
        <v>2674</v>
      </c>
      <c r="C90" s="7" t="s">
        <v>2675</v>
      </c>
      <c r="D90" s="7" t="s">
        <v>2497</v>
      </c>
    </row>
    <row r="91" spans="1:4">
      <c r="A91" s="7" t="s">
        <v>2670</v>
      </c>
      <c r="B91" s="7" t="s">
        <v>2676</v>
      </c>
      <c r="C91" s="7" t="s">
        <v>2677</v>
      </c>
      <c r="D91" s="7" t="s">
        <v>2497</v>
      </c>
    </row>
    <row r="92" spans="1:4">
      <c r="A92" s="7" t="s">
        <v>2670</v>
      </c>
      <c r="B92" s="7" t="s">
        <v>2678</v>
      </c>
      <c r="C92" s="7" t="s">
        <v>2679</v>
      </c>
      <c r="D92" s="7" t="s">
        <v>2497</v>
      </c>
    </row>
    <row r="93" spans="1:4">
      <c r="A93" s="7" t="s">
        <v>2670</v>
      </c>
      <c r="B93" s="7" t="s">
        <v>2680</v>
      </c>
      <c r="C93" s="7" t="s">
        <v>2681</v>
      </c>
      <c r="D93" s="7" t="s">
        <v>2538</v>
      </c>
    </row>
    <row r="94" spans="1:4">
      <c r="A94" s="7" t="s">
        <v>2670</v>
      </c>
      <c r="B94" s="7" t="s">
        <v>2682</v>
      </c>
      <c r="C94" s="7" t="s">
        <v>2683</v>
      </c>
      <c r="D94" s="7" t="s">
        <v>2525</v>
      </c>
    </row>
    <row r="95" spans="1:4">
      <c r="A95" s="7" t="s">
        <v>2670</v>
      </c>
      <c r="B95" s="7" t="s">
        <v>2684</v>
      </c>
      <c r="C95" s="7" t="s">
        <v>2685</v>
      </c>
      <c r="D95" s="7" t="s">
        <v>2497</v>
      </c>
    </row>
    <row r="96" spans="1:4">
      <c r="A96" s="7" t="s">
        <v>2670</v>
      </c>
      <c r="B96" s="7" t="s">
        <v>2670</v>
      </c>
      <c r="C96" s="7" t="s">
        <v>2671</v>
      </c>
      <c r="D96" s="7" t="s">
        <v>2494</v>
      </c>
    </row>
    <row r="97" spans="1:4">
      <c r="A97" s="7" t="s">
        <v>2670</v>
      </c>
      <c r="B97" s="7" t="s">
        <v>2686</v>
      </c>
      <c r="C97" s="7" t="s">
        <v>2687</v>
      </c>
      <c r="D97" s="7" t="s">
        <v>2497</v>
      </c>
    </row>
    <row r="98" spans="1:4">
      <c r="A98" s="7" t="s">
        <v>2670</v>
      </c>
      <c r="B98" s="7" t="s">
        <v>2688</v>
      </c>
      <c r="C98" s="7" t="s">
        <v>2689</v>
      </c>
      <c r="D98" s="7" t="s">
        <v>2497</v>
      </c>
    </row>
    <row r="99" spans="1:4">
      <c r="A99" s="7" t="s">
        <v>2670</v>
      </c>
      <c r="B99" s="7" t="s">
        <v>2690</v>
      </c>
      <c r="C99" s="7" t="s">
        <v>2691</v>
      </c>
      <c r="D99" s="7" t="s">
        <v>2497</v>
      </c>
    </row>
    <row r="100" spans="1:4">
      <c r="A100" s="7" t="s">
        <v>2670</v>
      </c>
      <c r="B100" s="7" t="s">
        <v>2692</v>
      </c>
      <c r="C100" s="7" t="s">
        <v>2693</v>
      </c>
      <c r="D100" s="7" t="s">
        <v>2497</v>
      </c>
    </row>
    <row r="101" spans="1:4">
      <c r="A101" s="7" t="s">
        <v>2694</v>
      </c>
      <c r="B101" s="7" t="s">
        <v>2696</v>
      </c>
      <c r="C101" s="7" t="s">
        <v>2697</v>
      </c>
      <c r="D101" s="7" t="s">
        <v>2497</v>
      </c>
    </row>
    <row r="102" spans="1:4">
      <c r="A102" s="7" t="s">
        <v>2694</v>
      </c>
      <c r="B102" s="7" t="s">
        <v>2698</v>
      </c>
      <c r="C102" s="7" t="s">
        <v>2699</v>
      </c>
      <c r="D102" s="7" t="s">
        <v>2497</v>
      </c>
    </row>
    <row r="103" spans="1:4">
      <c r="A103" s="7" t="s">
        <v>2694</v>
      </c>
      <c r="B103" s="7" t="s">
        <v>2700</v>
      </c>
      <c r="C103" s="7" t="s">
        <v>2701</v>
      </c>
      <c r="D103" s="7" t="s">
        <v>2497</v>
      </c>
    </row>
    <row r="104" spans="1:4">
      <c r="A104" s="7" t="s">
        <v>2694</v>
      </c>
      <c r="B104" s="7" t="s">
        <v>2702</v>
      </c>
      <c r="C104" s="7" t="s">
        <v>2703</v>
      </c>
      <c r="D104" s="7" t="s">
        <v>2497</v>
      </c>
    </row>
    <row r="105" spans="1:4">
      <c r="A105" s="7" t="s">
        <v>2694</v>
      </c>
      <c r="B105" s="7" t="s">
        <v>2704</v>
      </c>
      <c r="C105" s="7" t="s">
        <v>2705</v>
      </c>
      <c r="D105" s="7" t="s">
        <v>2497</v>
      </c>
    </row>
    <row r="106" spans="1:4">
      <c r="A106" s="7" t="s">
        <v>2694</v>
      </c>
      <c r="B106" s="7" t="s">
        <v>2694</v>
      </c>
      <c r="C106" s="7" t="s">
        <v>2695</v>
      </c>
      <c r="D106" s="7" t="s">
        <v>2494</v>
      </c>
    </row>
    <row r="107" spans="1:4">
      <c r="A107" s="7" t="s">
        <v>2694</v>
      </c>
      <c r="B107" s="7" t="s">
        <v>2706</v>
      </c>
      <c r="C107" s="7" t="s">
        <v>2707</v>
      </c>
      <c r="D107" s="7" t="s">
        <v>2497</v>
      </c>
    </row>
    <row r="108" spans="1:4">
      <c r="A108" s="7" t="s">
        <v>2694</v>
      </c>
      <c r="B108" s="7" t="s">
        <v>2708</v>
      </c>
      <c r="C108" s="7" t="s">
        <v>2709</v>
      </c>
      <c r="D108" s="7" t="s">
        <v>2497</v>
      </c>
    </row>
    <row r="109" spans="1:4">
      <c r="A109" s="7" t="s">
        <v>2694</v>
      </c>
      <c r="B109" s="7" t="s">
        <v>2710</v>
      </c>
      <c r="C109" s="7" t="s">
        <v>2711</v>
      </c>
      <c r="D109" s="7" t="s">
        <v>2497</v>
      </c>
    </row>
    <row r="110" spans="1:4">
      <c r="A110" s="7" t="s">
        <v>2712</v>
      </c>
      <c r="B110" s="7" t="s">
        <v>2714</v>
      </c>
      <c r="C110" s="7" t="s">
        <v>2715</v>
      </c>
      <c r="D110" s="7" t="s">
        <v>2497</v>
      </c>
    </row>
    <row r="111" spans="1:4">
      <c r="A111" s="7" t="s">
        <v>2712</v>
      </c>
      <c r="B111" s="7" t="s">
        <v>2716</v>
      </c>
      <c r="C111" s="7" t="s">
        <v>2717</v>
      </c>
      <c r="D111" s="7" t="s">
        <v>2497</v>
      </c>
    </row>
    <row r="112" spans="1:4">
      <c r="A112" s="7" t="s">
        <v>2712</v>
      </c>
      <c r="B112" s="7" t="s">
        <v>2718</v>
      </c>
      <c r="C112" s="7" t="s">
        <v>2719</v>
      </c>
      <c r="D112" s="7" t="s">
        <v>2497</v>
      </c>
    </row>
    <row r="113" spans="1:4">
      <c r="A113" s="7" t="s">
        <v>2712</v>
      </c>
      <c r="B113" s="7" t="s">
        <v>2720</v>
      </c>
      <c r="C113" s="7" t="s">
        <v>2721</v>
      </c>
      <c r="D113" s="7" t="s">
        <v>2497</v>
      </c>
    </row>
    <row r="114" spans="1:4">
      <c r="A114" s="7" t="s">
        <v>2712</v>
      </c>
      <c r="B114" s="7" t="s">
        <v>2722</v>
      </c>
      <c r="C114" s="7" t="s">
        <v>2723</v>
      </c>
      <c r="D114" s="7" t="s">
        <v>2525</v>
      </c>
    </row>
    <row r="115" spans="1:4">
      <c r="A115" s="7" t="s">
        <v>2712</v>
      </c>
      <c r="B115" s="7" t="s">
        <v>2724</v>
      </c>
      <c r="C115" s="7" t="s">
        <v>2725</v>
      </c>
      <c r="D115" s="7" t="s">
        <v>2538</v>
      </c>
    </row>
    <row r="116" spans="1:4">
      <c r="A116" s="7" t="s">
        <v>2712</v>
      </c>
      <c r="B116" s="7" t="s">
        <v>2726</v>
      </c>
      <c r="C116" s="7" t="s">
        <v>2727</v>
      </c>
      <c r="D116" s="7" t="s">
        <v>2497</v>
      </c>
    </row>
    <row r="117" spans="1:4">
      <c r="A117" s="7" t="s">
        <v>2712</v>
      </c>
      <c r="B117" s="7" t="s">
        <v>2728</v>
      </c>
      <c r="C117" s="7" t="s">
        <v>2729</v>
      </c>
      <c r="D117" s="7" t="s">
        <v>2538</v>
      </c>
    </row>
    <row r="118" spans="1:4">
      <c r="A118" s="7" t="s">
        <v>2712</v>
      </c>
      <c r="B118" s="7" t="s">
        <v>2712</v>
      </c>
      <c r="C118" s="7" t="s">
        <v>2713</v>
      </c>
      <c r="D118" s="7" t="s">
        <v>2494</v>
      </c>
    </row>
    <row r="119" spans="1:4">
      <c r="A119" s="7" t="s">
        <v>2712</v>
      </c>
      <c r="B119" s="7" t="s">
        <v>2730</v>
      </c>
      <c r="C119" s="7" t="s">
        <v>2731</v>
      </c>
      <c r="D119" s="7" t="s">
        <v>2538</v>
      </c>
    </row>
    <row r="120" spans="1:4">
      <c r="A120" s="7" t="s">
        <v>2712</v>
      </c>
      <c r="B120" s="7" t="s">
        <v>2732</v>
      </c>
      <c r="C120" s="7" t="s">
        <v>2733</v>
      </c>
      <c r="D120" s="7" t="s">
        <v>2497</v>
      </c>
    </row>
    <row r="121" spans="1:4">
      <c r="A121" s="7" t="s">
        <v>2712</v>
      </c>
      <c r="B121" s="7" t="s">
        <v>2734</v>
      </c>
      <c r="C121" s="7" t="s">
        <v>2735</v>
      </c>
      <c r="D121" s="7" t="s">
        <v>2497</v>
      </c>
    </row>
    <row r="122" spans="1:4">
      <c r="A122" s="7" t="s">
        <v>2736</v>
      </c>
      <c r="B122" s="7" t="s">
        <v>2736</v>
      </c>
      <c r="C122" s="7" t="s">
        <v>2737</v>
      </c>
      <c r="D122" s="7" t="s">
        <v>2506</v>
      </c>
    </row>
    <row r="123" spans="1:4">
      <c r="A123" s="7" t="s">
        <v>2738</v>
      </c>
      <c r="B123" s="7" t="s">
        <v>2740</v>
      </c>
      <c r="C123" s="7" t="s">
        <v>2741</v>
      </c>
      <c r="D123" s="7" t="s">
        <v>2497</v>
      </c>
    </row>
    <row r="124" spans="1:4">
      <c r="A124" s="7" t="s">
        <v>2738</v>
      </c>
      <c r="B124" s="7" t="s">
        <v>2742</v>
      </c>
      <c r="C124" s="7" t="s">
        <v>2743</v>
      </c>
      <c r="D124" s="7" t="s">
        <v>2497</v>
      </c>
    </row>
    <row r="125" spans="1:4">
      <c r="A125" s="7" t="s">
        <v>2738</v>
      </c>
      <c r="B125" s="7" t="s">
        <v>2744</v>
      </c>
      <c r="C125" s="7" t="s">
        <v>2745</v>
      </c>
      <c r="D125" s="7" t="s">
        <v>2525</v>
      </c>
    </row>
    <row r="126" spans="1:4">
      <c r="A126" s="7" t="s">
        <v>2738</v>
      </c>
      <c r="B126" s="7" t="s">
        <v>2746</v>
      </c>
      <c r="C126" s="7" t="s">
        <v>2747</v>
      </c>
      <c r="D126" s="7" t="s">
        <v>2497</v>
      </c>
    </row>
    <row r="127" spans="1:4">
      <c r="A127" s="7" t="s">
        <v>2738</v>
      </c>
      <c r="B127" s="7" t="s">
        <v>2738</v>
      </c>
      <c r="C127" s="7" t="s">
        <v>2739</v>
      </c>
      <c r="D127" s="7" t="s">
        <v>2494</v>
      </c>
    </row>
    <row r="128" spans="1:4">
      <c r="A128" s="7" t="s">
        <v>2748</v>
      </c>
      <c r="B128" s="7" t="s">
        <v>2750</v>
      </c>
      <c r="C128" s="7" t="s">
        <v>2751</v>
      </c>
      <c r="D128" s="7" t="s">
        <v>2497</v>
      </c>
    </row>
    <row r="129" spans="1:4">
      <c r="A129" s="7" t="s">
        <v>2748</v>
      </c>
      <c r="B129" s="7" t="s">
        <v>2752</v>
      </c>
      <c r="C129" s="7" t="s">
        <v>2753</v>
      </c>
      <c r="D129" s="7" t="s">
        <v>2497</v>
      </c>
    </row>
    <row r="130" spans="1:4">
      <c r="A130" s="7" t="s">
        <v>2748</v>
      </c>
      <c r="B130" s="7" t="s">
        <v>2754</v>
      </c>
      <c r="C130" s="7" t="s">
        <v>2755</v>
      </c>
      <c r="D130" s="7" t="s">
        <v>2538</v>
      </c>
    </row>
    <row r="131" spans="1:4">
      <c r="A131" s="7" t="s">
        <v>2748</v>
      </c>
      <c r="B131" s="7" t="s">
        <v>2756</v>
      </c>
      <c r="C131" s="7" t="s">
        <v>2757</v>
      </c>
      <c r="D131" s="7" t="s">
        <v>2538</v>
      </c>
    </row>
    <row r="132" spans="1:4">
      <c r="A132" s="7" t="s">
        <v>2748</v>
      </c>
      <c r="B132" s="7" t="s">
        <v>2758</v>
      </c>
      <c r="C132" s="7" t="s">
        <v>2759</v>
      </c>
      <c r="D132" s="7" t="s">
        <v>2538</v>
      </c>
    </row>
    <row r="133" spans="1:4">
      <c r="A133" s="7" t="s">
        <v>2748</v>
      </c>
      <c r="B133" s="7" t="s">
        <v>2760</v>
      </c>
      <c r="C133" s="7" t="s">
        <v>2761</v>
      </c>
      <c r="D133" s="7" t="s">
        <v>2538</v>
      </c>
    </row>
    <row r="134" spans="1:4">
      <c r="A134" s="7" t="s">
        <v>2748</v>
      </c>
      <c r="B134" s="7" t="s">
        <v>2762</v>
      </c>
      <c r="C134" s="7" t="s">
        <v>2763</v>
      </c>
      <c r="D134" s="7" t="s">
        <v>2538</v>
      </c>
    </row>
    <row r="135" spans="1:4">
      <c r="A135" s="7" t="s">
        <v>2748</v>
      </c>
      <c r="B135" s="7" t="s">
        <v>2748</v>
      </c>
      <c r="C135" s="7" t="s">
        <v>2749</v>
      </c>
      <c r="D135" s="7" t="s">
        <v>2494</v>
      </c>
    </row>
    <row r="136" spans="1:4">
      <c r="A136" s="7" t="s">
        <v>2748</v>
      </c>
      <c r="B136" s="7" t="s">
        <v>2764</v>
      </c>
      <c r="C136" s="7" t="s">
        <v>2765</v>
      </c>
      <c r="D136" s="7" t="s">
        <v>2538</v>
      </c>
    </row>
    <row r="137" spans="1:4">
      <c r="A137" s="7" t="s">
        <v>2766</v>
      </c>
      <c r="B137" s="7" t="s">
        <v>2768</v>
      </c>
      <c r="C137" s="7" t="s">
        <v>2769</v>
      </c>
      <c r="D137" s="7" t="s">
        <v>2497</v>
      </c>
    </row>
    <row r="138" spans="1:4">
      <c r="A138" s="7" t="s">
        <v>2766</v>
      </c>
      <c r="B138" s="7" t="s">
        <v>2770</v>
      </c>
      <c r="C138" s="7" t="s">
        <v>2771</v>
      </c>
      <c r="D138" s="7" t="s">
        <v>2497</v>
      </c>
    </row>
    <row r="139" spans="1:4">
      <c r="A139" s="7" t="s">
        <v>2766</v>
      </c>
      <c r="B139" s="7" t="s">
        <v>2766</v>
      </c>
      <c r="C139" s="7" t="s">
        <v>2767</v>
      </c>
      <c r="D139" s="7" t="s">
        <v>2494</v>
      </c>
    </row>
    <row r="140" spans="1:4">
      <c r="A140" s="7" t="s">
        <v>2766</v>
      </c>
      <c r="B140" s="7" t="s">
        <v>2772</v>
      </c>
      <c r="C140" s="7" t="s">
        <v>2773</v>
      </c>
      <c r="D140" s="7" t="s">
        <v>2497</v>
      </c>
    </row>
    <row r="141" spans="1:4">
      <c r="A141" s="7" t="s">
        <v>2766</v>
      </c>
      <c r="B141" s="7" t="s">
        <v>2774</v>
      </c>
      <c r="C141" s="7" t="s">
        <v>2775</v>
      </c>
      <c r="D141" s="7" t="s">
        <v>2538</v>
      </c>
    </row>
    <row r="142" spans="1:4">
      <c r="A142" s="7" t="s">
        <v>2776</v>
      </c>
      <c r="B142" s="7" t="s">
        <v>2778</v>
      </c>
      <c r="C142" s="7" t="s">
        <v>2779</v>
      </c>
      <c r="D142" s="7" t="s">
        <v>2497</v>
      </c>
    </row>
    <row r="143" spans="1:4">
      <c r="A143" s="7" t="s">
        <v>2776</v>
      </c>
      <c r="B143" s="7" t="s">
        <v>2780</v>
      </c>
      <c r="C143" s="7" t="s">
        <v>2781</v>
      </c>
      <c r="D143" s="7" t="s">
        <v>2525</v>
      </c>
    </row>
    <row r="144" spans="1:4">
      <c r="A144" s="7" t="s">
        <v>2776</v>
      </c>
      <c r="B144" s="7" t="s">
        <v>2782</v>
      </c>
      <c r="C144" s="7" t="s">
        <v>2783</v>
      </c>
      <c r="D144" s="7" t="s">
        <v>2497</v>
      </c>
    </row>
    <row r="145" spans="1:4">
      <c r="A145" s="7" t="s">
        <v>2776</v>
      </c>
      <c r="B145" s="7" t="s">
        <v>2784</v>
      </c>
      <c r="C145" s="7" t="s">
        <v>2785</v>
      </c>
      <c r="D145" s="7" t="s">
        <v>2538</v>
      </c>
    </row>
    <row r="146" spans="1:4">
      <c r="A146" s="7" t="s">
        <v>2776</v>
      </c>
      <c r="B146" s="7" t="s">
        <v>2786</v>
      </c>
      <c r="C146" s="7" t="s">
        <v>2787</v>
      </c>
      <c r="D146" s="7" t="s">
        <v>2497</v>
      </c>
    </row>
    <row r="147" spans="1:4">
      <c r="A147" s="7" t="s">
        <v>2776</v>
      </c>
      <c r="B147" s="7" t="s">
        <v>2776</v>
      </c>
      <c r="C147" s="7" t="s">
        <v>2777</v>
      </c>
      <c r="D147" s="7" t="s">
        <v>2494</v>
      </c>
    </row>
    <row r="148" spans="1:4">
      <c r="A148" s="7" t="s">
        <v>2776</v>
      </c>
      <c r="B148" s="7" t="s">
        <v>2788</v>
      </c>
      <c r="C148" s="7" t="s">
        <v>2789</v>
      </c>
      <c r="D148" s="7" t="s">
        <v>2497</v>
      </c>
    </row>
    <row r="149" spans="1:4">
      <c r="A149" s="7" t="s">
        <v>2790</v>
      </c>
      <c r="B149" s="7" t="s">
        <v>2792</v>
      </c>
      <c r="C149" s="7" t="s">
        <v>2793</v>
      </c>
      <c r="D149" s="7" t="s">
        <v>2497</v>
      </c>
    </row>
    <row r="150" spans="1:4">
      <c r="A150" s="7" t="s">
        <v>2790</v>
      </c>
      <c r="B150" s="7" t="s">
        <v>2790</v>
      </c>
      <c r="C150" s="7" t="s">
        <v>2791</v>
      </c>
      <c r="D150" s="7" t="s">
        <v>2494</v>
      </c>
    </row>
    <row r="151" spans="1:4">
      <c r="A151" s="7" t="s">
        <v>2790</v>
      </c>
      <c r="B151" s="7" t="s">
        <v>2794</v>
      </c>
      <c r="C151" s="7" t="s">
        <v>2795</v>
      </c>
      <c r="D151" s="7" t="s">
        <v>2497</v>
      </c>
    </row>
    <row r="152" spans="1:4">
      <c r="A152" s="7" t="s">
        <v>2790</v>
      </c>
      <c r="B152" s="7" t="s">
        <v>2796</v>
      </c>
      <c r="C152" s="7" t="s">
        <v>2797</v>
      </c>
      <c r="D152" s="7" t="s">
        <v>2497</v>
      </c>
    </row>
    <row r="153" spans="1:4">
      <c r="A153" s="7" t="s">
        <v>2798</v>
      </c>
      <c r="B153" s="7" t="s">
        <v>2800</v>
      </c>
      <c r="C153" s="7" t="s">
        <v>2801</v>
      </c>
      <c r="D153" s="7" t="s">
        <v>2497</v>
      </c>
    </row>
    <row r="154" spans="1:4">
      <c r="A154" s="7" t="s">
        <v>2798</v>
      </c>
      <c r="B154" s="7" t="s">
        <v>2802</v>
      </c>
      <c r="C154" s="7" t="s">
        <v>2803</v>
      </c>
      <c r="D154" s="7" t="s">
        <v>2497</v>
      </c>
    </row>
    <row r="155" spans="1:4">
      <c r="A155" s="7" t="s">
        <v>2798</v>
      </c>
      <c r="B155" s="7" t="s">
        <v>2804</v>
      </c>
      <c r="C155" s="7" t="s">
        <v>2805</v>
      </c>
      <c r="D155" s="7" t="s">
        <v>2497</v>
      </c>
    </row>
    <row r="156" spans="1:4">
      <c r="A156" s="7" t="s">
        <v>2798</v>
      </c>
      <c r="B156" s="7" t="s">
        <v>2806</v>
      </c>
      <c r="C156" s="7" t="s">
        <v>2807</v>
      </c>
      <c r="D156" s="7" t="s">
        <v>2538</v>
      </c>
    </row>
    <row r="157" spans="1:4">
      <c r="A157" s="7" t="s">
        <v>2798</v>
      </c>
      <c r="B157" s="7" t="s">
        <v>2808</v>
      </c>
      <c r="C157" s="7" t="s">
        <v>2809</v>
      </c>
      <c r="D157" s="7" t="s">
        <v>2497</v>
      </c>
    </row>
    <row r="158" spans="1:4">
      <c r="A158" s="7" t="s">
        <v>2798</v>
      </c>
      <c r="B158" s="7" t="s">
        <v>2798</v>
      </c>
      <c r="C158" s="7" t="s">
        <v>2799</v>
      </c>
      <c r="D158" s="7" t="s">
        <v>2494</v>
      </c>
    </row>
    <row r="159" spans="1:4">
      <c r="A159" s="7" t="s">
        <v>2798</v>
      </c>
      <c r="B159" s="7" t="s">
        <v>2810</v>
      </c>
      <c r="C159" s="7" t="s">
        <v>2811</v>
      </c>
      <c r="D159" s="7" t="s">
        <v>2538</v>
      </c>
    </row>
    <row r="160" spans="1:4">
      <c r="A160" s="7" t="s">
        <v>2798</v>
      </c>
      <c r="B160" s="7" t="s">
        <v>2812</v>
      </c>
      <c r="C160" s="7" t="s">
        <v>2813</v>
      </c>
      <c r="D160" s="7" t="s">
        <v>2497</v>
      </c>
    </row>
    <row r="161" spans="1:4">
      <c r="A161" s="7" t="s">
        <v>2814</v>
      </c>
      <c r="B161" s="7" t="s">
        <v>2816</v>
      </c>
      <c r="C161" s="7" t="s">
        <v>2817</v>
      </c>
      <c r="D161" s="7" t="s">
        <v>2497</v>
      </c>
    </row>
    <row r="162" spans="1:4">
      <c r="A162" s="7" t="s">
        <v>2814</v>
      </c>
      <c r="B162" s="7" t="s">
        <v>2818</v>
      </c>
      <c r="C162" s="7" t="s">
        <v>2819</v>
      </c>
      <c r="D162" s="7" t="s">
        <v>2497</v>
      </c>
    </row>
    <row r="163" spans="1:4">
      <c r="A163" s="7" t="s">
        <v>2814</v>
      </c>
      <c r="B163" s="7" t="s">
        <v>2625</v>
      </c>
      <c r="C163" s="7" t="s">
        <v>2820</v>
      </c>
      <c r="D163" s="7" t="s">
        <v>2497</v>
      </c>
    </row>
    <row r="164" spans="1:4">
      <c r="A164" s="7" t="s">
        <v>2814</v>
      </c>
      <c r="B164" s="7" t="s">
        <v>2821</v>
      </c>
      <c r="C164" s="7" t="s">
        <v>2822</v>
      </c>
      <c r="D164" s="7" t="s">
        <v>2497</v>
      </c>
    </row>
    <row r="165" spans="1:4">
      <c r="A165" s="7" t="s">
        <v>2814</v>
      </c>
      <c r="B165" s="7" t="s">
        <v>2814</v>
      </c>
      <c r="C165" s="7" t="s">
        <v>2815</v>
      </c>
      <c r="D165" s="7" t="s">
        <v>2494</v>
      </c>
    </row>
    <row r="166" spans="1:4">
      <c r="A166" s="7" t="s">
        <v>2814</v>
      </c>
      <c r="B166" s="7" t="s">
        <v>2823</v>
      </c>
      <c r="C166" s="7" t="s">
        <v>2824</v>
      </c>
      <c r="D166" s="7" t="s">
        <v>2497</v>
      </c>
    </row>
    <row r="167" spans="1:4">
      <c r="A167" s="7" t="s">
        <v>2825</v>
      </c>
      <c r="B167" s="7" t="s">
        <v>2825</v>
      </c>
      <c r="C167" s="7" t="s">
        <v>2826</v>
      </c>
      <c r="D167" s="7" t="s">
        <v>2506</v>
      </c>
    </row>
    <row r="168" spans="1:4">
      <c r="A168" s="7" t="s">
        <v>2827</v>
      </c>
      <c r="B168" s="7" t="s">
        <v>2827</v>
      </c>
      <c r="C168" s="7" t="s">
        <v>2828</v>
      </c>
      <c r="D168" s="7" t="s">
        <v>2506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ESTR_LOCATION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7"/>
  </cols>
  <sheetData/>
  <sheetProtection formatColumns="0" formatRows="0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UpdTemplLogger">
    <tabColor indexed="24"/>
  </sheetPr>
  <dimension ref="A2:E27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120</v>
      </c>
      <c r="B2" s="84" t="s">
        <v>109</v>
      </c>
      <c r="C2" s="83" t="s">
        <v>110</v>
      </c>
      <c r="D2" s="85" t="s">
        <v>111</v>
      </c>
      <c r="E2" s="4"/>
    </row>
    <row r="3" spans="1:5">
      <c r="B3" s="14" t="s">
        <v>3019</v>
      </c>
      <c r="C3" s="5" t="s">
        <v>3020</v>
      </c>
      <c r="D3" s="15" t="s">
        <v>3021</v>
      </c>
    </row>
    <row r="4" spans="1:5">
      <c r="B4" s="14" t="s">
        <v>3022</v>
      </c>
      <c r="C4" s="5" t="s">
        <v>3023</v>
      </c>
      <c r="D4" s="15" t="s">
        <v>3021</v>
      </c>
    </row>
    <row r="5" spans="1:5">
      <c r="B5" s="14" t="s">
        <v>3024</v>
      </c>
      <c r="C5" s="5" t="s">
        <v>3020</v>
      </c>
      <c r="D5" s="15" t="s">
        <v>3021</v>
      </c>
    </row>
    <row r="6" spans="1:5">
      <c r="B6" s="14" t="s">
        <v>3025</v>
      </c>
      <c r="C6" s="5" t="s">
        <v>3020</v>
      </c>
      <c r="D6" s="15" t="s">
        <v>3021</v>
      </c>
    </row>
    <row r="7" spans="1:5">
      <c r="B7" s="14" t="s">
        <v>3026</v>
      </c>
      <c r="C7" s="5" t="s">
        <v>3023</v>
      </c>
      <c r="D7" s="15" t="s">
        <v>3021</v>
      </c>
    </row>
    <row r="8" spans="1:5">
      <c r="B8" s="14" t="s">
        <v>3027</v>
      </c>
      <c r="C8" s="5" t="s">
        <v>3020</v>
      </c>
      <c r="D8" s="15" t="s">
        <v>3021</v>
      </c>
    </row>
    <row r="9" spans="1:5">
      <c r="B9" s="14" t="s">
        <v>3028</v>
      </c>
      <c r="C9" s="5" t="s">
        <v>3023</v>
      </c>
      <c r="D9" s="15" t="s">
        <v>3021</v>
      </c>
    </row>
    <row r="10" spans="1:5">
      <c r="B10" s="14" t="s">
        <v>3029</v>
      </c>
      <c r="C10" s="5" t="s">
        <v>3020</v>
      </c>
      <c r="D10" s="15" t="s">
        <v>3021</v>
      </c>
    </row>
    <row r="11" spans="1:5">
      <c r="B11" s="14" t="s">
        <v>3030</v>
      </c>
      <c r="C11" s="5" t="s">
        <v>3023</v>
      </c>
      <c r="D11" s="15" t="s">
        <v>3021</v>
      </c>
    </row>
    <row r="12" spans="1:5">
      <c r="B12" s="14" t="s">
        <v>3031</v>
      </c>
      <c r="C12" s="5" t="s">
        <v>3020</v>
      </c>
      <c r="D12" s="15" t="s">
        <v>3021</v>
      </c>
    </row>
    <row r="13" spans="1:5">
      <c r="B13" s="14" t="s">
        <v>3032</v>
      </c>
      <c r="C13" s="5" t="s">
        <v>3023</v>
      </c>
      <c r="D13" s="15" t="s">
        <v>3021</v>
      </c>
    </row>
    <row r="14" spans="1:5">
      <c r="B14" s="14" t="s">
        <v>3033</v>
      </c>
      <c r="C14" s="5" t="s">
        <v>3020</v>
      </c>
      <c r="D14" s="15" t="s">
        <v>3021</v>
      </c>
    </row>
    <row r="15" spans="1:5">
      <c r="B15" s="14" t="s">
        <v>3034</v>
      </c>
      <c r="C15" s="5" t="s">
        <v>3023</v>
      </c>
      <c r="D15" s="15" t="s">
        <v>3021</v>
      </c>
    </row>
    <row r="16" spans="1:5">
      <c r="B16" s="14" t="s">
        <v>3039</v>
      </c>
      <c r="C16" s="5" t="s">
        <v>3020</v>
      </c>
      <c r="D16" s="15" t="s">
        <v>3021</v>
      </c>
    </row>
    <row r="17" spans="2:4">
      <c r="B17" s="14" t="s">
        <v>3040</v>
      </c>
      <c r="C17" s="5" t="s">
        <v>3023</v>
      </c>
      <c r="D17" s="15" t="s">
        <v>3021</v>
      </c>
    </row>
    <row r="18" spans="2:4">
      <c r="B18" s="14" t="s">
        <v>3041</v>
      </c>
      <c r="C18" s="5" t="s">
        <v>3020</v>
      </c>
      <c r="D18" s="15" t="s">
        <v>3021</v>
      </c>
    </row>
    <row r="19" spans="2:4">
      <c r="B19" s="14" t="s">
        <v>3042</v>
      </c>
      <c r="C19" s="5" t="s">
        <v>3023</v>
      </c>
      <c r="D19" s="15" t="s">
        <v>3021</v>
      </c>
    </row>
    <row r="20" spans="2:4">
      <c r="B20" s="14" t="s">
        <v>3043</v>
      </c>
      <c r="C20" s="5" t="s">
        <v>3020</v>
      </c>
      <c r="D20" s="15" t="s">
        <v>3021</v>
      </c>
    </row>
    <row r="21" spans="2:4">
      <c r="B21" s="14" t="s">
        <v>3044</v>
      </c>
      <c r="C21" s="5" t="s">
        <v>3023</v>
      </c>
      <c r="D21" s="15" t="s">
        <v>3021</v>
      </c>
    </row>
    <row r="22" spans="2:4">
      <c r="B22" s="14" t="s">
        <v>3045</v>
      </c>
      <c r="C22" s="5" t="s">
        <v>3020</v>
      </c>
      <c r="D22" s="15" t="s">
        <v>3021</v>
      </c>
    </row>
    <row r="23" spans="2:4">
      <c r="B23" s="14" t="s">
        <v>3046</v>
      </c>
      <c r="C23" s="5" t="s">
        <v>3023</v>
      </c>
      <c r="D23" s="15" t="s">
        <v>3021</v>
      </c>
    </row>
    <row r="24" spans="2:4">
      <c r="B24" s="14" t="s">
        <v>3047</v>
      </c>
      <c r="C24" s="5" t="s">
        <v>3020</v>
      </c>
      <c r="D24" s="15" t="s">
        <v>3021</v>
      </c>
    </row>
    <row r="25" spans="2:4">
      <c r="B25" s="14" t="s">
        <v>3048</v>
      </c>
      <c r="C25" s="5" t="s">
        <v>3023</v>
      </c>
      <c r="D25" s="15" t="s">
        <v>3021</v>
      </c>
    </row>
    <row r="26" spans="2:4">
      <c r="B26" s="14" t="s">
        <v>3049</v>
      </c>
      <c r="C26" s="5" t="s">
        <v>3020</v>
      </c>
      <c r="D26" s="15" t="s">
        <v>3021</v>
      </c>
    </row>
    <row r="27" spans="2:4">
      <c r="B27" s="14" t="s">
        <v>3050</v>
      </c>
      <c r="C27" s="5" t="s">
        <v>3023</v>
      </c>
      <c r="D27" s="15" t="s">
        <v>3021</v>
      </c>
    </row>
  </sheetData>
  <sheetProtection password="F421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X_AUTHORISATION">
    <tabColor indexed="47"/>
  </sheetPr>
  <dimension ref="A1:A2"/>
  <sheetViews>
    <sheetView zoomScaleNormal="100" workbookViewId="0"/>
  </sheetViews>
  <sheetFormatPr defaultRowHeight="11.25"/>
  <cols>
    <col min="1" max="16384" width="9.140625" style="7"/>
  </cols>
  <sheetData>
    <row r="1" spans="1:1">
      <c r="A1" s="7" t="s">
        <v>692</v>
      </c>
    </row>
    <row r="2" spans="1:1">
      <c r="A2" s="7" t="s">
        <v>2491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ICTIONARIES">
    <tabColor indexed="47"/>
  </sheetPr>
  <dimension ref="A1:B103"/>
  <sheetViews>
    <sheetView zoomScaleNormal="100" workbookViewId="0"/>
  </sheetViews>
  <sheetFormatPr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1319</v>
      </c>
      <c r="B1" s="30" t="s">
        <v>1320</v>
      </c>
    </row>
    <row r="2" spans="1:2">
      <c r="A2" s="30" t="s">
        <v>1324</v>
      </c>
      <c r="B2" s="30" t="s">
        <v>1337</v>
      </c>
    </row>
    <row r="3" spans="1:2">
      <c r="A3" s="30" t="s">
        <v>1324</v>
      </c>
      <c r="B3" s="30" t="s">
        <v>1338</v>
      </c>
    </row>
    <row r="4" spans="1:2">
      <c r="A4" s="30" t="s">
        <v>1324</v>
      </c>
      <c r="B4" s="30" t="s">
        <v>1339</v>
      </c>
    </row>
    <row r="5" spans="1:2">
      <c r="A5" s="30" t="s">
        <v>1324</v>
      </c>
      <c r="B5" s="30" t="s">
        <v>1340</v>
      </c>
    </row>
    <row r="6" spans="1:2">
      <c r="A6" s="30" t="s">
        <v>1324</v>
      </c>
      <c r="B6" s="30" t="s">
        <v>1341</v>
      </c>
    </row>
    <row r="7" spans="1:2">
      <c r="A7" s="30" t="s">
        <v>1324</v>
      </c>
      <c r="B7" s="30" t="s">
        <v>1342</v>
      </c>
    </row>
    <row r="8" spans="1:2">
      <c r="A8" s="30" t="s">
        <v>1324</v>
      </c>
      <c r="B8" s="30" t="s">
        <v>1343</v>
      </c>
    </row>
    <row r="9" spans="1:2">
      <c r="A9" s="30" t="s">
        <v>1324</v>
      </c>
      <c r="B9" s="30" t="s">
        <v>1344</v>
      </c>
    </row>
    <row r="10" spans="1:2">
      <c r="A10" s="30" t="s">
        <v>1324</v>
      </c>
      <c r="B10" s="30" t="s">
        <v>1345</v>
      </c>
    </row>
    <row r="11" spans="1:2">
      <c r="A11" s="30" t="s">
        <v>1324</v>
      </c>
      <c r="B11" s="30" t="s">
        <v>1346</v>
      </c>
    </row>
    <row r="12" spans="1:2">
      <c r="A12" s="30" t="s">
        <v>1324</v>
      </c>
      <c r="B12" s="30" t="s">
        <v>1347</v>
      </c>
    </row>
    <row r="13" spans="1:2">
      <c r="A13" s="30" t="s">
        <v>1324</v>
      </c>
      <c r="B13" s="30" t="s">
        <v>1348</v>
      </c>
    </row>
    <row r="14" spans="1:2">
      <c r="A14" s="30" t="s">
        <v>1324</v>
      </c>
      <c r="B14" s="30" t="s">
        <v>1349</v>
      </c>
    </row>
    <row r="15" spans="1:2">
      <c r="A15" s="30" t="s">
        <v>1324</v>
      </c>
      <c r="B15" s="30" t="s">
        <v>1350</v>
      </c>
    </row>
    <row r="16" spans="1:2">
      <c r="A16" s="30" t="s">
        <v>1324</v>
      </c>
      <c r="B16" s="30" t="s">
        <v>1351</v>
      </c>
    </row>
    <row r="17" spans="1:2">
      <c r="A17" s="30" t="s">
        <v>1324</v>
      </c>
      <c r="B17" s="30" t="s">
        <v>1352</v>
      </c>
    </row>
    <row r="18" spans="1:2">
      <c r="A18" s="30" t="s">
        <v>1324</v>
      </c>
      <c r="B18" s="30" t="s">
        <v>1353</v>
      </c>
    </row>
    <row r="19" spans="1:2">
      <c r="A19" s="30" t="s">
        <v>1324</v>
      </c>
      <c r="B19" s="30" t="s">
        <v>1354</v>
      </c>
    </row>
    <row r="20" spans="1:2">
      <c r="A20" s="30" t="s">
        <v>1324</v>
      </c>
      <c r="B20" s="30" t="s">
        <v>1355</v>
      </c>
    </row>
    <row r="21" spans="1:2">
      <c r="A21" s="30" t="s">
        <v>1324</v>
      </c>
      <c r="B21" s="30" t="s">
        <v>1356</v>
      </c>
    </row>
    <row r="22" spans="1:2">
      <c r="A22" s="30" t="s">
        <v>1324</v>
      </c>
      <c r="B22" s="30" t="s">
        <v>1357</v>
      </c>
    </row>
    <row r="23" spans="1:2">
      <c r="A23" s="30" t="s">
        <v>1324</v>
      </c>
      <c r="B23" s="30" t="s">
        <v>1358</v>
      </c>
    </row>
    <row r="24" spans="1:2">
      <c r="A24" s="30" t="s">
        <v>1324</v>
      </c>
      <c r="B24" s="30" t="s">
        <v>1359</v>
      </c>
    </row>
    <row r="25" spans="1:2">
      <c r="A25" s="30" t="s">
        <v>1324</v>
      </c>
      <c r="B25" s="30" t="s">
        <v>1360</v>
      </c>
    </row>
    <row r="26" spans="1:2">
      <c r="A26" s="30" t="s">
        <v>1324</v>
      </c>
      <c r="B26" s="30" t="s">
        <v>1361</v>
      </c>
    </row>
    <row r="27" spans="1:2">
      <c r="A27" s="30" t="s">
        <v>1324</v>
      </c>
      <c r="B27" s="30" t="s">
        <v>1362</v>
      </c>
    </row>
    <row r="28" spans="1:2">
      <c r="A28" s="30" t="s">
        <v>1324</v>
      </c>
      <c r="B28" s="30" t="s">
        <v>1363</v>
      </c>
    </row>
    <row r="29" spans="1:2">
      <c r="A29" s="30" t="s">
        <v>1324</v>
      </c>
      <c r="B29" s="30" t="s">
        <v>1364</v>
      </c>
    </row>
    <row r="30" spans="1:2">
      <c r="A30" s="30" t="s">
        <v>1324</v>
      </c>
      <c r="B30" s="30" t="s">
        <v>1365</v>
      </c>
    </row>
    <row r="31" spans="1:2">
      <c r="A31" s="30" t="s">
        <v>1324</v>
      </c>
      <c r="B31" s="30" t="s">
        <v>1366</v>
      </c>
    </row>
    <row r="32" spans="1:2">
      <c r="A32" s="30" t="s">
        <v>1324</v>
      </c>
      <c r="B32" s="30" t="s">
        <v>1367</v>
      </c>
    </row>
    <row r="33" spans="1:2">
      <c r="A33" s="30" t="s">
        <v>1324</v>
      </c>
      <c r="B33" s="30" t="s">
        <v>1368</v>
      </c>
    </row>
    <row r="34" spans="1:2">
      <c r="A34" s="30" t="s">
        <v>1324</v>
      </c>
      <c r="B34" s="30" t="s">
        <v>1369</v>
      </c>
    </row>
    <row r="35" spans="1:2">
      <c r="A35" s="30" t="s">
        <v>1324</v>
      </c>
      <c r="B35" s="30" t="s">
        <v>1370</v>
      </c>
    </row>
    <row r="36" spans="1:2">
      <c r="A36" s="30" t="s">
        <v>1324</v>
      </c>
      <c r="B36" s="30" t="s">
        <v>1371</v>
      </c>
    </row>
    <row r="37" spans="1:2">
      <c r="A37" s="30" t="s">
        <v>1324</v>
      </c>
      <c r="B37" s="30" t="s">
        <v>1372</v>
      </c>
    </row>
    <row r="38" spans="1:2">
      <c r="A38" s="30" t="s">
        <v>1324</v>
      </c>
      <c r="B38" s="30" t="s">
        <v>1373</v>
      </c>
    </row>
    <row r="39" spans="1:2">
      <c r="A39" s="30" t="s">
        <v>1324</v>
      </c>
      <c r="B39" s="30" t="s">
        <v>1374</v>
      </c>
    </row>
    <row r="40" spans="1:2">
      <c r="A40" s="30" t="s">
        <v>1324</v>
      </c>
      <c r="B40" s="30" t="s">
        <v>1375</v>
      </c>
    </row>
    <row r="41" spans="1:2">
      <c r="A41" s="30" t="s">
        <v>1324</v>
      </c>
      <c r="B41" s="30" t="s">
        <v>1376</v>
      </c>
    </row>
    <row r="42" spans="1:2">
      <c r="A42" s="30" t="s">
        <v>1324</v>
      </c>
      <c r="B42" s="30" t="s">
        <v>1377</v>
      </c>
    </row>
    <row r="43" spans="1:2">
      <c r="A43" s="30" t="s">
        <v>1324</v>
      </c>
      <c r="B43" s="30" t="s">
        <v>1378</v>
      </c>
    </row>
    <row r="44" spans="1:2">
      <c r="A44" s="30" t="s">
        <v>1324</v>
      </c>
      <c r="B44" s="30" t="s">
        <v>1379</v>
      </c>
    </row>
    <row r="45" spans="1:2">
      <c r="A45" s="30" t="s">
        <v>1324</v>
      </c>
      <c r="B45" s="30" t="s">
        <v>1380</v>
      </c>
    </row>
    <row r="46" spans="1:2">
      <c r="A46" s="30" t="s">
        <v>1324</v>
      </c>
      <c r="B46" s="30" t="s">
        <v>1381</v>
      </c>
    </row>
    <row r="47" spans="1:2">
      <c r="A47" s="30" t="s">
        <v>1324</v>
      </c>
      <c r="B47" s="30" t="s">
        <v>1382</v>
      </c>
    </row>
    <row r="48" spans="1:2">
      <c r="A48" s="30" t="s">
        <v>1324</v>
      </c>
      <c r="B48" s="30" t="s">
        <v>1383</v>
      </c>
    </row>
    <row r="49" spans="1:2">
      <c r="A49" s="30" t="s">
        <v>1324</v>
      </c>
      <c r="B49" s="30" t="s">
        <v>1384</v>
      </c>
    </row>
    <row r="50" spans="1:2">
      <c r="A50" s="30" t="s">
        <v>1324</v>
      </c>
      <c r="B50" s="30" t="s">
        <v>1385</v>
      </c>
    </row>
    <row r="51" spans="1:2">
      <c r="A51" s="30" t="s">
        <v>1324</v>
      </c>
      <c r="B51" s="30" t="s">
        <v>1386</v>
      </c>
    </row>
    <row r="52" spans="1:2">
      <c r="A52" s="30" t="s">
        <v>1324</v>
      </c>
      <c r="B52" s="30" t="s">
        <v>1387</v>
      </c>
    </row>
    <row r="53" spans="1:2">
      <c r="A53" s="30" t="s">
        <v>1324</v>
      </c>
      <c r="B53" s="30" t="s">
        <v>1388</v>
      </c>
    </row>
    <row r="54" spans="1:2">
      <c r="A54" s="30" t="s">
        <v>1324</v>
      </c>
      <c r="B54" s="30" t="s">
        <v>1389</v>
      </c>
    </row>
    <row r="55" spans="1:2">
      <c r="A55" s="30" t="s">
        <v>1324</v>
      </c>
      <c r="B55" s="30" t="s">
        <v>1390</v>
      </c>
    </row>
    <row r="56" spans="1:2">
      <c r="A56" s="30" t="s">
        <v>1324</v>
      </c>
      <c r="B56" s="30" t="s">
        <v>1391</v>
      </c>
    </row>
    <row r="57" spans="1:2">
      <c r="A57" s="30" t="s">
        <v>1324</v>
      </c>
      <c r="B57" s="30" t="s">
        <v>1392</v>
      </c>
    </row>
    <row r="58" spans="1:2">
      <c r="A58" s="30" t="s">
        <v>1324</v>
      </c>
      <c r="B58" s="30" t="s">
        <v>1393</v>
      </c>
    </row>
    <row r="59" spans="1:2">
      <c r="A59" s="30" t="s">
        <v>1324</v>
      </c>
      <c r="B59" s="30" t="s">
        <v>1394</v>
      </c>
    </row>
    <row r="60" spans="1:2">
      <c r="A60" s="30" t="s">
        <v>1324</v>
      </c>
      <c r="B60" s="30" t="s">
        <v>1395</v>
      </c>
    </row>
    <row r="61" spans="1:2">
      <c r="A61" s="30" t="s">
        <v>1324</v>
      </c>
      <c r="B61" s="30" t="s">
        <v>1396</v>
      </c>
    </row>
    <row r="62" spans="1:2">
      <c r="A62" s="30" t="s">
        <v>1324</v>
      </c>
      <c r="B62" s="30" t="s">
        <v>1397</v>
      </c>
    </row>
    <row r="63" spans="1:2">
      <c r="A63" s="30" t="s">
        <v>1324</v>
      </c>
      <c r="B63" s="30" t="s">
        <v>1398</v>
      </c>
    </row>
    <row r="64" spans="1:2">
      <c r="A64" s="30" t="s">
        <v>1324</v>
      </c>
      <c r="B64" s="30" t="s">
        <v>1399</v>
      </c>
    </row>
    <row r="65" spans="1:2">
      <c r="A65" s="30" t="s">
        <v>1324</v>
      </c>
      <c r="B65" s="30" t="s">
        <v>1400</v>
      </c>
    </row>
    <row r="66" spans="1:2">
      <c r="A66" s="30" t="s">
        <v>1324</v>
      </c>
      <c r="B66" s="30" t="s">
        <v>1401</v>
      </c>
    </row>
    <row r="67" spans="1:2">
      <c r="A67" s="30" t="s">
        <v>1324</v>
      </c>
      <c r="B67" s="30" t="s">
        <v>1402</v>
      </c>
    </row>
    <row r="68" spans="1:2">
      <c r="A68" s="30" t="s">
        <v>1324</v>
      </c>
      <c r="B68" s="30" t="s">
        <v>1403</v>
      </c>
    </row>
    <row r="69" spans="1:2">
      <c r="A69" s="30" t="s">
        <v>1324</v>
      </c>
      <c r="B69" s="30" t="s">
        <v>1404</v>
      </c>
    </row>
    <row r="70" spans="1:2">
      <c r="A70" s="30" t="s">
        <v>1324</v>
      </c>
      <c r="B70" s="30" t="s">
        <v>1405</v>
      </c>
    </row>
    <row r="71" spans="1:2">
      <c r="A71" s="30" t="s">
        <v>1324</v>
      </c>
      <c r="B71" s="30" t="s">
        <v>1406</v>
      </c>
    </row>
    <row r="72" spans="1:2">
      <c r="A72" s="30" t="s">
        <v>1324</v>
      </c>
      <c r="B72" s="30" t="s">
        <v>1407</v>
      </c>
    </row>
    <row r="73" spans="1:2">
      <c r="A73" s="30" t="s">
        <v>1324</v>
      </c>
      <c r="B73" s="30" t="s">
        <v>1408</v>
      </c>
    </row>
    <row r="74" spans="1:2">
      <c r="A74" s="30" t="s">
        <v>1324</v>
      </c>
      <c r="B74" s="30" t="s">
        <v>1409</v>
      </c>
    </row>
    <row r="75" spans="1:2">
      <c r="A75" s="30" t="s">
        <v>1324</v>
      </c>
      <c r="B75" s="30" t="s">
        <v>1410</v>
      </c>
    </row>
    <row r="76" spans="1:2">
      <c r="A76" s="30" t="s">
        <v>1324</v>
      </c>
      <c r="B76" s="30" t="s">
        <v>1411</v>
      </c>
    </row>
    <row r="77" spans="1:2">
      <c r="A77" s="30" t="s">
        <v>1324</v>
      </c>
      <c r="B77" s="30" t="s">
        <v>1412</v>
      </c>
    </row>
    <row r="78" spans="1:2">
      <c r="A78" s="30" t="s">
        <v>1324</v>
      </c>
      <c r="B78" s="30" t="s">
        <v>1413</v>
      </c>
    </row>
    <row r="79" spans="1:2">
      <c r="A79" s="30" t="s">
        <v>1324</v>
      </c>
      <c r="B79" s="30" t="s">
        <v>1414</v>
      </c>
    </row>
    <row r="80" spans="1:2">
      <c r="A80" s="30" t="s">
        <v>1324</v>
      </c>
      <c r="B80" s="30" t="s">
        <v>1415</v>
      </c>
    </row>
    <row r="81" spans="1:2">
      <c r="A81" s="30" t="s">
        <v>1324</v>
      </c>
      <c r="B81" s="30" t="s">
        <v>1416</v>
      </c>
    </row>
    <row r="82" spans="1:2">
      <c r="A82" s="30" t="s">
        <v>1324</v>
      </c>
      <c r="B82" s="30" t="s">
        <v>1417</v>
      </c>
    </row>
    <row r="83" spans="1:2">
      <c r="A83" s="30" t="s">
        <v>1324</v>
      </c>
      <c r="B83" s="30" t="s">
        <v>1418</v>
      </c>
    </row>
    <row r="84" spans="1:2">
      <c r="A84" s="30" t="s">
        <v>1324</v>
      </c>
      <c r="B84" s="30" t="s">
        <v>1419</v>
      </c>
    </row>
    <row r="85" spans="1:2">
      <c r="A85" s="30" t="s">
        <v>1324</v>
      </c>
      <c r="B85" s="30" t="s">
        <v>1420</v>
      </c>
    </row>
    <row r="86" spans="1:2">
      <c r="A86" s="30" t="s">
        <v>1324</v>
      </c>
      <c r="B86" s="30" t="s">
        <v>1421</v>
      </c>
    </row>
    <row r="87" spans="1:2">
      <c r="A87" s="30" t="s">
        <v>1324</v>
      </c>
      <c r="B87" s="30" t="s">
        <v>1325</v>
      </c>
    </row>
    <row r="88" spans="1:2">
      <c r="A88" s="30" t="s">
        <v>1324</v>
      </c>
      <c r="B88" s="30" t="s">
        <v>1326</v>
      </c>
    </row>
    <row r="89" spans="1:2">
      <c r="A89" s="30" t="s">
        <v>1324</v>
      </c>
      <c r="B89" s="30" t="s">
        <v>1327</v>
      </c>
    </row>
    <row r="90" spans="1:2">
      <c r="A90" s="30" t="s">
        <v>1324</v>
      </c>
      <c r="B90" s="30" t="s">
        <v>1328</v>
      </c>
    </row>
    <row r="91" spans="1:2">
      <c r="A91" s="30" t="s">
        <v>1324</v>
      </c>
      <c r="B91" s="30" t="s">
        <v>1329</v>
      </c>
    </row>
    <row r="92" spans="1:2">
      <c r="A92" s="30" t="s">
        <v>1324</v>
      </c>
      <c r="B92" s="30" t="s">
        <v>1330</v>
      </c>
    </row>
    <row r="93" spans="1:2">
      <c r="A93" s="30" t="s">
        <v>1324</v>
      </c>
      <c r="B93" s="30" t="s">
        <v>1331</v>
      </c>
    </row>
    <row r="94" spans="1:2">
      <c r="A94" s="30" t="s">
        <v>1324</v>
      </c>
      <c r="B94" s="30" t="s">
        <v>1332</v>
      </c>
    </row>
    <row r="95" spans="1:2">
      <c r="A95" s="30" t="s">
        <v>1324</v>
      </c>
      <c r="B95" s="30" t="s">
        <v>1333</v>
      </c>
    </row>
    <row r="96" spans="1:2">
      <c r="A96" s="30" t="s">
        <v>1324</v>
      </c>
      <c r="B96" s="30" t="s">
        <v>1334</v>
      </c>
    </row>
    <row r="97" spans="1:2">
      <c r="A97" s="30" t="s">
        <v>1324</v>
      </c>
      <c r="B97" s="30" t="s">
        <v>2466</v>
      </c>
    </row>
    <row r="98" spans="1:2">
      <c r="A98" s="30" t="s">
        <v>1324</v>
      </c>
      <c r="B98" s="30" t="s">
        <v>1335</v>
      </c>
    </row>
    <row r="99" spans="1:2">
      <c r="A99" s="30" t="s">
        <v>1324</v>
      </c>
      <c r="B99" s="30" t="s">
        <v>1336</v>
      </c>
    </row>
    <row r="100" spans="1:2">
      <c r="A100" s="30" t="s">
        <v>3011</v>
      </c>
      <c r="B100" s="30" t="s">
        <v>3012</v>
      </c>
    </row>
    <row r="101" spans="1:2">
      <c r="A101" s="30" t="s">
        <v>3013</v>
      </c>
      <c r="B101" s="30" t="s">
        <v>3012</v>
      </c>
    </row>
    <row r="102" spans="1:2">
      <c r="A102" s="30" t="s">
        <v>3014</v>
      </c>
      <c r="B102" s="30" t="s">
        <v>3015</v>
      </c>
    </row>
    <row r="103" spans="1:2">
      <c r="A103" s="30" t="s">
        <v>3016</v>
      </c>
      <c r="B103" s="30" t="s">
        <v>3017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X_LIST_ORG">
    <tabColor indexed="47"/>
  </sheetPr>
  <dimension ref="A1:J23"/>
  <sheetViews>
    <sheetView zoomScaleNormal="100" workbookViewId="0"/>
  </sheetViews>
  <sheetFormatPr defaultRowHeight="11.25"/>
  <cols>
    <col min="1" max="16384" width="9.140625" style="30"/>
  </cols>
  <sheetData>
    <row r="1" spans="1:10">
      <c r="A1" s="30" t="s">
        <v>2465</v>
      </c>
      <c r="B1" s="30" t="s">
        <v>297</v>
      </c>
      <c r="C1" s="30" t="s">
        <v>688</v>
      </c>
      <c r="D1" s="30" t="s">
        <v>686</v>
      </c>
      <c r="E1" s="30" t="s">
        <v>687</v>
      </c>
      <c r="F1" s="30" t="s">
        <v>2404</v>
      </c>
      <c r="G1" s="30" t="s">
        <v>689</v>
      </c>
      <c r="H1" s="30" t="s">
        <v>690</v>
      </c>
      <c r="I1" s="30" t="s">
        <v>639</v>
      </c>
      <c r="J1" s="30" t="s">
        <v>0</v>
      </c>
    </row>
    <row r="2" spans="1:10">
      <c r="A2" s="30" t="s">
        <v>106</v>
      </c>
      <c r="B2" s="30" t="s">
        <v>2879</v>
      </c>
      <c r="C2" s="30" t="s">
        <v>2880</v>
      </c>
      <c r="D2" s="30" t="s">
        <v>2881</v>
      </c>
      <c r="E2" s="30" t="s">
        <v>2882</v>
      </c>
      <c r="F2" s="30" t="s">
        <v>1412</v>
      </c>
      <c r="H2" s="30" t="s">
        <v>901</v>
      </c>
      <c r="J2" s="30" t="s">
        <v>3008</v>
      </c>
    </row>
    <row r="3" spans="1:10">
      <c r="A3" s="30" t="s">
        <v>165</v>
      </c>
      <c r="B3" s="30" t="s">
        <v>2885</v>
      </c>
      <c r="C3" s="30" t="s">
        <v>2886</v>
      </c>
      <c r="D3" s="30" t="s">
        <v>2887</v>
      </c>
      <c r="E3" s="30" t="s">
        <v>2882</v>
      </c>
      <c r="F3" s="30" t="s">
        <v>1412</v>
      </c>
      <c r="H3" s="30" t="s">
        <v>901</v>
      </c>
      <c r="J3" s="30" t="s">
        <v>3008</v>
      </c>
    </row>
    <row r="4" spans="1:10">
      <c r="A4" s="30" t="s">
        <v>166</v>
      </c>
      <c r="B4" s="30" t="s">
        <v>2895</v>
      </c>
      <c r="C4" s="30" t="s">
        <v>2896</v>
      </c>
      <c r="D4" s="30" t="s">
        <v>2897</v>
      </c>
      <c r="E4" s="30" t="s">
        <v>2898</v>
      </c>
      <c r="H4" s="30" t="s">
        <v>3009</v>
      </c>
      <c r="J4" s="30" t="s">
        <v>3008</v>
      </c>
    </row>
    <row r="5" spans="1:10">
      <c r="A5" s="30" t="s">
        <v>167</v>
      </c>
      <c r="B5" s="30" t="s">
        <v>2895</v>
      </c>
      <c r="C5" s="30" t="s">
        <v>2896</v>
      </c>
      <c r="D5" s="30" t="s">
        <v>2897</v>
      </c>
      <c r="E5" s="30" t="s">
        <v>2898</v>
      </c>
      <c r="H5" s="30" t="s">
        <v>903</v>
      </c>
      <c r="J5" s="30" t="s">
        <v>3008</v>
      </c>
    </row>
    <row r="6" spans="1:10">
      <c r="A6" s="30" t="s">
        <v>181</v>
      </c>
      <c r="B6" s="30" t="s">
        <v>2903</v>
      </c>
      <c r="C6" s="30" t="s">
        <v>2904</v>
      </c>
      <c r="D6" s="30" t="s">
        <v>2905</v>
      </c>
      <c r="E6" s="30" t="s">
        <v>2871</v>
      </c>
      <c r="F6" s="30" t="s">
        <v>1341</v>
      </c>
      <c r="H6" s="30" t="s">
        <v>3009</v>
      </c>
      <c r="J6" s="30" t="s">
        <v>3008</v>
      </c>
    </row>
    <row r="7" spans="1:10">
      <c r="A7" s="30" t="s">
        <v>412</v>
      </c>
      <c r="B7" s="30" t="s">
        <v>2914</v>
      </c>
      <c r="C7" s="30" t="s">
        <v>2915</v>
      </c>
      <c r="D7" s="30" t="s">
        <v>2916</v>
      </c>
      <c r="E7" s="30" t="s">
        <v>2917</v>
      </c>
      <c r="F7" s="30" t="s">
        <v>1341</v>
      </c>
      <c r="H7" s="30" t="s">
        <v>3009</v>
      </c>
      <c r="J7" s="30" t="s">
        <v>3008</v>
      </c>
    </row>
    <row r="8" spans="1:10">
      <c r="A8" s="30" t="s">
        <v>565</v>
      </c>
      <c r="B8" s="30" t="s">
        <v>2925</v>
      </c>
      <c r="C8" s="30" t="s">
        <v>2926</v>
      </c>
      <c r="D8" s="30" t="s">
        <v>2927</v>
      </c>
      <c r="E8" s="30" t="s">
        <v>2878</v>
      </c>
      <c r="F8" s="30" t="s">
        <v>1341</v>
      </c>
      <c r="H8" s="30" t="s">
        <v>901</v>
      </c>
      <c r="J8" s="30" t="s">
        <v>3008</v>
      </c>
    </row>
    <row r="9" spans="1:10">
      <c r="A9" s="30" t="s">
        <v>578</v>
      </c>
      <c r="B9" s="30" t="s">
        <v>2928</v>
      </c>
      <c r="C9" s="30" t="s">
        <v>2929</v>
      </c>
      <c r="D9" s="30" t="s">
        <v>2930</v>
      </c>
      <c r="E9" s="30" t="s">
        <v>2931</v>
      </c>
      <c r="F9" s="30" t="s">
        <v>1341</v>
      </c>
      <c r="H9" s="30" t="s">
        <v>3009</v>
      </c>
      <c r="J9" s="30" t="s">
        <v>3008</v>
      </c>
    </row>
    <row r="10" spans="1:10">
      <c r="A10" s="30" t="s">
        <v>581</v>
      </c>
      <c r="B10" s="30" t="s">
        <v>2935</v>
      </c>
      <c r="C10" s="30" t="s">
        <v>2936</v>
      </c>
      <c r="D10" s="30" t="s">
        <v>2937</v>
      </c>
      <c r="E10" s="30" t="s">
        <v>2938</v>
      </c>
      <c r="F10" s="30" t="s">
        <v>1341</v>
      </c>
      <c r="H10" s="30" t="s">
        <v>3009</v>
      </c>
      <c r="J10" s="30" t="s">
        <v>3008</v>
      </c>
    </row>
    <row r="11" spans="1:10">
      <c r="A11" s="30" t="s">
        <v>586</v>
      </c>
      <c r="B11" s="30" t="s">
        <v>2939</v>
      </c>
      <c r="C11" s="30" t="s">
        <v>2940</v>
      </c>
      <c r="D11" s="30" t="s">
        <v>2941</v>
      </c>
      <c r="E11" s="30" t="s">
        <v>2942</v>
      </c>
      <c r="F11" s="30" t="s">
        <v>1341</v>
      </c>
      <c r="H11" s="30" t="s">
        <v>3009</v>
      </c>
      <c r="J11" s="30" t="s">
        <v>3008</v>
      </c>
    </row>
    <row r="12" spans="1:10">
      <c r="A12" s="30" t="s">
        <v>346</v>
      </c>
      <c r="B12" s="30" t="s">
        <v>2943</v>
      </c>
      <c r="C12" s="30" t="s">
        <v>2944</v>
      </c>
      <c r="D12" s="30" t="s">
        <v>2945</v>
      </c>
      <c r="E12" s="30" t="s">
        <v>2909</v>
      </c>
      <c r="F12" s="30" t="s">
        <v>1341</v>
      </c>
      <c r="H12" s="30" t="s">
        <v>3009</v>
      </c>
      <c r="J12" s="30" t="s">
        <v>3008</v>
      </c>
    </row>
    <row r="13" spans="1:10">
      <c r="A13" s="30" t="s">
        <v>585</v>
      </c>
      <c r="B13" s="30" t="s">
        <v>2946</v>
      </c>
      <c r="C13" s="30" t="s">
        <v>2947</v>
      </c>
      <c r="D13" s="30" t="s">
        <v>2948</v>
      </c>
      <c r="E13" s="30" t="s">
        <v>2949</v>
      </c>
      <c r="F13" s="30" t="s">
        <v>1341</v>
      </c>
      <c r="H13" s="30" t="s">
        <v>3009</v>
      </c>
      <c r="J13" s="30" t="s">
        <v>3008</v>
      </c>
    </row>
    <row r="14" spans="1:10">
      <c r="A14" s="30" t="s">
        <v>587</v>
      </c>
      <c r="B14" s="30" t="s">
        <v>2950</v>
      </c>
      <c r="C14" s="30" t="s">
        <v>2951</v>
      </c>
      <c r="D14" s="30" t="s">
        <v>2952</v>
      </c>
      <c r="E14" s="30" t="s">
        <v>2953</v>
      </c>
      <c r="F14" s="30" t="s">
        <v>1341</v>
      </c>
      <c r="H14" s="30" t="s">
        <v>3009</v>
      </c>
      <c r="J14" s="30" t="s">
        <v>3008</v>
      </c>
    </row>
    <row r="15" spans="1:10">
      <c r="A15" s="30" t="s">
        <v>588</v>
      </c>
      <c r="B15" s="30" t="s">
        <v>2954</v>
      </c>
      <c r="C15" s="30" t="s">
        <v>2955</v>
      </c>
      <c r="D15" s="30" t="s">
        <v>2956</v>
      </c>
      <c r="E15" s="30" t="s">
        <v>2902</v>
      </c>
      <c r="F15" s="30" t="s">
        <v>1341</v>
      </c>
      <c r="H15" s="30" t="s">
        <v>3009</v>
      </c>
      <c r="J15" s="30" t="s">
        <v>3008</v>
      </c>
    </row>
    <row r="16" spans="1:10">
      <c r="A16" s="30" t="s">
        <v>590</v>
      </c>
      <c r="B16" s="30" t="s">
        <v>2957</v>
      </c>
      <c r="C16" s="30" t="s">
        <v>2958</v>
      </c>
      <c r="D16" s="30" t="s">
        <v>2959</v>
      </c>
      <c r="E16" s="30" t="s">
        <v>2917</v>
      </c>
      <c r="F16" s="30" t="s">
        <v>1341</v>
      </c>
      <c r="H16" s="30" t="s">
        <v>3009</v>
      </c>
      <c r="J16" s="30" t="s">
        <v>3008</v>
      </c>
    </row>
    <row r="17" spans="1:10">
      <c r="A17" s="30" t="s">
        <v>595</v>
      </c>
      <c r="B17" s="30" t="s">
        <v>2960</v>
      </c>
      <c r="C17" s="30" t="s">
        <v>2961</v>
      </c>
      <c r="D17" s="30" t="s">
        <v>2962</v>
      </c>
      <c r="E17" s="30" t="s">
        <v>2917</v>
      </c>
      <c r="F17" s="30" t="s">
        <v>1341</v>
      </c>
      <c r="H17" s="30" t="s">
        <v>3009</v>
      </c>
      <c r="J17" s="30" t="s">
        <v>3008</v>
      </c>
    </row>
    <row r="18" spans="1:10">
      <c r="A18" s="30" t="s">
        <v>596</v>
      </c>
      <c r="B18" s="30" t="s">
        <v>2970</v>
      </c>
      <c r="C18" s="30" t="s">
        <v>2971</v>
      </c>
      <c r="D18" s="30" t="s">
        <v>2972</v>
      </c>
      <c r="E18" s="30" t="s">
        <v>2973</v>
      </c>
      <c r="F18" s="30" t="s">
        <v>1341</v>
      </c>
      <c r="H18" s="30" t="s">
        <v>3009</v>
      </c>
      <c r="J18" s="30" t="s">
        <v>3008</v>
      </c>
    </row>
    <row r="19" spans="1:10">
      <c r="A19" s="30" t="s">
        <v>597</v>
      </c>
      <c r="B19" s="30" t="s">
        <v>2974</v>
      </c>
      <c r="C19" s="30" t="s">
        <v>2975</v>
      </c>
      <c r="D19" s="30" t="s">
        <v>2976</v>
      </c>
      <c r="E19" s="30" t="s">
        <v>2977</v>
      </c>
      <c r="F19" s="30" t="s">
        <v>1341</v>
      </c>
      <c r="H19" s="30" t="s">
        <v>3009</v>
      </c>
      <c r="J19" s="30" t="s">
        <v>3008</v>
      </c>
    </row>
    <row r="20" spans="1:10">
      <c r="A20" s="30" t="s">
        <v>668</v>
      </c>
      <c r="B20" s="30" t="s">
        <v>2978</v>
      </c>
      <c r="C20" s="30" t="s">
        <v>2979</v>
      </c>
      <c r="D20" s="30" t="s">
        <v>2980</v>
      </c>
      <c r="E20" s="30" t="s">
        <v>2981</v>
      </c>
      <c r="F20" s="30" t="s">
        <v>1341</v>
      </c>
      <c r="H20" s="30" t="s">
        <v>3009</v>
      </c>
      <c r="J20" s="30" t="s">
        <v>3008</v>
      </c>
    </row>
    <row r="21" spans="1:10">
      <c r="A21" s="30" t="s">
        <v>671</v>
      </c>
      <c r="B21" s="30" t="s">
        <v>2986</v>
      </c>
      <c r="C21" s="30" t="s">
        <v>2987</v>
      </c>
      <c r="D21" s="30" t="s">
        <v>2988</v>
      </c>
      <c r="E21" s="30" t="s">
        <v>2989</v>
      </c>
      <c r="F21" s="30" t="s">
        <v>1412</v>
      </c>
      <c r="H21" s="30" t="s">
        <v>3009</v>
      </c>
      <c r="J21" s="30" t="s">
        <v>3008</v>
      </c>
    </row>
    <row r="22" spans="1:10">
      <c r="A22" s="30" t="s">
        <v>672</v>
      </c>
      <c r="B22" s="30" t="s">
        <v>2990</v>
      </c>
      <c r="C22" s="30" t="s">
        <v>2991</v>
      </c>
      <c r="D22" s="30" t="s">
        <v>2992</v>
      </c>
      <c r="E22" s="30" t="s">
        <v>2993</v>
      </c>
      <c r="H22" s="30" t="s">
        <v>3009</v>
      </c>
      <c r="J22" s="30" t="s">
        <v>3008</v>
      </c>
    </row>
    <row r="23" spans="1:10">
      <c r="A23" s="30" t="s">
        <v>673</v>
      </c>
      <c r="B23" s="30" t="s">
        <v>2994</v>
      </c>
      <c r="C23" s="30" t="s">
        <v>2995</v>
      </c>
      <c r="D23" s="30" t="s">
        <v>2996</v>
      </c>
      <c r="E23" s="30" t="s">
        <v>2997</v>
      </c>
      <c r="F23" s="30" t="s">
        <v>1341</v>
      </c>
      <c r="H23" s="30" t="s">
        <v>3009</v>
      </c>
      <c r="J23" s="30" t="s">
        <v>3008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X_LIST_SUBSIDIARY">
    <tabColor indexed="47"/>
  </sheetPr>
  <dimension ref="A1"/>
  <sheetViews>
    <sheetView zoomScaleNormal="100" workbookViewId="0"/>
  </sheetViews>
  <sheetFormatPr defaultRowHeight="11.25"/>
  <cols>
    <col min="1" max="16384" width="9.140625" style="30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X_LIST_SRC">
    <tabColor indexed="47"/>
  </sheetPr>
  <dimension ref="A1:AE1"/>
  <sheetViews>
    <sheetView zoomScaleNormal="100" workbookViewId="0"/>
  </sheetViews>
  <sheetFormatPr defaultRowHeight="11.25"/>
  <cols>
    <col min="1" max="16384" width="9.140625" style="30"/>
  </cols>
  <sheetData>
    <row r="1" spans="1:31">
      <c r="A1" s="678" t="s">
        <v>2472</v>
      </c>
      <c r="B1" s="678" t="s">
        <v>2473</v>
      </c>
      <c r="F1" s="678" t="s">
        <v>1145</v>
      </c>
      <c r="G1" s="678" t="s">
        <v>125</v>
      </c>
      <c r="H1" s="678" t="s">
        <v>126</v>
      </c>
      <c r="I1" s="678" t="s">
        <v>2474</v>
      </c>
      <c r="J1" s="30" t="s">
        <v>2473</v>
      </c>
      <c r="K1" s="30" t="s">
        <v>2475</v>
      </c>
      <c r="L1" s="30" t="s">
        <v>2476</v>
      </c>
      <c r="M1" s="678" t="s">
        <v>2477</v>
      </c>
      <c r="N1" s="30" t="s">
        <v>2478</v>
      </c>
      <c r="O1" s="678" t="s">
        <v>2479</v>
      </c>
      <c r="P1" s="30" t="s">
        <v>2480</v>
      </c>
      <c r="Q1" s="678" t="s">
        <v>2481</v>
      </c>
      <c r="R1" s="30" t="s">
        <v>2482</v>
      </c>
      <c r="S1" s="30" t="s">
        <v>2483</v>
      </c>
      <c r="T1" s="678" t="s">
        <v>2484</v>
      </c>
      <c r="U1" s="678" t="s">
        <v>2485</v>
      </c>
      <c r="V1" s="30" t="s">
        <v>2486</v>
      </c>
      <c r="W1" s="678" t="s">
        <v>2487</v>
      </c>
      <c r="X1" s="30" t="s">
        <v>2488</v>
      </c>
      <c r="Y1" s="30" t="s">
        <v>2489</v>
      </c>
      <c r="Z1" s="678"/>
      <c r="AA1" s="678"/>
      <c r="AB1" s="678"/>
      <c r="AC1" s="678"/>
      <c r="AD1" s="678"/>
      <c r="AE1" s="678"/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X_TMX">
    <tabColor indexed="47"/>
  </sheetPr>
  <dimension ref="A1"/>
  <sheetViews>
    <sheetView zoomScaleNormal="100" workbookViewId="0"/>
  </sheetViews>
  <sheetFormatPr defaultRowHeight="11.25"/>
  <cols>
    <col min="1" max="16384" width="9.140625" style="30"/>
  </cols>
  <sheetData/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GetGeoBa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0"/>
  </cols>
  <sheetData/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Info">
    <tabColor indexed="47"/>
  </sheetPr>
  <dimension ref="B2:D6"/>
  <sheetViews>
    <sheetView zoomScaleNormal="100" workbookViewId="0"/>
  </sheetViews>
  <sheetFormatPr defaultRowHeight="10.5"/>
  <cols>
    <col min="1" max="1" width="9.140625" style="426"/>
    <col min="2" max="2" width="100.7109375" style="426" customWidth="1"/>
    <col min="3" max="3" width="9.140625" style="426"/>
    <col min="4" max="4" width="100.7109375" style="426" customWidth="1"/>
    <col min="5" max="16384" width="9.140625" style="426"/>
  </cols>
  <sheetData>
    <row r="2" spans="2:4">
      <c r="B2" s="425"/>
      <c r="D2" s="425"/>
    </row>
    <row r="3" spans="2:4">
      <c r="B3" s="427" t="s">
        <v>873</v>
      </c>
      <c r="D3" s="427"/>
    </row>
    <row r="4" spans="2:4">
      <c r="B4" s="427"/>
      <c r="D4" s="427"/>
    </row>
    <row r="5" spans="2:4">
      <c r="B5" s="427"/>
      <c r="D5" s="427"/>
    </row>
    <row r="6" spans="2:4">
      <c r="B6" s="427"/>
      <c r="D6" s="427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UIButton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VLDCommonProv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ntry="1" codeName="SHEET_TITLE">
    <tabColor indexed="11"/>
  </sheetPr>
  <dimension ref="A1:H37"/>
  <sheetViews>
    <sheetView showGridLines="0" topLeftCell="D3" zoomScaleNormal="100" workbookViewId="0">
      <pane ySplit="3" topLeftCell="A6" activePane="bottomLeft" state="frozen"/>
      <selection pane="bottomLeft" activeCell="H31" sqref="H31"/>
    </sheetView>
  </sheetViews>
  <sheetFormatPr defaultRowHeight="11.25"/>
  <cols>
    <col min="1" max="1" width="2.7109375" style="22" hidden="1" customWidth="1"/>
    <col min="2" max="3" width="2.7109375" style="133" hidden="1" customWidth="1"/>
    <col min="4" max="4" width="2.7109375" style="133" customWidth="1"/>
    <col min="5" max="5" width="19.7109375" style="46" customWidth="1"/>
    <col min="6" max="6" width="22.7109375" style="133" customWidth="1"/>
    <col min="7" max="7" width="0.140625" style="133" customWidth="1"/>
    <col min="8" max="8" width="59.7109375" style="133" customWidth="1"/>
    <col min="9" max="10" width="2.5703125" style="31" customWidth="1"/>
    <col min="11" max="11" width="9.140625" style="31"/>
    <col min="12" max="13" width="9.140625" style="31" customWidth="1"/>
    <col min="14" max="15" width="2.7109375" style="31" customWidth="1"/>
    <col min="16" max="16384" width="9.140625" style="31"/>
  </cols>
  <sheetData>
    <row r="1" spans="1:8" s="133" customFormat="1" ht="12" hidden="1" customHeight="1">
      <c r="A1" s="19"/>
      <c r="E1" s="46"/>
    </row>
    <row r="2" spans="1:8" s="133" customFormat="1" ht="12" hidden="1" customHeight="1">
      <c r="A2" s="19"/>
      <c r="E2" s="46"/>
      <c r="F2" s="46"/>
      <c r="G2" s="46"/>
      <c r="H2" s="653"/>
    </row>
    <row r="3" spans="1:8" s="133" customFormat="1" ht="3" customHeight="1">
      <c r="A3" s="19"/>
      <c r="E3" s="46"/>
      <c r="F3" s="441"/>
      <c r="G3" s="441"/>
      <c r="H3" s="441"/>
    </row>
    <row r="4" spans="1:8" s="133" customFormat="1" ht="12" customHeight="1">
      <c r="A4" s="19"/>
      <c r="E4" s="652" t="s">
        <v>2418</v>
      </c>
      <c r="F4" s="441"/>
      <c r="G4" s="441"/>
      <c r="H4" s="640"/>
    </row>
    <row r="5" spans="1:8" s="133" customFormat="1" ht="18" customHeight="1">
      <c r="A5" s="19"/>
      <c r="D5" s="651"/>
      <c r="E5" s="709" t="s">
        <v>2420</v>
      </c>
      <c r="F5" s="710"/>
      <c r="G5" s="711"/>
      <c r="H5" s="711"/>
    </row>
    <row r="6" spans="1:8" s="133" customFormat="1" ht="9" customHeight="1">
      <c r="A6" s="19"/>
      <c r="E6" s="46"/>
      <c r="F6" s="53"/>
      <c r="G6" s="53"/>
      <c r="H6" s="53"/>
    </row>
    <row r="7" spans="1:8" s="133" customFormat="1" ht="24" customHeight="1">
      <c r="A7" s="19"/>
      <c r="E7" s="712" t="s">
        <v>2417</v>
      </c>
      <c r="F7" s="712"/>
      <c r="G7" s="53"/>
      <c r="H7" s="650" t="s">
        <v>82</v>
      </c>
    </row>
    <row r="8" spans="1:8" s="133" customFormat="1" ht="9" customHeight="1">
      <c r="A8" s="19"/>
      <c r="E8" s="644"/>
      <c r="F8" s="648"/>
      <c r="G8" s="53"/>
    </row>
    <row r="9" spans="1:8" s="133" customFormat="1" ht="15" customHeight="1">
      <c r="A9" s="19"/>
      <c r="E9" s="713" t="s">
        <v>2416</v>
      </c>
      <c r="F9" s="714"/>
      <c r="G9" s="441"/>
      <c r="H9" s="649" t="s">
        <v>2419</v>
      </c>
    </row>
    <row r="10" spans="1:8" s="133" customFormat="1" ht="15" customHeight="1">
      <c r="A10" s="19"/>
      <c r="E10" s="715"/>
      <c r="F10" s="716"/>
      <c r="G10" s="441"/>
      <c r="H10" s="649" t="s">
        <v>21</v>
      </c>
    </row>
    <row r="11" spans="1:8" s="133" customFormat="1" ht="9" customHeight="1">
      <c r="A11" s="19"/>
      <c r="E11" s="644"/>
      <c r="F11" s="648"/>
      <c r="G11" s="53"/>
    </row>
    <row r="12" spans="1:8" s="133" customFormat="1" ht="12" hidden="1" customHeight="1">
      <c r="E12" s="719" t="s">
        <v>297</v>
      </c>
      <c r="F12" s="719"/>
      <c r="G12" s="646"/>
      <c r="H12" s="654" t="s">
        <v>2875</v>
      </c>
    </row>
    <row r="13" spans="1:8" s="133" customFormat="1" ht="9" hidden="1" customHeight="1">
      <c r="A13" s="19"/>
      <c r="E13" s="644"/>
      <c r="F13" s="648"/>
      <c r="G13" s="53"/>
      <c r="H13" s="53"/>
    </row>
    <row r="14" spans="1:8" ht="24" customHeight="1">
      <c r="E14" s="708" t="s">
        <v>127</v>
      </c>
      <c r="F14" s="708"/>
      <c r="G14" s="53"/>
      <c r="H14" s="647" t="s">
        <v>2876</v>
      </c>
    </row>
    <row r="15" spans="1:8" ht="24" customHeight="1">
      <c r="E15" s="707" t="s">
        <v>1323</v>
      </c>
      <c r="F15" s="708"/>
      <c r="G15" s="57"/>
      <c r="H15" s="647" t="s">
        <v>2484</v>
      </c>
    </row>
    <row r="16" spans="1:8" s="133" customFormat="1" ht="14.25" customHeight="1">
      <c r="E16" s="708" t="s">
        <v>125</v>
      </c>
      <c r="F16" s="708"/>
      <c r="G16" s="441"/>
      <c r="H16" s="647" t="s">
        <v>2877</v>
      </c>
    </row>
    <row r="17" spans="1:8" s="133" customFormat="1" ht="14.25" customHeight="1">
      <c r="E17" s="708" t="s">
        <v>126</v>
      </c>
      <c r="F17" s="708"/>
      <c r="G17" s="441"/>
      <c r="H17" s="647" t="s">
        <v>2878</v>
      </c>
    </row>
    <row r="18" spans="1:8" s="133" customFormat="1" ht="24" customHeight="1">
      <c r="E18" s="707" t="s">
        <v>1422</v>
      </c>
      <c r="F18" s="708"/>
      <c r="G18" s="441"/>
      <c r="H18" s="647" t="s">
        <v>1412</v>
      </c>
    </row>
    <row r="19" spans="1:8" s="133" customFormat="1" ht="24" customHeight="1">
      <c r="E19" s="707" t="s">
        <v>942</v>
      </c>
      <c r="F19" s="708"/>
      <c r="G19" s="441"/>
      <c r="H19" s="650" t="s">
        <v>3009</v>
      </c>
    </row>
    <row r="20" spans="1:8" s="133" customFormat="1" ht="6" customHeight="1">
      <c r="E20" s="644"/>
      <c r="F20" s="643"/>
      <c r="G20" s="441"/>
      <c r="H20" s="441"/>
    </row>
    <row r="21" spans="1:8" s="133" customFormat="1" ht="6" hidden="1" customHeight="1">
      <c r="A21" s="22"/>
      <c r="E21" s="645"/>
      <c r="F21" s="645"/>
      <c r="G21" s="645"/>
      <c r="H21" s="645"/>
    </row>
    <row r="22" spans="1:8" s="133" customFormat="1" ht="6" hidden="1" customHeight="1">
      <c r="A22" s="22"/>
      <c r="E22" s="645"/>
      <c r="F22" s="645"/>
      <c r="G22" s="645"/>
      <c r="H22" s="645"/>
    </row>
    <row r="23" spans="1:8" s="133" customFormat="1" ht="15" hidden="1" customHeight="1">
      <c r="A23" s="22"/>
      <c r="E23" s="707" t="str">
        <f>IF(TEMPLATE_SPHERE_CODE="UTBO","","Тариф на транспортировку " &amp; RESOURCE_IDENTIFIER)</f>
        <v/>
      </c>
      <c r="F23" s="708"/>
      <c r="G23" s="441"/>
      <c r="H23" s="677"/>
    </row>
    <row r="24" spans="1:8" s="133" customFormat="1" ht="6" hidden="1" customHeight="1">
      <c r="A24" s="22"/>
      <c r="E24" s="645"/>
      <c r="F24" s="645"/>
      <c r="G24" s="645"/>
      <c r="H24" s="645"/>
    </row>
    <row r="25" spans="1:8" s="133" customFormat="1" ht="6" customHeight="1">
      <c r="E25" s="644"/>
      <c r="F25" s="643"/>
      <c r="G25" s="441"/>
      <c r="H25" s="441"/>
    </row>
    <row r="26" spans="1:8" s="133" customFormat="1" ht="15" customHeight="1">
      <c r="E26" s="720" t="s">
        <v>2415</v>
      </c>
      <c r="F26" s="720"/>
      <c r="G26" s="720"/>
      <c r="H26" s="720"/>
    </row>
    <row r="27" spans="1:8" s="133" customFormat="1" ht="9" customHeight="1">
      <c r="E27" s="644"/>
      <c r="F27" s="643"/>
      <c r="G27" s="441"/>
      <c r="H27" s="441"/>
    </row>
    <row r="28" spans="1:8" s="133" customFormat="1" ht="15" customHeight="1">
      <c r="E28" s="707" t="s">
        <v>133</v>
      </c>
      <c r="F28" s="642" t="s">
        <v>134</v>
      </c>
      <c r="G28" s="441"/>
      <c r="H28" s="637" t="s">
        <v>3035</v>
      </c>
    </row>
    <row r="29" spans="1:8" s="133" customFormat="1" ht="15" customHeight="1">
      <c r="E29" s="708"/>
      <c r="F29" s="642" t="s">
        <v>112</v>
      </c>
      <c r="G29" s="441"/>
      <c r="H29" s="637" t="s">
        <v>3036</v>
      </c>
    </row>
    <row r="30" spans="1:8" s="133" customFormat="1" ht="15" customHeight="1">
      <c r="E30" s="708"/>
      <c r="F30" s="642" t="s">
        <v>2414</v>
      </c>
      <c r="G30" s="441"/>
      <c r="H30" s="637" t="s">
        <v>3037</v>
      </c>
    </row>
    <row r="31" spans="1:8" s="133" customFormat="1" ht="15" customHeight="1">
      <c r="E31" s="708"/>
      <c r="F31" s="642" t="s">
        <v>119</v>
      </c>
      <c r="G31" s="441"/>
      <c r="H31" s="637" t="s">
        <v>3038</v>
      </c>
    </row>
    <row r="32" spans="1:8" s="133" customFormat="1" ht="9" customHeight="1">
      <c r="E32" s="46"/>
      <c r="F32" s="441"/>
      <c r="G32" s="441"/>
      <c r="H32" s="441"/>
    </row>
    <row r="33" spans="1:8" s="133" customFormat="1" ht="11.25" customHeight="1">
      <c r="A33" s="22"/>
      <c r="E33" s="706" t="s">
        <v>3007</v>
      </c>
      <c r="F33" s="706"/>
      <c r="G33" s="706"/>
      <c r="H33" s="706"/>
    </row>
    <row r="34" spans="1:8" s="133" customFormat="1" ht="11.25" customHeight="1">
      <c r="A34" s="22"/>
      <c r="E34" s="706" t="s">
        <v>3010</v>
      </c>
      <c r="F34" s="706"/>
      <c r="G34" s="706"/>
      <c r="H34" s="706"/>
    </row>
    <row r="35" spans="1:8" s="133" customFormat="1" ht="11.25" customHeight="1">
      <c r="A35" s="22"/>
      <c r="E35" s="706" t="s">
        <v>3018</v>
      </c>
      <c r="F35" s="706"/>
      <c r="G35" s="706"/>
      <c r="H35" s="706"/>
    </row>
    <row r="36" spans="1:8" ht="9" customHeight="1"/>
    <row r="37" spans="1:8" ht="18" customHeight="1">
      <c r="E37" s="717" t="s">
        <v>317</v>
      </c>
      <c r="F37" s="718"/>
      <c r="H37" s="658" t="s">
        <v>1423</v>
      </c>
    </row>
  </sheetData>
  <sheetProtection password="F421" sheet="1" objects="1" scenarios="1" formatColumns="0" formatRows="0"/>
  <mergeCells count="17">
    <mergeCell ref="E37:F37"/>
    <mergeCell ref="E12:F12"/>
    <mergeCell ref="E14:F14"/>
    <mergeCell ref="E15:F15"/>
    <mergeCell ref="E16:F16"/>
    <mergeCell ref="E17:F17"/>
    <mergeCell ref="E35:H35"/>
    <mergeCell ref="E18:F18"/>
    <mergeCell ref="E19:F19"/>
    <mergeCell ref="E26:H26"/>
    <mergeCell ref="E28:E31"/>
    <mergeCell ref="E33:H33"/>
    <mergeCell ref="E34:H34"/>
    <mergeCell ref="E23:F23"/>
    <mergeCell ref="E5:H5"/>
    <mergeCell ref="E7:F7"/>
    <mergeCell ref="E9:F10"/>
  </mergeCells>
  <pageMargins left="0.98425196850393704" right="0.74803149606299213" top="0.98425196850393704" bottom="0.98425196850393704" header="0.51181102362204722" footer="0.51181102362204722"/>
  <pageSetup paperSize="9" orientation="landscape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VLDIntegrityProv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VLDProv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CommonProcedures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BalP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BalT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Calc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uel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Reagent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Regi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VLDProvGeneralProc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VLDAreaUniquenes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Org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ntry="1" codeName="LIST_MO">
    <tabColor indexed="11"/>
  </sheetPr>
  <dimension ref="A1:EM19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 activeCell="H32" sqref="H32"/>
    </sheetView>
  </sheetViews>
  <sheetFormatPr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17.7109375" style="20" customWidth="1"/>
    <col min="15" max="28" width="1.7109375" style="20" hidden="1" customWidth="1"/>
    <col min="29" max="29" width="24.7109375" style="22" hidden="1" customWidth="1"/>
    <col min="30" max="35" width="1.7109375" style="20" hidden="1" customWidth="1"/>
    <col min="36" max="36" width="24.7109375" style="2" hidden="1" customWidth="1"/>
    <col min="37" max="42" width="1.7109375" style="20" hidden="1" customWidth="1"/>
    <col min="43" max="43" width="24.85546875" style="2" hidden="1" customWidth="1"/>
    <col min="44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50"/>
      <c r="G2" s="50"/>
      <c r="H2" s="50"/>
      <c r="I2" s="50"/>
      <c r="J2" s="50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4"/>
      <c r="D4"/>
      <c r="E4" s="54"/>
      <c r="G4" s="721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утилизации ТБО</v>
      </c>
      <c r="H4" s="722"/>
      <c r="I4" s="722"/>
      <c r="J4" s="722"/>
      <c r="K4" s="722"/>
      <c r="L4" s="722"/>
      <c r="M4" s="722"/>
      <c r="N4" s="723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27"/>
      <c r="AD4" s="52"/>
      <c r="AE4" s="52"/>
      <c r="AF4" s="52"/>
      <c r="AG4" s="52"/>
      <c r="AH4" s="52"/>
      <c r="AI4" s="52"/>
      <c r="AK4" s="52"/>
      <c r="AL4" s="52"/>
      <c r="AM4" s="52"/>
      <c r="AN4" s="52"/>
      <c r="AO4" s="52"/>
      <c r="AP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</row>
    <row r="5" spans="1:143" s="20" customFormat="1" ht="9" customHeight="1">
      <c r="A5" s="19"/>
      <c r="D5"/>
      <c r="E5" s="53"/>
      <c r="F5" s="53"/>
      <c r="G5" s="53"/>
      <c r="H5" s="53"/>
      <c r="I5" s="733"/>
      <c r="J5" s="733"/>
      <c r="K5" s="52"/>
      <c r="L5" s="52"/>
      <c r="M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27"/>
      <c r="AD5" s="52"/>
      <c r="AE5" s="52"/>
      <c r="AF5" s="52"/>
      <c r="AG5" s="52"/>
      <c r="AH5" s="52"/>
      <c r="AI5" s="52"/>
      <c r="AK5" s="52"/>
      <c r="AL5" s="52"/>
      <c r="AM5" s="52"/>
      <c r="AN5" s="52"/>
      <c r="AO5" s="52"/>
      <c r="AP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</row>
    <row r="6" spans="1:143" s="20" customFormat="1" ht="12" hidden="1" customHeight="1">
      <c r="A6" s="19"/>
      <c r="D6"/>
      <c r="E6" s="53"/>
      <c r="F6" s="53"/>
      <c r="G6" s="53"/>
      <c r="H6" s="53"/>
    </row>
    <row r="7" spans="1:143" s="20" customFormat="1" ht="12" hidden="1" customHeight="1">
      <c r="A7" s="19"/>
      <c r="D7"/>
      <c r="E7" s="53"/>
      <c r="F7" s="53"/>
      <c r="G7" s="53"/>
      <c r="H7" s="53"/>
    </row>
    <row r="8" spans="1:143" s="20" customFormat="1" ht="12" hidden="1" customHeight="1">
      <c r="A8" s="19"/>
      <c r="D8"/>
      <c r="E8" s="53"/>
      <c r="F8" s="53"/>
      <c r="G8" s="53"/>
      <c r="H8" s="53"/>
    </row>
    <row r="9" spans="1:143" s="20" customFormat="1" ht="12" hidden="1" customHeight="1">
      <c r="A9" s="19"/>
      <c r="D9"/>
      <c r="E9" s="53"/>
      <c r="F9" s="53"/>
      <c r="G9" s="53"/>
      <c r="H9" s="53"/>
    </row>
    <row r="10" spans="1:143" s="20" customFormat="1" ht="12" hidden="1" customHeight="1">
      <c r="A10" s="19"/>
      <c r="D10"/>
      <c r="E10" s="53"/>
      <c r="F10" s="53"/>
      <c r="G10" s="53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3"/>
      <c r="F11" s="53"/>
      <c r="G11" s="53"/>
      <c r="H11" s="53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</row>
    <row r="12" spans="1:143" ht="12" customHeight="1">
      <c r="E12" s="53"/>
      <c r="F12" s="728" t="s">
        <v>105</v>
      </c>
      <c r="G12" s="727" t="s">
        <v>122</v>
      </c>
      <c r="H12" s="727" t="s">
        <v>123</v>
      </c>
      <c r="I12" s="727" t="s">
        <v>107</v>
      </c>
      <c r="J12" s="727" t="s">
        <v>265</v>
      </c>
      <c r="K12" s="734"/>
      <c r="L12" s="734"/>
      <c r="M12" s="728" t="s">
        <v>128</v>
      </c>
      <c r="N12" s="725" t="s">
        <v>943</v>
      </c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730" t="s">
        <v>941</v>
      </c>
      <c r="AD12" s="641"/>
      <c r="AE12" s="641"/>
      <c r="AF12" s="641"/>
      <c r="AG12" s="641"/>
      <c r="AH12" s="641"/>
      <c r="AI12" s="641"/>
      <c r="AJ12" s="727" t="s">
        <v>786</v>
      </c>
      <c r="AK12" s="641"/>
      <c r="AL12" s="641"/>
      <c r="AM12" s="641"/>
      <c r="AN12" s="641"/>
      <c r="AO12" s="641"/>
      <c r="AP12" s="641"/>
      <c r="AQ12" s="727" t="s">
        <v>940</v>
      </c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641"/>
      <c r="BJ12" s="641"/>
      <c r="BK12" s="641"/>
      <c r="BL12" s="641"/>
      <c r="BM12" s="641"/>
      <c r="BN12" s="641"/>
      <c r="BO12" s="641"/>
      <c r="BP12" s="641"/>
      <c r="BQ12" s="641"/>
      <c r="BR12" s="641"/>
      <c r="BS12" s="641"/>
      <c r="BT12" s="641"/>
      <c r="BU12" s="641"/>
      <c r="BV12" s="641"/>
      <c r="BW12" s="641"/>
      <c r="BX12" s="641"/>
      <c r="BY12" s="641"/>
      <c r="BZ12" s="641"/>
      <c r="CA12" s="641"/>
      <c r="CB12" s="641"/>
      <c r="CC12" s="641"/>
      <c r="CD12" s="641"/>
      <c r="CE12" s="641"/>
      <c r="CF12" s="641"/>
      <c r="CG12" s="641"/>
      <c r="CH12" s="641"/>
      <c r="CI12" s="727" t="str">
        <f>"Оказание услуг в течение " &amp; god &amp; " года (все потребители, включая собственные нужды)"</f>
        <v>Оказание услуг в течение 2016 года (все потребители, включая собственные нужды)</v>
      </c>
      <c r="CJ12" s="728"/>
      <c r="CK12" s="728"/>
      <c r="CL12" s="728"/>
      <c r="CM12" s="728"/>
      <c r="CN12" s="728"/>
      <c r="CO12" s="728"/>
      <c r="CP12" s="728"/>
      <c r="CQ12" s="728"/>
      <c r="CR12" s="728"/>
      <c r="CS12" s="728"/>
      <c r="CT12" s="728"/>
      <c r="CU12" s="728"/>
      <c r="CV12" s="641"/>
      <c r="CW12" s="641"/>
      <c r="CX12" s="641"/>
      <c r="CY12" s="641"/>
      <c r="CZ12" s="641"/>
      <c r="DA12" s="641"/>
      <c r="DB12" s="641"/>
      <c r="DC12" s="641"/>
      <c r="DD12" s="641"/>
      <c r="DE12" s="641"/>
      <c r="DF12" s="641"/>
      <c r="DG12" s="641"/>
      <c r="DH12" s="641"/>
      <c r="DI12" s="641"/>
      <c r="DJ12" s="641"/>
      <c r="DK12" s="641"/>
      <c r="DL12" s="641"/>
      <c r="DM12" s="641"/>
      <c r="DN12" s="641"/>
      <c r="DO12" s="641"/>
      <c r="DP12" s="641"/>
      <c r="DQ12" s="641"/>
      <c r="DR12" s="641"/>
      <c r="DS12" s="641"/>
      <c r="DT12" s="641"/>
      <c r="DU12" s="641"/>
      <c r="DV12" s="641"/>
      <c r="DW12" s="641"/>
      <c r="DX12" s="641"/>
      <c r="DY12" s="641"/>
      <c r="DZ12" s="641"/>
      <c r="EA12" s="641"/>
      <c r="EB12" s="641"/>
      <c r="EC12" s="641"/>
      <c r="ED12" s="641"/>
      <c r="EE12" s="641"/>
      <c r="EF12" s="641"/>
      <c r="EG12" s="641"/>
      <c r="EH12" s="641"/>
      <c r="EI12" s="641"/>
      <c r="EJ12" s="641"/>
      <c r="EK12" s="641"/>
      <c r="EL12" s="641"/>
      <c r="EM12" s="641"/>
    </row>
    <row r="13" spans="1:143" ht="12" customHeight="1">
      <c r="E13" s="57"/>
      <c r="F13" s="728"/>
      <c r="G13" s="728"/>
      <c r="H13" s="728"/>
      <c r="I13" s="728"/>
      <c r="J13" s="728"/>
      <c r="K13" s="734"/>
      <c r="L13" s="734"/>
      <c r="M13" s="728"/>
      <c r="N13" s="729"/>
      <c r="O13" s="641"/>
      <c r="P13" s="641"/>
      <c r="Q13" s="641"/>
      <c r="R13" s="641"/>
      <c r="S13" s="641"/>
      <c r="T13" s="641"/>
      <c r="U13" s="641"/>
      <c r="V13" s="641"/>
      <c r="W13" s="641"/>
      <c r="X13" s="641"/>
      <c r="Y13" s="641"/>
      <c r="Z13" s="641"/>
      <c r="AA13" s="641"/>
      <c r="AB13" s="641"/>
      <c r="AC13" s="731"/>
      <c r="AD13" s="641"/>
      <c r="AE13" s="641"/>
      <c r="AF13" s="641"/>
      <c r="AG13" s="641"/>
      <c r="AH13" s="641"/>
      <c r="AI13" s="641"/>
      <c r="AJ13" s="728"/>
      <c r="AK13" s="641"/>
      <c r="AL13" s="641"/>
      <c r="AM13" s="641"/>
      <c r="AN13" s="641"/>
      <c r="AO13" s="641"/>
      <c r="AP13" s="641"/>
      <c r="AQ13" s="728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  <c r="BI13" s="641"/>
      <c r="BJ13" s="641"/>
      <c r="BK13" s="641"/>
      <c r="BL13" s="641"/>
      <c r="BM13" s="641"/>
      <c r="BN13" s="641"/>
      <c r="BO13" s="641"/>
      <c r="BP13" s="641"/>
      <c r="BQ13" s="641"/>
      <c r="BR13" s="641"/>
      <c r="BS13" s="641"/>
      <c r="BT13" s="641"/>
      <c r="BU13" s="641"/>
      <c r="BV13" s="641"/>
      <c r="BW13" s="641"/>
      <c r="BX13" s="641"/>
      <c r="BY13" s="641"/>
      <c r="BZ13" s="641"/>
      <c r="CA13" s="641"/>
      <c r="CB13" s="641"/>
      <c r="CC13" s="641"/>
      <c r="CD13" s="641"/>
      <c r="CE13" s="641"/>
      <c r="CF13" s="641"/>
      <c r="CG13" s="641"/>
      <c r="CH13" s="641"/>
      <c r="CI13" s="725"/>
      <c r="CJ13" s="725" t="s">
        <v>787</v>
      </c>
      <c r="CK13" s="725" t="s">
        <v>266</v>
      </c>
      <c r="CL13" s="725" t="s">
        <v>267</v>
      </c>
      <c r="CM13" s="725" t="s">
        <v>268</v>
      </c>
      <c r="CN13" s="725" t="s">
        <v>269</v>
      </c>
      <c r="CO13" s="725" t="s">
        <v>270</v>
      </c>
      <c r="CP13" s="725" t="s">
        <v>271</v>
      </c>
      <c r="CQ13" s="725" t="s">
        <v>272</v>
      </c>
      <c r="CR13" s="725" t="s">
        <v>273</v>
      </c>
      <c r="CS13" s="725" t="s">
        <v>274</v>
      </c>
      <c r="CT13" s="725" t="s">
        <v>275</v>
      </c>
      <c r="CU13" s="725" t="s">
        <v>276</v>
      </c>
      <c r="CV13" s="641"/>
      <c r="CW13" s="641"/>
      <c r="CX13" s="641"/>
      <c r="CY13" s="641"/>
      <c r="CZ13" s="641"/>
      <c r="DA13" s="641"/>
      <c r="DB13" s="641"/>
      <c r="DC13" s="641"/>
      <c r="DD13" s="641"/>
      <c r="DE13" s="641"/>
      <c r="DF13" s="641"/>
      <c r="DG13" s="641"/>
      <c r="DH13" s="641"/>
      <c r="DI13" s="641"/>
      <c r="DJ13" s="641"/>
      <c r="DK13" s="641"/>
      <c r="DL13" s="641"/>
      <c r="DM13" s="641"/>
      <c r="DN13" s="641"/>
      <c r="DO13" s="641"/>
      <c r="DP13" s="641"/>
      <c r="DQ13" s="641"/>
      <c r="DR13" s="641"/>
      <c r="DS13" s="641"/>
      <c r="DT13" s="641"/>
      <c r="DU13" s="641"/>
      <c r="DV13" s="641"/>
      <c r="DW13" s="641"/>
      <c r="DX13" s="641"/>
      <c r="DY13" s="641"/>
      <c r="DZ13" s="641"/>
      <c r="EA13" s="641"/>
      <c r="EB13" s="641"/>
      <c r="EC13" s="641"/>
      <c r="ED13" s="641"/>
      <c r="EE13" s="641"/>
      <c r="EF13" s="641"/>
      <c r="EG13" s="641"/>
      <c r="EH13" s="641"/>
      <c r="EI13" s="641"/>
      <c r="EJ13" s="641"/>
      <c r="EK13" s="641"/>
      <c r="EL13" s="641"/>
      <c r="EM13" s="641"/>
    </row>
    <row r="14" spans="1:143" s="20" customFormat="1" ht="12" customHeight="1">
      <c r="A14" s="22"/>
      <c r="D14"/>
      <c r="E14" s="57"/>
      <c r="F14" s="728"/>
      <c r="G14" s="728"/>
      <c r="H14" s="728"/>
      <c r="I14" s="728"/>
      <c r="J14" s="728"/>
      <c r="K14" s="734"/>
      <c r="L14" s="734"/>
      <c r="M14" s="728"/>
      <c r="N14" s="726"/>
      <c r="O14" s="641"/>
      <c r="P14" s="641"/>
      <c r="Q14" s="641"/>
      <c r="R14" s="641"/>
      <c r="S14" s="641"/>
      <c r="T14" s="641"/>
      <c r="U14" s="641"/>
      <c r="V14" s="641"/>
      <c r="W14" s="641"/>
      <c r="X14" s="641"/>
      <c r="Y14" s="641"/>
      <c r="Z14" s="641"/>
      <c r="AA14" s="641"/>
      <c r="AB14" s="641"/>
      <c r="AC14" s="732"/>
      <c r="AD14" s="641"/>
      <c r="AE14" s="641"/>
      <c r="AF14" s="641"/>
      <c r="AG14" s="641"/>
      <c r="AH14" s="641"/>
      <c r="AI14" s="641"/>
      <c r="AJ14" s="728"/>
      <c r="AK14" s="641"/>
      <c r="AL14" s="641"/>
      <c r="AM14" s="641"/>
      <c r="AN14" s="641"/>
      <c r="AO14" s="641"/>
      <c r="AP14" s="641"/>
      <c r="AQ14" s="728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  <c r="BI14" s="641"/>
      <c r="BJ14" s="641"/>
      <c r="BK14" s="641"/>
      <c r="BL14" s="641"/>
      <c r="BM14" s="641"/>
      <c r="BN14" s="641"/>
      <c r="BO14" s="641"/>
      <c r="BP14" s="641"/>
      <c r="BQ14" s="641"/>
      <c r="BR14" s="641"/>
      <c r="BS14" s="641"/>
      <c r="BT14" s="641"/>
      <c r="BU14" s="641"/>
      <c r="BV14" s="641"/>
      <c r="BW14" s="641"/>
      <c r="BX14" s="641"/>
      <c r="BY14" s="641"/>
      <c r="BZ14" s="641"/>
      <c r="CA14" s="641"/>
      <c r="CB14" s="641"/>
      <c r="CC14" s="641"/>
      <c r="CD14" s="641"/>
      <c r="CE14" s="641"/>
      <c r="CF14" s="641"/>
      <c r="CG14" s="641"/>
      <c r="CH14" s="641"/>
      <c r="CI14" s="726"/>
      <c r="CJ14" s="726"/>
      <c r="CK14" s="726"/>
      <c r="CL14" s="726"/>
      <c r="CM14" s="726"/>
      <c r="CN14" s="726"/>
      <c r="CO14" s="726"/>
      <c r="CP14" s="726"/>
      <c r="CQ14" s="726"/>
      <c r="CR14" s="726"/>
      <c r="CS14" s="726"/>
      <c r="CT14" s="726"/>
      <c r="CU14" s="726"/>
      <c r="CV14" s="641"/>
      <c r="CW14" s="641"/>
      <c r="CX14" s="641"/>
      <c r="CY14" s="641"/>
      <c r="CZ14" s="641"/>
      <c r="DA14" s="641"/>
      <c r="DB14" s="641"/>
      <c r="DC14" s="641"/>
      <c r="DD14" s="641"/>
      <c r="DE14" s="641"/>
      <c r="DF14" s="641"/>
      <c r="DG14" s="641"/>
      <c r="DH14" s="641"/>
      <c r="DI14" s="641"/>
      <c r="DJ14" s="641"/>
      <c r="DK14" s="641"/>
      <c r="DL14" s="641"/>
      <c r="DM14" s="641"/>
      <c r="DN14" s="641"/>
      <c r="DO14" s="641"/>
      <c r="DP14" s="641"/>
      <c r="DQ14" s="641"/>
      <c r="DR14" s="641"/>
      <c r="DS14" s="641"/>
      <c r="DT14" s="641"/>
      <c r="DU14" s="641"/>
      <c r="DV14" s="641"/>
      <c r="DW14" s="641"/>
      <c r="DX14" s="641"/>
      <c r="DY14" s="641"/>
      <c r="DZ14" s="641"/>
      <c r="EA14" s="641"/>
      <c r="EB14" s="641"/>
      <c r="EC14" s="641"/>
      <c r="ED14" s="641"/>
      <c r="EE14" s="641"/>
      <c r="EF14" s="641"/>
      <c r="EG14" s="641"/>
      <c r="EH14" s="641"/>
      <c r="EI14" s="641"/>
      <c r="EJ14" s="641"/>
      <c r="EK14" s="641"/>
      <c r="EL14" s="641"/>
      <c r="EM14" s="641"/>
    </row>
    <row r="15" spans="1:143" ht="0.75" customHeight="1">
      <c r="E15" s="57"/>
      <c r="F15" s="145">
        <v>0</v>
      </c>
      <c r="G15" s="63"/>
      <c r="H15" s="63"/>
      <c r="I15" s="63"/>
      <c r="J15" s="63"/>
      <c r="K15" s="428"/>
      <c r="L15" s="428"/>
      <c r="M15" s="63"/>
      <c r="N15" s="63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63"/>
      <c r="AD15" s="428"/>
      <c r="AE15" s="428"/>
      <c r="AF15" s="428"/>
      <c r="AG15" s="428"/>
      <c r="AH15" s="428"/>
      <c r="AI15" s="428"/>
      <c r="AJ15" s="63"/>
      <c r="AK15" s="428"/>
      <c r="AL15" s="428"/>
      <c r="AM15" s="428"/>
      <c r="AN15" s="428"/>
      <c r="AO15" s="428"/>
      <c r="AP15" s="428"/>
      <c r="AQ15" s="63"/>
      <c r="AR15" s="428"/>
      <c r="AS15" s="428"/>
      <c r="AT15" s="428"/>
      <c r="AU15" s="428"/>
      <c r="AV15" s="428"/>
      <c r="AW15" s="428"/>
      <c r="AX15" s="428"/>
      <c r="AY15" s="428"/>
      <c r="AZ15" s="428"/>
      <c r="BA15" s="428"/>
      <c r="BB15" s="428"/>
      <c r="BC15" s="428"/>
      <c r="BD15" s="428"/>
      <c r="BE15" s="428"/>
      <c r="BF15" s="428"/>
      <c r="BG15" s="428"/>
      <c r="BH15" s="428"/>
      <c r="BI15" s="428"/>
      <c r="BJ15" s="428"/>
      <c r="BK15" s="428"/>
      <c r="BL15" s="428"/>
      <c r="BM15" s="428"/>
      <c r="BN15" s="428"/>
      <c r="BO15" s="428"/>
      <c r="BP15" s="428"/>
      <c r="BQ15" s="428"/>
      <c r="BR15" s="428"/>
      <c r="BS15" s="428"/>
      <c r="BT15" s="428"/>
      <c r="BU15" s="428"/>
      <c r="BV15" s="428"/>
      <c r="BW15" s="428"/>
      <c r="BX15" s="428"/>
      <c r="BY15" s="428"/>
      <c r="BZ15" s="428"/>
      <c r="CA15" s="428"/>
      <c r="CB15" s="428"/>
      <c r="CC15" s="428"/>
      <c r="CD15" s="428"/>
      <c r="CE15" s="428"/>
      <c r="CF15" s="428"/>
      <c r="CG15" s="428"/>
      <c r="CH15" s="428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428"/>
      <c r="CW15" s="428"/>
      <c r="CX15" s="428"/>
      <c r="CY15" s="428"/>
      <c r="CZ15" s="428"/>
      <c r="DA15" s="428"/>
      <c r="DB15" s="428"/>
      <c r="DC15" s="428"/>
      <c r="DD15" s="428"/>
      <c r="DE15" s="428"/>
      <c r="DF15" s="428"/>
      <c r="DG15" s="428"/>
      <c r="DH15" s="428"/>
      <c r="DI15" s="428"/>
      <c r="DJ15" s="428"/>
      <c r="DK15" s="428"/>
      <c r="DL15" s="428"/>
      <c r="DM15" s="428"/>
      <c r="DN15" s="428"/>
      <c r="DO15" s="428"/>
      <c r="DP15" s="428"/>
      <c r="DQ15" s="428"/>
      <c r="DR15" s="428"/>
      <c r="DS15" s="428"/>
      <c r="DT15" s="428"/>
      <c r="DU15" s="428"/>
      <c r="DV15" s="428"/>
      <c r="DW15" s="428"/>
      <c r="DX15" s="428"/>
      <c r="DY15" s="428"/>
      <c r="DZ15" s="428"/>
      <c r="EA15" s="428"/>
      <c r="EB15" s="428"/>
      <c r="EC15" s="428"/>
      <c r="ED15" s="428"/>
      <c r="EE15" s="428"/>
      <c r="EF15" s="428"/>
      <c r="EG15" s="428"/>
      <c r="EH15" s="428"/>
      <c r="EI15" s="428"/>
      <c r="EJ15" s="428"/>
      <c r="EK15" s="428"/>
      <c r="EL15" s="428"/>
      <c r="EM15" s="456"/>
    </row>
    <row r="16" spans="1:143" ht="36" customHeight="1">
      <c r="D16" s="225"/>
      <c r="E16" s="226" t="s">
        <v>640</v>
      </c>
      <c r="F16" s="120" t="s">
        <v>106</v>
      </c>
      <c r="G16" s="637" t="s">
        <v>2825</v>
      </c>
      <c r="H16" s="656" t="s">
        <v>2825</v>
      </c>
      <c r="I16" s="480" t="s">
        <v>2826</v>
      </c>
      <c r="J16" s="657" t="str">
        <f>IF(LEN(I16)=0,"",VLOOKUP(I16,OKTMO_VS_TYPE_LIST,2,FALSE))</f>
        <v>городской округ</v>
      </c>
      <c r="K16" s="456"/>
      <c r="L16" s="456"/>
      <c r="M16" s="671" t="s">
        <v>132</v>
      </c>
      <c r="N16" s="63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670"/>
      <c r="AD16" s="456"/>
      <c r="AE16" s="456"/>
      <c r="AF16" s="456"/>
      <c r="AG16" s="456"/>
      <c r="AH16" s="456"/>
      <c r="AI16" s="456"/>
      <c r="AJ16" s="670"/>
      <c r="AK16" s="456"/>
      <c r="AL16" s="456"/>
      <c r="AM16" s="456"/>
      <c r="AN16" s="456"/>
      <c r="AO16" s="456"/>
      <c r="AP16" s="456"/>
      <c r="AQ16" s="670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81"/>
      <c r="CJ16" s="482" t="s">
        <v>1423</v>
      </c>
      <c r="CK16" s="482" t="s">
        <v>1423</v>
      </c>
      <c r="CL16" s="482" t="s">
        <v>1423</v>
      </c>
      <c r="CM16" s="482" t="s">
        <v>1423</v>
      </c>
      <c r="CN16" s="482" t="s">
        <v>1423</v>
      </c>
      <c r="CO16" s="482" t="s">
        <v>1423</v>
      </c>
      <c r="CP16" s="482" t="s">
        <v>1423</v>
      </c>
      <c r="CQ16" s="482" t="s">
        <v>1423</v>
      </c>
      <c r="CR16" s="482" t="s">
        <v>1423</v>
      </c>
      <c r="CS16" s="482" t="s">
        <v>1423</v>
      </c>
      <c r="CT16" s="482" t="s">
        <v>1423</v>
      </c>
      <c r="CU16" s="482" t="s">
        <v>1423</v>
      </c>
      <c r="CV16" s="456"/>
      <c r="CW16" s="456"/>
      <c r="CX16" s="456"/>
      <c r="CY16" s="456"/>
      <c r="CZ16" s="456"/>
      <c r="DA16" s="456"/>
      <c r="DB16" s="456"/>
      <c r="DC16" s="456"/>
      <c r="DD16" s="456"/>
      <c r="DE16" s="456"/>
      <c r="DF16" s="456"/>
      <c r="DG16" s="456"/>
      <c r="DH16" s="456"/>
      <c r="DI16" s="456"/>
      <c r="DJ16" s="456"/>
      <c r="DK16" s="456"/>
      <c r="DL16" s="456"/>
      <c r="DM16" s="456"/>
      <c r="DN16" s="456"/>
      <c r="DO16" s="456"/>
      <c r="DP16" s="456"/>
      <c r="DQ16" s="456"/>
      <c r="DR16" s="456"/>
      <c r="DS16" s="456"/>
      <c r="DT16" s="456"/>
      <c r="DU16" s="456"/>
      <c r="DV16" s="456"/>
      <c r="DW16" s="456"/>
      <c r="DX16" s="456"/>
      <c r="DY16" s="456"/>
      <c r="DZ16" s="456"/>
      <c r="EA16" s="456"/>
      <c r="EB16" s="456"/>
      <c r="EC16" s="456"/>
      <c r="ED16" s="456"/>
      <c r="EE16" s="456"/>
      <c r="EF16" s="456"/>
      <c r="EG16" s="456"/>
      <c r="EH16" s="456"/>
      <c r="EI16" s="456"/>
      <c r="EJ16" s="456"/>
      <c r="EK16" s="456"/>
      <c r="EL16" s="456"/>
      <c r="EM16" s="456"/>
    </row>
    <row r="17" spans="1:143" ht="12" customHeight="1">
      <c r="C17" s="20" t="s">
        <v>670</v>
      </c>
      <c r="E17" s="252"/>
      <c r="F17" s="141"/>
      <c r="G17" s="655" t="s">
        <v>2421</v>
      </c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452"/>
    </row>
    <row r="18" spans="1:143" s="20" customFormat="1">
      <c r="D18"/>
      <c r="E18" s="23" t="s">
        <v>839</v>
      </c>
      <c r="F18" s="139"/>
      <c r="G18" s="139"/>
      <c r="H18" s="139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</row>
    <row r="19" spans="1:143" s="20" customFormat="1" ht="24" customHeight="1">
      <c r="A19" s="22"/>
      <c r="D19"/>
      <c r="F19" s="724" t="s">
        <v>2867</v>
      </c>
      <c r="G19" s="724"/>
      <c r="H19" s="724"/>
      <c r="I19" s="724"/>
      <c r="J19" s="724"/>
      <c r="K19" s="724"/>
      <c r="AC19" s="22"/>
    </row>
  </sheetData>
  <sheetProtection password="F421" sheet="1" objects="1" scenarios="1" formatColumns="0" formatRows="0"/>
  <mergeCells count="29">
    <mergeCell ref="I5:J5"/>
    <mergeCell ref="L12:L14"/>
    <mergeCell ref="K12:K14"/>
    <mergeCell ref="AQ12:AQ14"/>
    <mergeCell ref="CQ13:CQ14"/>
    <mergeCell ref="CK13:CK14"/>
    <mergeCell ref="CL13:CL14"/>
    <mergeCell ref="F12:F14"/>
    <mergeCell ref="J12:J14"/>
    <mergeCell ref="H12:H14"/>
    <mergeCell ref="G12:G14"/>
    <mergeCell ref="AJ12:AJ14"/>
    <mergeCell ref="AC12:AC14"/>
    <mergeCell ref="G4:N4"/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</mergeCells>
  <phoneticPr fontId="3" type="noConversion"/>
  <dataValidations count="3">
    <dataValidation type="list" allowBlank="1" showInputMessage="1" showErrorMessage="1" errorTitle="Внимание" error="Пожалуйста, выберите значение из списка!" sqref="M16">
      <formula1>YES_NO</formula1>
    </dataValidation>
    <dataValidation type="list" allowBlank="1" showInputMessage="1" showErrorMessage="1" errorTitle="Внимание" error="Пожалуйста, выберите МР из списка!" sqref="G16">
      <formula1>MR_LIST</formula1>
    </dataValidation>
    <dataValidation type="list" showInputMessage="1" showErrorMessage="1" errorTitle="Внимание" error="Пожалуйста, выберите МО из списка" sqref="H16">
      <formula1>MO_LIST_34</formula1>
    </dataValidation>
  </dataValidations>
  <hyperlinks>
    <hyperlink ref="G17" location="'Список территорий'!A1" tooltip="Добавить территорию" display="Добавить территорию"/>
    <hyperlink ref="E16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IHLCommandBar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HEATAdditionalOrgData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HEATFUELSelecto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LIST_SRC">
    <tabColor indexed="11"/>
  </sheetPr>
  <dimension ref="A1:CD32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0" width="23.5703125" style="21" customWidth="1"/>
    <col min="11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81" width="2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50"/>
      <c r="G2" s="50"/>
      <c r="H2" s="50"/>
      <c r="I2" s="50"/>
      <c r="J2" s="50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J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4"/>
      <c r="D4"/>
      <c r="E4" s="54"/>
      <c r="G4" s="721" t="str">
        <f>"Перечень объектов организаций, оказывающих услуги " &amp; TEMPLATE_SPHERE</f>
        <v>Перечень объектов организаций, оказывающих услуги утилизации ТБО</v>
      </c>
      <c r="H4" s="722"/>
      <c r="I4" s="722"/>
      <c r="J4" s="722"/>
      <c r="K4" s="722"/>
      <c r="L4" s="722"/>
      <c r="M4" s="722"/>
      <c r="N4" s="723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2"/>
      <c r="BI4" s="52"/>
      <c r="BJ4" s="52"/>
      <c r="BK4" s="52"/>
      <c r="BL4" s="52"/>
      <c r="BM4" s="52"/>
    </row>
    <row r="5" spans="1:82" s="20" customFormat="1" ht="9" customHeight="1">
      <c r="A5" s="19"/>
      <c r="D5"/>
      <c r="E5" s="53"/>
      <c r="F5" s="53"/>
      <c r="G5" s="53"/>
      <c r="H5" s="53"/>
      <c r="I5" s="733"/>
      <c r="J5" s="733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2"/>
      <c r="BI5" s="52"/>
      <c r="BJ5" s="52"/>
      <c r="BK5" s="52"/>
      <c r="BL5" s="52"/>
      <c r="BM5" s="52"/>
    </row>
    <row r="6" spans="1:82" s="20" customFormat="1" ht="12" hidden="1" customHeight="1">
      <c r="A6" s="19"/>
      <c r="D6"/>
      <c r="E6" s="53"/>
      <c r="F6" s="53"/>
      <c r="G6" s="53"/>
      <c r="H6" s="53"/>
      <c r="I6" s="51"/>
      <c r="J6" s="55"/>
      <c r="K6" s="53"/>
      <c r="L6" s="53"/>
      <c r="M6" s="53"/>
      <c r="N6" s="53"/>
      <c r="O6" s="53"/>
      <c r="P6" s="53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2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27"/>
      <c r="AU6" s="53"/>
      <c r="AV6" s="53"/>
      <c r="AW6" s="53"/>
      <c r="AX6" s="53"/>
      <c r="AY6" s="27"/>
      <c r="BB6" s="53"/>
      <c r="BC6" s="53"/>
      <c r="BD6" s="53"/>
      <c r="BE6" s="53"/>
      <c r="BF6" s="27"/>
      <c r="BH6" s="52"/>
      <c r="BI6" s="52"/>
      <c r="BJ6" s="52"/>
      <c r="BK6" s="52"/>
      <c r="BL6" s="52"/>
      <c r="BM6" s="52"/>
    </row>
    <row r="7" spans="1:82" s="20" customFormat="1" ht="12" hidden="1" customHeight="1">
      <c r="A7" s="19"/>
      <c r="D7"/>
      <c r="E7" s="53"/>
      <c r="F7" s="53"/>
      <c r="G7" s="53"/>
      <c r="H7" s="23"/>
      <c r="I7" s="51"/>
      <c r="J7" s="55"/>
      <c r="K7" s="53"/>
      <c r="L7" s="53"/>
      <c r="M7" s="53"/>
      <c r="N7" s="53"/>
      <c r="O7" s="53"/>
      <c r="P7" s="53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2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27"/>
      <c r="AU7" s="53"/>
      <c r="AV7" s="53"/>
      <c r="AW7" s="53"/>
      <c r="AX7" s="53"/>
      <c r="AY7" s="27"/>
      <c r="BB7" s="53"/>
      <c r="BC7" s="53"/>
      <c r="BD7" s="53"/>
      <c r="BE7" s="53"/>
      <c r="BF7" s="27"/>
      <c r="BH7" s="52"/>
      <c r="BI7" s="52"/>
      <c r="BJ7" s="52"/>
      <c r="BK7" s="52"/>
      <c r="BL7" s="52"/>
      <c r="BM7" s="52"/>
    </row>
    <row r="8" spans="1:82" s="20" customFormat="1" ht="12" hidden="1" customHeight="1">
      <c r="A8" s="19"/>
      <c r="D8"/>
      <c r="E8" s="53"/>
      <c r="F8" s="53"/>
      <c r="G8" s="53"/>
      <c r="H8" s="23"/>
      <c r="I8" s="51"/>
      <c r="J8" s="55"/>
      <c r="K8" s="53"/>
      <c r="L8" s="53"/>
      <c r="M8" s="53"/>
      <c r="N8" s="53"/>
      <c r="O8" s="53"/>
      <c r="P8" s="53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2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27"/>
      <c r="AU8" s="53"/>
      <c r="AV8" s="53"/>
      <c r="AW8" s="53"/>
      <c r="AX8" s="53"/>
      <c r="AY8" s="27"/>
      <c r="BB8" s="53"/>
      <c r="BC8" s="53"/>
      <c r="BD8" s="53"/>
      <c r="BE8" s="53"/>
      <c r="BF8" s="27"/>
      <c r="BH8" s="52"/>
      <c r="BI8" s="52"/>
      <c r="BJ8" s="52"/>
      <c r="BK8" s="52"/>
      <c r="BL8" s="52"/>
      <c r="BM8" s="52"/>
    </row>
    <row r="9" spans="1:82" s="20" customFormat="1" ht="12" hidden="1" customHeight="1">
      <c r="A9" s="19"/>
      <c r="D9"/>
      <c r="E9" s="53"/>
      <c r="F9" s="53"/>
      <c r="G9" s="53"/>
      <c r="H9" s="23"/>
      <c r="I9" s="51"/>
      <c r="J9" s="55"/>
      <c r="K9" s="53"/>
      <c r="L9" s="53"/>
      <c r="M9" s="53"/>
      <c r="N9" s="53"/>
      <c r="O9" s="53"/>
      <c r="P9" s="53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2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27"/>
      <c r="AU9" s="53"/>
      <c r="AV9" s="53"/>
      <c r="AW9" s="53"/>
      <c r="AX9" s="53"/>
      <c r="AY9" s="27"/>
      <c r="BB9" s="53"/>
      <c r="BC9" s="53"/>
      <c r="BD9" s="53"/>
      <c r="BE9" s="53"/>
      <c r="BF9" s="27"/>
      <c r="BH9" s="52"/>
      <c r="BI9" s="52"/>
      <c r="BJ9" s="52"/>
      <c r="BK9" s="52"/>
      <c r="BL9" s="52"/>
      <c r="BM9" s="52"/>
    </row>
    <row r="10" spans="1:82" s="20" customFormat="1" ht="12" hidden="1" customHeight="1">
      <c r="A10" s="19"/>
      <c r="D10"/>
      <c r="E10" s="53"/>
      <c r="F10" s="53"/>
      <c r="G10" s="53"/>
      <c r="H10" s="23"/>
      <c r="I10" s="51"/>
      <c r="J10" s="55"/>
      <c r="K10" s="53"/>
      <c r="L10" s="53"/>
      <c r="M10" s="53"/>
      <c r="N10" s="53"/>
      <c r="O10" s="53"/>
      <c r="P10" s="53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2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27"/>
      <c r="AU10" s="53"/>
      <c r="AV10" s="53"/>
      <c r="AW10" s="53"/>
      <c r="AX10" s="53"/>
      <c r="AY10" s="27"/>
      <c r="BB10" s="53"/>
      <c r="BC10" s="53"/>
      <c r="BD10" s="53"/>
      <c r="BE10" s="53"/>
      <c r="BF10" s="27"/>
      <c r="BH10" s="52"/>
      <c r="BI10" s="52"/>
      <c r="BJ10" s="52"/>
      <c r="BK10" s="52"/>
      <c r="BL10" s="52"/>
      <c r="BM10" s="52"/>
    </row>
    <row r="11" spans="1:82" s="20" customFormat="1" ht="11.25" hidden="1" customHeight="1">
      <c r="A11" s="19"/>
      <c r="D11"/>
      <c r="E11" s="53"/>
      <c r="F11" s="53"/>
      <c r="G11" s="53"/>
      <c r="H11" s="53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23"/>
      <c r="AS11" s="23"/>
      <c r="AT11" s="23"/>
      <c r="AU11" s="51"/>
      <c r="AV11" s="51"/>
      <c r="AW11" s="51"/>
      <c r="AX11" s="51"/>
      <c r="AY11" s="23"/>
      <c r="AZ11" s="23"/>
      <c r="BA11" s="23"/>
      <c r="BB11" s="51"/>
      <c r="BC11" s="51"/>
      <c r="BD11" s="51"/>
      <c r="BE11" s="51"/>
      <c r="BF11" s="23"/>
      <c r="BG11" s="23"/>
      <c r="BH11" s="51"/>
      <c r="BI11" s="51"/>
      <c r="BJ11" s="51"/>
      <c r="BK11" s="51"/>
      <c r="BL11" s="51"/>
      <c r="BM11" s="51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3"/>
      <c r="F12" s="728" t="s">
        <v>105</v>
      </c>
      <c r="G12" s="727" t="s">
        <v>122</v>
      </c>
      <c r="H12" s="727" t="s">
        <v>123</v>
      </c>
      <c r="I12" s="727" t="s">
        <v>107</v>
      </c>
      <c r="J12" s="727" t="s">
        <v>265</v>
      </c>
      <c r="K12" s="728"/>
      <c r="L12" s="728"/>
      <c r="M12" s="728"/>
      <c r="N12" s="728"/>
      <c r="O12" s="728"/>
      <c r="P12" s="728"/>
      <c r="Q12" s="727" t="s">
        <v>1206</v>
      </c>
      <c r="R12" s="734" t="s">
        <v>1184</v>
      </c>
      <c r="S12" s="738" t="str">
        <f>IF(TEMPLATE_SPHERE_CODE="HEAT","Производство",IF(TEMPLATE_SPHERE_CODE="VSNA","Производство (подъём / добыча)",IF(TEMPLATE_SPHERE_CODE="VOTV","Приём сточных вод","")))</f>
        <v/>
      </c>
      <c r="T12" s="739"/>
      <c r="U12" s="738" t="str">
        <f>IF(TEMPLATE_SPHERE_CODE="HEAT","Передача",IF(TEMPLATE_SPHERE_CODE="VSNA","Очистка воды",IF(TEMPLATE_SPHERE_CODE="VOTV","Очистка сточных вод","")))</f>
        <v/>
      </c>
      <c r="V12" s="739"/>
      <c r="W12" s="738" t="str">
        <f>IF(TEMPLATE_SPHERE_CODE="HEAT","Сбыт",IF(TEMPLATE_SPHERE_CODE="VSNA","Транспортировка воды",IF(TEMPLATE_SPHERE_CODE="VOTV","Транспортировка сточных вод","")))</f>
        <v/>
      </c>
      <c r="X12" s="739"/>
      <c r="Y12" s="728"/>
      <c r="Z12" s="728"/>
      <c r="AA12" s="728"/>
      <c r="AB12" s="752" t="s">
        <v>105</v>
      </c>
      <c r="AC12" s="752" t="s">
        <v>947</v>
      </c>
      <c r="AD12" s="752" t="s">
        <v>948</v>
      </c>
      <c r="AE12" s="744" t="s">
        <v>953</v>
      </c>
      <c r="AF12" s="744"/>
      <c r="AG12" s="744"/>
      <c r="AH12" s="755" t="s">
        <v>949</v>
      </c>
      <c r="AI12" s="756"/>
      <c r="AJ12" s="756"/>
      <c r="AK12" s="756"/>
      <c r="AL12" s="756"/>
      <c r="AM12" s="756"/>
      <c r="AN12" s="757"/>
      <c r="AO12" s="728"/>
      <c r="AP12" s="728"/>
      <c r="AQ12" s="728"/>
      <c r="AR12" s="728"/>
      <c r="AS12" s="728"/>
      <c r="AT12" s="749"/>
      <c r="AU12" s="727" t="s">
        <v>1207</v>
      </c>
      <c r="AV12" s="727"/>
      <c r="AW12" s="727"/>
      <c r="AX12" s="727"/>
      <c r="AY12" s="727"/>
      <c r="AZ12" s="727"/>
      <c r="BA12" s="727"/>
      <c r="BB12" s="727"/>
      <c r="BC12" s="747"/>
      <c r="BD12" s="728"/>
      <c r="BE12" s="728"/>
      <c r="BF12" s="728"/>
      <c r="BG12" s="728"/>
      <c r="BH12" s="743" t="str">
        <f>IF(TEMPLATE_SPHERE_CODE="HEAT","Производство",IF(TEMPLATE_SPHERE_CODE="VSNA","Производство (подъём / добыча)",IF(TEMPLATE_SPHERE_CODE="VOTV","Приём сточных вод","")))</f>
        <v/>
      </c>
      <c r="BI12" s="743"/>
      <c r="BJ12" s="743" t="str">
        <f>IF(TEMPLATE_SPHERE_CODE="HEAT","Передача",IF(TEMPLATE_SPHERE_CODE="VSNA","Очистка воды",IF(TEMPLATE_SPHERE_CODE="VOTV","Очистка сточных вод","")))</f>
        <v/>
      </c>
      <c r="BK12" s="743"/>
      <c r="BL12" s="743" t="str">
        <f>IF(TEMPLATE_SPHERE_CODE="HEAT","Сбыт",IF(TEMPLATE_SPHERE_CODE="VSNA","Транспортировка воды",IF(TEMPLATE_SPHERE_CODE="VOTV","Транспортировка сточных вод","")))</f>
        <v/>
      </c>
      <c r="BM12" s="743"/>
      <c r="BN12" s="728"/>
      <c r="BO12" s="728"/>
      <c r="BP12" s="728"/>
      <c r="BQ12" s="728"/>
      <c r="BR12" s="728"/>
      <c r="BS12" s="728"/>
      <c r="BT12" s="728"/>
      <c r="BU12" s="728"/>
      <c r="BV12" s="728"/>
      <c r="BW12" s="728"/>
      <c r="BX12" s="728"/>
      <c r="BY12" s="728"/>
      <c r="BZ12" s="728"/>
      <c r="CA12" s="737"/>
      <c r="CB12" s="737"/>
      <c r="CC12" s="728"/>
      <c r="CD12" s="730" t="s">
        <v>944</v>
      </c>
    </row>
    <row r="13" spans="1:82" ht="12" customHeight="1">
      <c r="E13" s="57"/>
      <c r="F13" s="728"/>
      <c r="G13" s="728"/>
      <c r="H13" s="728"/>
      <c r="I13" s="728"/>
      <c r="J13" s="728"/>
      <c r="K13" s="728"/>
      <c r="L13" s="728"/>
      <c r="M13" s="728"/>
      <c r="N13" s="728"/>
      <c r="O13" s="728"/>
      <c r="P13" s="728"/>
      <c r="Q13" s="728"/>
      <c r="R13" s="734"/>
      <c r="S13" s="740"/>
      <c r="T13" s="741"/>
      <c r="U13" s="740"/>
      <c r="V13" s="741"/>
      <c r="W13" s="740"/>
      <c r="X13" s="741"/>
      <c r="Y13" s="728"/>
      <c r="Z13" s="728"/>
      <c r="AA13" s="728"/>
      <c r="AB13" s="752"/>
      <c r="AC13" s="752"/>
      <c r="AD13" s="752"/>
      <c r="AE13" s="735" t="str">
        <f>IF(TEMPLATE_SPHERE_CODE="HEAT","Производство",IF(TEMPLATE_SPHERE_CODE="VSNA","Производство (подъём / добыча)",IF(TEMPLATE_SPHERE_CODE="VOTV","Приём сточных вод","")))</f>
        <v/>
      </c>
      <c r="AF13" s="735" t="str">
        <f>IF(TEMPLATE_SPHERE_CODE="HEAT","Передача",IF(TEMPLATE_SPHERE_CODE="VSNA","Очистка воды",IF(TEMPLATE_SPHERE_CODE="VOTV","Очистка сточных вод","")))</f>
        <v/>
      </c>
      <c r="AG13" s="735" t="str">
        <f>IF(TEMPLATE_SPHERE_CODE="HEAT","Сбыт",IF(TEMPLATE_SPHERE_CODE="VSNA","Транспортировка воды",IF(TEMPLATE_SPHERE_CODE="VOTV","Транспортировка сточных вод","")))</f>
        <v/>
      </c>
      <c r="AH13" s="742" t="s">
        <v>122</v>
      </c>
      <c r="AI13" s="742" t="s">
        <v>123</v>
      </c>
      <c r="AJ13" s="742" t="s">
        <v>107</v>
      </c>
      <c r="AK13" s="742" t="s">
        <v>950</v>
      </c>
      <c r="AL13" s="742" t="s">
        <v>107</v>
      </c>
      <c r="AM13" s="742" t="s">
        <v>951</v>
      </c>
      <c r="AN13" s="742" t="s">
        <v>952</v>
      </c>
      <c r="AO13" s="728"/>
      <c r="AP13" s="728"/>
      <c r="AQ13" s="728"/>
      <c r="AR13" s="728"/>
      <c r="AS13" s="728"/>
      <c r="AT13" s="749"/>
      <c r="AU13" s="751" t="s">
        <v>122</v>
      </c>
      <c r="AV13" s="751" t="s">
        <v>123</v>
      </c>
      <c r="AW13" s="751" t="s">
        <v>107</v>
      </c>
      <c r="AX13" s="751" t="s">
        <v>950</v>
      </c>
      <c r="AY13" s="751" t="s">
        <v>107</v>
      </c>
      <c r="AZ13" s="735"/>
      <c r="BA13" s="735"/>
      <c r="BB13" s="735"/>
      <c r="BC13" s="747"/>
      <c r="BD13" s="728"/>
      <c r="BE13" s="728"/>
      <c r="BF13" s="728"/>
      <c r="BG13" s="728"/>
      <c r="BH13" s="744" t="str">
        <f>"Установленная мощность, " &amp; IF(TEMPLATE_SPHERE_CODE="HEAT","Гкал/час",IF(TEMPLATE_SPHERE_CODE="VSNA","куб.м/час",IF(TEMPLATE_SPHERE_CODE="VOTV","куб.м/час","")))</f>
        <v xml:space="preserve">Установленная мощность, </v>
      </c>
      <c r="BI13" s="744" t="str">
        <f>"Подключенная нагрузка, " &amp; IF(TEMPLATE_SPHERE_CODE="HEAT","Гкал/час",IF(TEMPLATE_SPHERE_CODE="VSNA","куб.м/час",IF(TEMPLATE_SPHERE_CODE="VOTV","куб.м/час","")))</f>
        <v xml:space="preserve">Подключенная нагрузка, </v>
      </c>
      <c r="BJ13" s="744" t="str">
        <f>"Установленная мощность, " &amp; IF(TEMPLATE_SPHERE_CODE="HEAT","Гкал/час",IF(TEMPLATE_SPHERE_CODE="VSNA","куб.м/час",IF(TEMPLATE_SPHERE_CODE="VOTV","куб.м/час","")))</f>
        <v xml:space="preserve">Установленная мощность, </v>
      </c>
      <c r="BK13" s="744" t="str">
        <f>"Подключенная нагрузка, " &amp; IF(TEMPLATE_SPHERE_CODE="HEAT","Гкал/час",IF(TEMPLATE_SPHERE_CODE="VSNA","куб.м/час",IF(TEMPLATE_SPHERE_CODE="VOTV","куб.м/час","")))</f>
        <v xml:space="preserve">Подключенная нагрузка, </v>
      </c>
      <c r="BL13" s="744" t="str">
        <f>"Установленная мощность, " &amp; IF(TEMPLATE_SPHERE_CODE="HEAT","Гкал/час",IF(TEMPLATE_SPHERE_CODE="VSNA","куб.м/час",IF(TEMPLATE_SPHERE_CODE="VOTV","куб.м/час","")))</f>
        <v xml:space="preserve">Установленная мощность, </v>
      </c>
      <c r="BM13" s="744" t="str">
        <f>"Подключенная нагрузка, " &amp; IF(TEMPLATE_SPHERE_CODE="HEAT","Гкал/час",IF(TEMPLATE_SPHERE_CODE="VSNA","куб.м/час",IF(TEMPLATE_SPHERE_CODE="VOTV","куб.м/час","")))</f>
        <v xml:space="preserve">Подключенная нагрузка, </v>
      </c>
      <c r="BN13" s="728"/>
      <c r="BO13" s="728"/>
      <c r="BP13" s="728"/>
      <c r="BQ13" s="728"/>
      <c r="BR13" s="728"/>
      <c r="BS13" s="728"/>
      <c r="BT13" s="728"/>
      <c r="BU13" s="728"/>
      <c r="BV13" s="728"/>
      <c r="BW13" s="728"/>
      <c r="BX13" s="728"/>
      <c r="BY13" s="728"/>
      <c r="BZ13" s="728"/>
      <c r="CA13" s="746"/>
      <c r="CB13" s="746"/>
      <c r="CC13" s="728"/>
      <c r="CD13" s="746"/>
    </row>
    <row r="14" spans="1:82" s="20" customFormat="1" ht="12" customHeight="1">
      <c r="A14" s="22"/>
      <c r="D14"/>
      <c r="E14" s="57"/>
      <c r="F14" s="737"/>
      <c r="G14" s="728"/>
      <c r="H14" s="728"/>
      <c r="I14" s="728"/>
      <c r="J14" s="728"/>
      <c r="K14" s="737"/>
      <c r="L14" s="737"/>
      <c r="M14" s="737"/>
      <c r="N14" s="737"/>
      <c r="O14" s="737"/>
      <c r="P14" s="737"/>
      <c r="Q14" s="737"/>
      <c r="R14" s="734"/>
      <c r="S14" s="442" t="s">
        <v>736</v>
      </c>
      <c r="T14" s="442" t="s">
        <v>1183</v>
      </c>
      <c r="U14" s="442" t="s">
        <v>736</v>
      </c>
      <c r="V14" s="442" t="s">
        <v>1183</v>
      </c>
      <c r="W14" s="442" t="s">
        <v>736</v>
      </c>
      <c r="X14" s="442" t="s">
        <v>1183</v>
      </c>
      <c r="Y14" s="737"/>
      <c r="Z14" s="737"/>
      <c r="AA14" s="737"/>
      <c r="AB14" s="725"/>
      <c r="AC14" s="725"/>
      <c r="AD14" s="725"/>
      <c r="AE14" s="736"/>
      <c r="AF14" s="736"/>
      <c r="AG14" s="736"/>
      <c r="AH14" s="736"/>
      <c r="AI14" s="736"/>
      <c r="AJ14" s="736"/>
      <c r="AK14" s="736"/>
      <c r="AL14" s="736"/>
      <c r="AM14" s="736"/>
      <c r="AN14" s="736"/>
      <c r="AO14" s="737"/>
      <c r="AP14" s="737"/>
      <c r="AQ14" s="737"/>
      <c r="AR14" s="737"/>
      <c r="AS14" s="737"/>
      <c r="AT14" s="750"/>
      <c r="AU14" s="742"/>
      <c r="AV14" s="742"/>
      <c r="AW14" s="742"/>
      <c r="AX14" s="742"/>
      <c r="AY14" s="742"/>
      <c r="AZ14" s="736"/>
      <c r="BA14" s="736"/>
      <c r="BB14" s="736"/>
      <c r="BC14" s="748"/>
      <c r="BD14" s="737"/>
      <c r="BE14" s="737"/>
      <c r="BF14" s="737"/>
      <c r="BG14" s="737"/>
      <c r="BH14" s="745"/>
      <c r="BI14" s="745"/>
      <c r="BJ14" s="745"/>
      <c r="BK14" s="745"/>
      <c r="BL14" s="745"/>
      <c r="BM14" s="745"/>
      <c r="BN14" s="737"/>
      <c r="BO14" s="737"/>
      <c r="BP14" s="737"/>
      <c r="BQ14" s="737"/>
      <c r="BR14" s="737"/>
      <c r="BS14" s="737"/>
      <c r="BT14" s="737"/>
      <c r="BU14" s="737"/>
      <c r="BV14" s="737"/>
      <c r="BW14" s="737"/>
      <c r="BX14" s="737"/>
      <c r="BY14" s="737"/>
      <c r="BZ14" s="737"/>
      <c r="CA14" s="746"/>
      <c r="CB14" s="746"/>
      <c r="CC14" s="737"/>
      <c r="CD14" s="746"/>
    </row>
    <row r="15" spans="1:82" ht="0.75" customHeight="1">
      <c r="E15" s="57"/>
      <c r="F15" s="453">
        <v>0</v>
      </c>
      <c r="G15" s="454"/>
      <c r="H15" s="454"/>
      <c r="I15" s="454"/>
      <c r="J15" s="454"/>
      <c r="K15" s="455"/>
      <c r="L15" s="455"/>
      <c r="M15" s="455"/>
      <c r="N15" s="455"/>
      <c r="O15" s="455"/>
      <c r="P15" s="455"/>
      <c r="Q15" s="454"/>
      <c r="R15" s="455"/>
      <c r="S15" s="455"/>
      <c r="T15" s="455"/>
      <c r="U15" s="455"/>
      <c r="V15" s="455"/>
      <c r="W15" s="455"/>
      <c r="X15" s="455"/>
      <c r="Y15" s="455"/>
      <c r="Z15" s="455"/>
      <c r="AA15" s="454"/>
      <c r="AB15" s="454"/>
      <c r="AC15" s="454"/>
      <c r="AD15" s="454"/>
      <c r="AE15" s="454"/>
      <c r="AF15" s="454"/>
      <c r="AG15" s="454"/>
      <c r="AH15" s="454"/>
      <c r="AI15" s="454"/>
      <c r="AJ15" s="454"/>
      <c r="AK15" s="454"/>
      <c r="AL15" s="454"/>
      <c r="AM15" s="454"/>
      <c r="AN15" s="454"/>
      <c r="AO15" s="455"/>
      <c r="AP15" s="455"/>
      <c r="AQ15" s="455"/>
      <c r="AR15" s="455"/>
      <c r="AS15" s="455"/>
      <c r="AT15" s="455"/>
      <c r="AU15" s="454"/>
      <c r="AV15" s="454"/>
      <c r="AW15" s="454"/>
      <c r="AX15" s="454"/>
      <c r="AY15" s="454"/>
      <c r="AZ15" s="455"/>
      <c r="BA15" s="455"/>
      <c r="BB15" s="455"/>
      <c r="BC15" s="455"/>
      <c r="BD15" s="455"/>
      <c r="BE15" s="455"/>
      <c r="BF15" s="455"/>
      <c r="BG15" s="455"/>
      <c r="BH15" s="454"/>
      <c r="BI15" s="454"/>
      <c r="BJ15" s="454"/>
      <c r="BK15" s="454"/>
      <c r="BL15" s="454"/>
      <c r="BM15" s="454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6"/>
    </row>
    <row r="16" spans="1:82" ht="11.25" customHeight="1">
      <c r="C16" s="20" t="s">
        <v>670</v>
      </c>
      <c r="E16" s="252" t="s">
        <v>670</v>
      </c>
      <c r="F16" s="437"/>
      <c r="G16" s="438" t="s">
        <v>2421</v>
      </c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1"/>
      <c r="BG16" s="451"/>
      <c r="BH16" s="451"/>
      <c r="BI16" s="451"/>
      <c r="BJ16" s="451"/>
      <c r="BK16" s="451"/>
      <c r="BL16" s="451"/>
      <c r="BM16" s="451"/>
      <c r="BN16" s="451"/>
      <c r="BO16" s="451"/>
      <c r="BP16" s="451"/>
      <c r="BQ16" s="451"/>
      <c r="BR16" s="451"/>
      <c r="BS16" s="451"/>
      <c r="BT16" s="451"/>
      <c r="BU16" s="451"/>
      <c r="BV16" s="451"/>
      <c r="BW16" s="451"/>
      <c r="BX16" s="451"/>
      <c r="BY16" s="451"/>
      <c r="BZ16" s="451"/>
      <c r="CA16" s="451"/>
      <c r="CB16" s="451"/>
      <c r="CC16" s="451"/>
      <c r="CD16" s="452"/>
    </row>
    <row r="17" spans="1:82" s="20" customFormat="1">
      <c r="D17"/>
      <c r="E17" s="23" t="s">
        <v>839</v>
      </c>
      <c r="F17" s="139"/>
      <c r="G17" s="139"/>
      <c r="H17" s="139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39"/>
      <c r="AT17" s="139"/>
      <c r="AU17" s="140"/>
      <c r="AV17" s="140"/>
      <c r="AW17" s="140"/>
      <c r="AX17" s="140"/>
      <c r="AY17" s="139"/>
      <c r="AZ17" s="139"/>
      <c r="BA17" s="139"/>
      <c r="BB17" s="140"/>
      <c r="BC17" s="140"/>
      <c r="BD17" s="140"/>
      <c r="BE17" s="140"/>
      <c r="BF17" s="139"/>
      <c r="BG17" s="139"/>
      <c r="BH17" s="140"/>
      <c r="BI17" s="140"/>
      <c r="BJ17" s="140"/>
      <c r="BK17" s="140"/>
      <c r="BL17" s="140"/>
      <c r="BM17" s="140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</row>
    <row r="18" spans="1:82" s="20" customFormat="1">
      <c r="D18"/>
      <c r="E18" s="23"/>
      <c r="F18" s="23"/>
      <c r="G18" s="638" t="s">
        <v>2407</v>
      </c>
      <c r="H18" s="23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23"/>
      <c r="AE18" s="23"/>
      <c r="AF18" s="23"/>
      <c r="AG18" s="23"/>
      <c r="AH18" s="51"/>
      <c r="AI18" s="51"/>
      <c r="AJ18" s="51"/>
      <c r="AK18" s="51"/>
      <c r="AL18" s="23"/>
      <c r="AM18" s="23"/>
      <c r="AN18" s="51"/>
      <c r="AO18" s="51"/>
      <c r="AP18" s="23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23"/>
      <c r="BV18" s="23"/>
      <c r="BW18" s="51"/>
      <c r="BX18" s="51"/>
      <c r="BY18" s="51"/>
      <c r="BZ18" s="51"/>
      <c r="CA18" s="51"/>
      <c r="CB18" s="23"/>
      <c r="CC18" s="23"/>
      <c r="CD18" s="23"/>
    </row>
    <row r="19" spans="1:82" ht="30" customHeight="1">
      <c r="G19" s="753" t="s">
        <v>2423</v>
      </c>
      <c r="H19" s="754"/>
      <c r="I19" s="754"/>
      <c r="J19" s="754"/>
      <c r="K19" s="754"/>
      <c r="L19" s="754"/>
      <c r="M19" s="754"/>
      <c r="N19" s="754"/>
      <c r="O19" s="754"/>
      <c r="P19" s="754"/>
      <c r="Q19" s="754"/>
      <c r="AD19" s="2"/>
      <c r="AE19" s="2"/>
      <c r="AF19" s="2"/>
      <c r="AG19" s="2"/>
      <c r="AI19" s="2"/>
      <c r="AJ19" s="2"/>
      <c r="AK19" s="2"/>
      <c r="AL19" s="2"/>
      <c r="AM19" s="2"/>
      <c r="AN19" s="2"/>
      <c r="AO19" s="2"/>
      <c r="AU19" s="2"/>
      <c r="BB19" s="2"/>
      <c r="BE19" s="20"/>
      <c r="BG19" s="20"/>
      <c r="BK19" s="2"/>
      <c r="BN19" s="20"/>
      <c r="BO19" s="20"/>
      <c r="BP19" s="20"/>
      <c r="BQ19" s="20"/>
      <c r="BR19" s="20"/>
      <c r="BS19" s="20"/>
      <c r="BT19" s="20"/>
      <c r="BW19" s="20"/>
      <c r="BX19" s="20"/>
      <c r="BY19" s="20"/>
      <c r="BZ19" s="20"/>
    </row>
    <row r="20" spans="1:82" ht="30" customHeight="1">
      <c r="G20" s="753" t="s">
        <v>2422</v>
      </c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AD20" s="2"/>
      <c r="AE20" s="2"/>
      <c r="AF20" s="2"/>
      <c r="AG20" s="2"/>
      <c r="AI20" s="2"/>
      <c r="AJ20" s="2"/>
      <c r="AK20" s="2"/>
      <c r="AL20" s="2"/>
      <c r="AM20" s="2"/>
      <c r="AN20" s="2"/>
      <c r="AO20" s="2"/>
      <c r="AU20" s="2"/>
      <c r="BB20" s="2"/>
      <c r="BE20" s="20"/>
      <c r="BG20" s="20"/>
      <c r="BK20" s="2"/>
      <c r="BN20" s="20"/>
      <c r="BO20" s="20"/>
      <c r="BP20" s="20"/>
      <c r="BQ20" s="20"/>
      <c r="BR20" s="20"/>
      <c r="BS20" s="20"/>
      <c r="BT20" s="20"/>
      <c r="BW20" s="20"/>
      <c r="BX20" s="20"/>
      <c r="BY20" s="20"/>
      <c r="BZ20" s="20"/>
    </row>
    <row r="22" spans="1:82" s="20" customFormat="1" ht="24" customHeight="1">
      <c r="A22" s="22"/>
      <c r="D22"/>
      <c r="F22" s="724" t="s">
        <v>2471</v>
      </c>
      <c r="G22" s="724"/>
      <c r="H22" s="724"/>
      <c r="I22" s="724"/>
      <c r="J22" s="724"/>
      <c r="K22" s="724"/>
      <c r="AN22" s="22"/>
      <c r="AO22" s="22"/>
      <c r="AU22" s="22"/>
      <c r="BB22" s="22"/>
    </row>
    <row r="23" spans="1:82" ht="11.25" customHeight="1"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</row>
    <row r="24" spans="1:82" ht="11.25" customHeight="1"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</row>
    <row r="25" spans="1:82" ht="11.25" customHeight="1"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</row>
    <row r="26" spans="1:82"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</row>
    <row r="27" spans="1:82"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</row>
    <row r="28" spans="1:82"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</row>
    <row r="29" spans="1:82">
      <c r="AP29" s="22"/>
      <c r="AQ29" s="22"/>
      <c r="AR29" s="22"/>
      <c r="AS29" s="22"/>
      <c r="AT29" s="22"/>
      <c r="AV29" s="22"/>
      <c r="AW29" s="22"/>
      <c r="AX29" s="22"/>
      <c r="AY29" s="22"/>
      <c r="AZ29" s="22"/>
      <c r="BA29" s="22"/>
    </row>
    <row r="30" spans="1:82">
      <c r="AP30" s="22"/>
      <c r="AQ30" s="22"/>
      <c r="AR30" s="22"/>
      <c r="AS30" s="22"/>
      <c r="AT30" s="22"/>
      <c r="AV30" s="22"/>
      <c r="AW30" s="22"/>
      <c r="AX30" s="22"/>
      <c r="AY30" s="22"/>
      <c r="AZ30" s="22"/>
      <c r="BA30" s="22"/>
    </row>
    <row r="31" spans="1:82">
      <c r="AP31" s="22"/>
      <c r="AQ31" s="22"/>
      <c r="AR31" s="22"/>
      <c r="AS31" s="22"/>
      <c r="AT31" s="22"/>
      <c r="AV31" s="22"/>
      <c r="AW31" s="22"/>
      <c r="AX31" s="22"/>
      <c r="AY31" s="22"/>
      <c r="AZ31" s="22"/>
      <c r="BA31" s="22"/>
    </row>
    <row r="32" spans="1:82">
      <c r="AP32" s="22"/>
      <c r="AQ32" s="22"/>
      <c r="AR32" s="22"/>
      <c r="AS32" s="22"/>
      <c r="AT32" s="22"/>
      <c r="AV32" s="22"/>
      <c r="AW32" s="22"/>
      <c r="AX32" s="22"/>
      <c r="AY32" s="22"/>
      <c r="AZ32" s="22"/>
      <c r="BA32" s="22"/>
    </row>
  </sheetData>
  <sheetProtection password="F421" sheet="1" objects="1" scenarios="1" formatColumns="0" formatRows="0"/>
  <mergeCells count="85">
    <mergeCell ref="G19:Q19"/>
    <mergeCell ref="G20:Q20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L13:AL14"/>
    <mergeCell ref="AQ12:AQ14"/>
    <mergeCell ref="BE12:BE14"/>
    <mergeCell ref="AS12:AS14"/>
    <mergeCell ref="AK13:AK14"/>
    <mergeCell ref="AW13:AW14"/>
    <mergeCell ref="I5:J5"/>
    <mergeCell ref="AH13:AH14"/>
    <mergeCell ref="AI13:AI14"/>
    <mergeCell ref="J12:J14"/>
    <mergeCell ref="K12:K14"/>
    <mergeCell ref="L12:L14"/>
    <mergeCell ref="M12:M14"/>
    <mergeCell ref="Q12:Q14"/>
    <mergeCell ref="R12:R14"/>
    <mergeCell ref="AD12:AD14"/>
    <mergeCell ref="N12:N14"/>
    <mergeCell ref="O12:O14"/>
    <mergeCell ref="P12:P14"/>
    <mergeCell ref="AA12:AA14"/>
    <mergeCell ref="AB12:AB14"/>
    <mergeCell ref="AC12:AC14"/>
    <mergeCell ref="AR12:AR14"/>
    <mergeCell ref="BO12:BO14"/>
    <mergeCell ref="BN12:BN14"/>
    <mergeCell ref="BC12:BC14"/>
    <mergeCell ref="BD12:BD14"/>
    <mergeCell ref="AT12:AT14"/>
    <mergeCell ref="AX13:AX14"/>
    <mergeCell ref="AY13:AY14"/>
    <mergeCell ref="AU12:BB12"/>
    <mergeCell ref="BB13:BB14"/>
    <mergeCell ref="BA13:BA14"/>
    <mergeCell ref="AU13:AU14"/>
    <mergeCell ref="AV13:AV14"/>
    <mergeCell ref="BH13:BH14"/>
    <mergeCell ref="BI13:BI14"/>
    <mergeCell ref="BM13:BM14"/>
    <mergeCell ref="CD12:CD14"/>
    <mergeCell ref="BZ12:BZ14"/>
    <mergeCell ref="CC12:CC14"/>
    <mergeCell ref="BT12:BT14"/>
    <mergeCell ref="BU12:BU14"/>
    <mergeCell ref="BX12:BX14"/>
    <mergeCell ref="CA12:CA14"/>
    <mergeCell ref="CB12:CB14"/>
    <mergeCell ref="BY12:BY14"/>
    <mergeCell ref="BV12:BV14"/>
    <mergeCell ref="BW12:BW14"/>
    <mergeCell ref="BL12:BM12"/>
    <mergeCell ref="BF12:BF14"/>
    <mergeCell ref="BJ12:BK12"/>
    <mergeCell ref="BQ12:BQ14"/>
    <mergeCell ref="BG12:BG14"/>
    <mergeCell ref="BH12:BI12"/>
    <mergeCell ref="BJ13:BJ14"/>
    <mergeCell ref="BK13:BK14"/>
    <mergeCell ref="BL13:BL14"/>
    <mergeCell ref="BP12:BP14"/>
    <mergeCell ref="G4:N4"/>
    <mergeCell ref="F22:K22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J13:AJ14"/>
    <mergeCell ref="AM13:AM14"/>
    <mergeCell ref="AN13:AN1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echSheet">
    <tabColor indexed="47"/>
  </sheetPr>
  <dimension ref="A1:AB123"/>
  <sheetViews>
    <sheetView showGridLines="0" zoomScale="80" zoomScaleNormal="80" workbookViewId="0"/>
  </sheetViews>
  <sheetFormatPr defaultRowHeight="11.25" customHeight="1"/>
  <cols>
    <col min="1" max="1" width="42.7109375" style="209" customWidth="1"/>
    <col min="2" max="2" width="6.7109375" style="209" customWidth="1"/>
    <col min="3" max="3" width="40.7109375" style="209" customWidth="1"/>
    <col min="4" max="4" width="3.7109375" style="209" customWidth="1"/>
    <col min="5" max="5" width="55.7109375" style="209" customWidth="1"/>
    <col min="6" max="6" width="3.7109375" style="209" customWidth="1"/>
    <col min="7" max="7" width="55.7109375" style="209" customWidth="1"/>
    <col min="8" max="8" width="3.7109375" style="209" customWidth="1"/>
    <col min="9" max="9" width="59.7109375" style="209" customWidth="1"/>
    <col min="10" max="10" width="3.7109375" style="209" customWidth="1"/>
    <col min="11" max="11" width="45.7109375" style="209" customWidth="1"/>
    <col min="12" max="12" width="4.7109375" style="209" customWidth="1"/>
    <col min="13" max="13" width="45.7109375" style="209" customWidth="1"/>
    <col min="14" max="14" width="4.7109375" style="209" customWidth="1"/>
    <col min="15" max="15" width="45.7109375" style="209" customWidth="1"/>
    <col min="16" max="16" width="4.7109375" style="209" customWidth="1"/>
    <col min="17" max="17" width="45.85546875" style="209" customWidth="1"/>
    <col min="18" max="18" width="4.7109375" style="209" customWidth="1"/>
    <col min="19" max="19" width="45.7109375" style="209" customWidth="1"/>
    <col min="20" max="20" width="14.5703125" style="209" customWidth="1"/>
    <col min="21" max="21" width="4.7109375" style="209" customWidth="1"/>
    <col min="22" max="22" width="45.7109375" style="209" customWidth="1"/>
    <col min="23" max="23" width="4.7109375" style="209" customWidth="1"/>
    <col min="24" max="24" width="34.42578125" style="209" bestFit="1" customWidth="1"/>
    <col min="25" max="25" width="18.7109375" style="209" customWidth="1"/>
    <col min="26" max="26" width="23.7109375" style="209" customWidth="1"/>
    <col min="27" max="28" width="12.5703125" style="209" customWidth="1"/>
    <col min="29" max="16384" width="9.140625" style="209"/>
  </cols>
  <sheetData>
    <row r="1" spans="1:28" ht="11.25" customHeight="1">
      <c r="A1" s="2" t="s">
        <v>1</v>
      </c>
      <c r="B1" s="208" t="s">
        <v>451</v>
      </c>
      <c r="C1" s="2" t="s">
        <v>1</v>
      </c>
      <c r="E1" s="433" t="s">
        <v>897</v>
      </c>
      <c r="G1" s="210" t="s">
        <v>100</v>
      </c>
      <c r="I1" s="210" t="s">
        <v>562</v>
      </c>
      <c r="K1" s="210" t="s">
        <v>101</v>
      </c>
      <c r="M1" s="249" t="s">
        <v>695</v>
      </c>
      <c r="O1" s="249" t="s">
        <v>738</v>
      </c>
      <c r="P1" s="211"/>
      <c r="Q1" s="210" t="s">
        <v>875</v>
      </c>
      <c r="W1" s="211"/>
      <c r="X1" s="464" t="s">
        <v>2490</v>
      </c>
      <c r="Y1" s="210" t="s">
        <v>2</v>
      </c>
      <c r="AA1" s="210" t="s">
        <v>699</v>
      </c>
      <c r="AB1" s="210" t="s">
        <v>277</v>
      </c>
    </row>
    <row r="2" spans="1:28" ht="11.25" customHeight="1">
      <c r="A2" s="2" t="s">
        <v>3</v>
      </c>
      <c r="B2" s="208" t="s">
        <v>452</v>
      </c>
      <c r="C2" s="2" t="s">
        <v>3</v>
      </c>
      <c r="E2" s="434" t="s">
        <v>898</v>
      </c>
      <c r="G2" s="212" t="s">
        <v>2390</v>
      </c>
      <c r="I2" s="212" t="s">
        <v>550</v>
      </c>
      <c r="K2" s="212" t="s">
        <v>132</v>
      </c>
      <c r="M2" s="250" t="s">
        <v>739</v>
      </c>
      <c r="O2" s="250" t="s">
        <v>737</v>
      </c>
      <c r="Q2" s="431" t="str">
        <f>USE_DNS_SERVICE</f>
        <v>https://eias.fstrf.ru</v>
      </c>
      <c r="X2" s="464"/>
      <c r="Y2" s="210" t="s">
        <v>4</v>
      </c>
      <c r="AA2" s="212">
        <v>2010</v>
      </c>
      <c r="AB2" s="212" t="s">
        <v>787</v>
      </c>
    </row>
    <row r="3" spans="1:28" ht="11.25" customHeight="1">
      <c r="A3" s="2" t="s">
        <v>5</v>
      </c>
      <c r="B3" s="208" t="s">
        <v>453</v>
      </c>
      <c r="C3" s="2" t="s">
        <v>5</v>
      </c>
      <c r="E3" s="434" t="s">
        <v>899</v>
      </c>
      <c r="G3" s="214" t="s">
        <v>98</v>
      </c>
      <c r="I3" s="212" t="s">
        <v>603</v>
      </c>
      <c r="K3" s="212" t="s">
        <v>130</v>
      </c>
      <c r="O3" s="250" t="s">
        <v>737</v>
      </c>
      <c r="X3" s="250" t="s">
        <v>1241</v>
      </c>
      <c r="Y3" s="210" t="s">
        <v>1240</v>
      </c>
      <c r="AA3" s="212">
        <v>2011</v>
      </c>
      <c r="AB3" s="212" t="s">
        <v>266</v>
      </c>
    </row>
    <row r="4" spans="1:28" ht="11.25" customHeight="1">
      <c r="A4" s="2" t="s">
        <v>6</v>
      </c>
      <c r="B4" s="208" t="s">
        <v>454</v>
      </c>
      <c r="C4" s="2" t="s">
        <v>6</v>
      </c>
      <c r="E4" s="434" t="s">
        <v>900</v>
      </c>
      <c r="G4" s="214" t="s">
        <v>1425</v>
      </c>
      <c r="N4" s="213"/>
      <c r="O4" s="250" t="s">
        <v>737</v>
      </c>
      <c r="Q4" s="210" t="s">
        <v>691</v>
      </c>
      <c r="X4" s="250" t="s">
        <v>737</v>
      </c>
      <c r="Y4" s="210" t="s">
        <v>1242</v>
      </c>
      <c r="AA4" s="212">
        <v>2012</v>
      </c>
      <c r="AB4" s="212" t="s">
        <v>267</v>
      </c>
    </row>
    <row r="5" spans="1:28" ht="11.25" customHeight="1">
      <c r="A5" s="2" t="s">
        <v>7</v>
      </c>
      <c r="B5" s="208" t="s">
        <v>455</v>
      </c>
      <c r="C5" s="2" t="s">
        <v>7</v>
      </c>
      <c r="G5" s="214" t="s">
        <v>99</v>
      </c>
      <c r="I5" s="210" t="s">
        <v>551</v>
      </c>
      <c r="M5" s="478" t="s">
        <v>1321</v>
      </c>
      <c r="O5" s="250" t="s">
        <v>737</v>
      </c>
      <c r="Q5" s="431">
        <v>1.18</v>
      </c>
      <c r="AA5" s="212">
        <v>2013</v>
      </c>
      <c r="AB5" s="212" t="s">
        <v>268</v>
      </c>
    </row>
    <row r="6" spans="1:28" ht="11.25" customHeight="1">
      <c r="A6" s="2" t="s">
        <v>8</v>
      </c>
      <c r="B6" s="208" t="s">
        <v>456</v>
      </c>
      <c r="C6" s="2" t="s">
        <v>8</v>
      </c>
      <c r="E6" s="210" t="s">
        <v>894</v>
      </c>
      <c r="G6" s="214" t="s">
        <v>2390</v>
      </c>
      <c r="I6" s="212" t="s">
        <v>553</v>
      </c>
      <c r="M6" s="479" t="s">
        <v>1322</v>
      </c>
      <c r="AA6" s="212">
        <v>2014</v>
      </c>
      <c r="AB6" s="212" t="s">
        <v>269</v>
      </c>
    </row>
    <row r="7" spans="1:28" ht="11.25" customHeight="1">
      <c r="A7" s="2" t="s">
        <v>47</v>
      </c>
      <c r="B7" s="208" t="s">
        <v>457</v>
      </c>
      <c r="C7" s="2" t="s">
        <v>47</v>
      </c>
      <c r="E7" s="212" t="s">
        <v>895</v>
      </c>
      <c r="Q7" s="210" t="s">
        <v>1217</v>
      </c>
      <c r="X7" s="210" t="s">
        <v>85</v>
      </c>
      <c r="AA7" s="212">
        <v>2015</v>
      </c>
      <c r="AB7" s="212" t="s">
        <v>270</v>
      </c>
    </row>
    <row r="8" spans="1:28" ht="11.25" customHeight="1">
      <c r="A8" s="2" t="s">
        <v>48</v>
      </c>
      <c r="B8" s="208" t="s">
        <v>458</v>
      </c>
      <c r="C8" s="2" t="s">
        <v>48</v>
      </c>
      <c r="E8" s="212" t="s">
        <v>131</v>
      </c>
      <c r="G8" s="210" t="s">
        <v>296</v>
      </c>
      <c r="I8" s="210" t="s">
        <v>552</v>
      </c>
      <c r="Q8" s="431" t="str">
        <f>god</f>
        <v>2016</v>
      </c>
      <c r="X8" s="212" t="s">
        <v>1209</v>
      </c>
      <c r="AA8" s="212">
        <v>2016</v>
      </c>
      <c r="AB8" s="212" t="s">
        <v>271</v>
      </c>
    </row>
    <row r="9" spans="1:28" ht="11.25" customHeight="1">
      <c r="A9" s="2" t="s">
        <v>49</v>
      </c>
      <c r="B9" s="215" t="s">
        <v>459</v>
      </c>
      <c r="C9" s="2" t="s">
        <v>49</v>
      </c>
      <c r="E9" s="212" t="s">
        <v>896</v>
      </c>
      <c r="G9" s="212"/>
      <c r="I9" s="212" t="s">
        <v>553</v>
      </c>
      <c r="X9" s="212" t="s">
        <v>87</v>
      </c>
      <c r="AA9" s="212">
        <v>2017</v>
      </c>
      <c r="AB9" s="212" t="s">
        <v>272</v>
      </c>
    </row>
    <row r="10" spans="1:28" ht="11.25" customHeight="1">
      <c r="A10" s="2" t="s">
        <v>50</v>
      </c>
      <c r="B10" s="215" t="s">
        <v>460</v>
      </c>
      <c r="C10" s="2" t="s">
        <v>50</v>
      </c>
      <c r="G10" s="214" t="s">
        <v>884</v>
      </c>
      <c r="Q10" s="210" t="s">
        <v>1145</v>
      </c>
      <c r="X10" s="212" t="s">
        <v>1210</v>
      </c>
      <c r="AA10" s="212">
        <v>2018</v>
      </c>
      <c r="AB10" s="212" t="s">
        <v>273</v>
      </c>
    </row>
    <row r="11" spans="1:28" ht="11.25" customHeight="1">
      <c r="A11" s="216" t="s">
        <v>51</v>
      </c>
      <c r="B11" s="208" t="s">
        <v>461</v>
      </c>
      <c r="C11" s="217" t="s">
        <v>462</v>
      </c>
      <c r="E11" s="210" t="s">
        <v>893</v>
      </c>
      <c r="G11" s="214" t="s">
        <v>885</v>
      </c>
      <c r="I11" s="210" t="s">
        <v>255</v>
      </c>
      <c r="Q11" s="431" t="str">
        <f>"01.01." &amp; PERIOD</f>
        <v>01.01.2016</v>
      </c>
      <c r="X11" s="212" t="s">
        <v>89</v>
      </c>
      <c r="AA11" s="212">
        <v>2019</v>
      </c>
      <c r="AB11" s="212" t="s">
        <v>274</v>
      </c>
    </row>
    <row r="12" spans="1:28" ht="11.25" customHeight="1">
      <c r="A12" s="216" t="s">
        <v>96</v>
      </c>
      <c r="B12" s="208" t="s">
        <v>463</v>
      </c>
      <c r="C12" s="218"/>
      <c r="E12" s="212" t="s">
        <v>888</v>
      </c>
      <c r="G12" s="214" t="s">
        <v>881</v>
      </c>
      <c r="I12" s="212" t="s">
        <v>553</v>
      </c>
      <c r="Q12" s="431" t="str">
        <f>"31.12." &amp; PERIOD</f>
        <v>31.12.2016</v>
      </c>
      <c r="X12" s="212" t="s">
        <v>90</v>
      </c>
      <c r="AA12" s="212">
        <v>2020</v>
      </c>
      <c r="AB12" s="212" t="s">
        <v>275</v>
      </c>
    </row>
    <row r="13" spans="1:28" ht="11.25" customHeight="1">
      <c r="A13" s="216" t="s">
        <v>97</v>
      </c>
      <c r="B13" s="208" t="s">
        <v>464</v>
      </c>
      <c r="C13" s="217" t="s">
        <v>465</v>
      </c>
      <c r="E13" s="212" t="s">
        <v>889</v>
      </c>
      <c r="G13" s="214"/>
      <c r="I13" s="212" t="s">
        <v>256</v>
      </c>
      <c r="X13" s="465" t="s">
        <v>297</v>
      </c>
      <c r="AA13" s="212">
        <v>2021</v>
      </c>
      <c r="AB13" s="212" t="s">
        <v>276</v>
      </c>
    </row>
    <row r="14" spans="1:28" ht="11.25" customHeight="1">
      <c r="A14" s="243" t="s">
        <v>259</v>
      </c>
      <c r="B14" s="245" t="s">
        <v>263</v>
      </c>
      <c r="C14" s="247" t="s">
        <v>261</v>
      </c>
      <c r="E14" s="212" t="s">
        <v>295</v>
      </c>
      <c r="Q14" s="210" t="s">
        <v>953</v>
      </c>
      <c r="X14" s="212" t="s">
        <v>91</v>
      </c>
    </row>
    <row r="15" spans="1:28" ht="11.25" customHeight="1">
      <c r="A15" s="2" t="s">
        <v>52</v>
      </c>
      <c r="B15" s="208" t="s">
        <v>466</v>
      </c>
      <c r="C15" s="2" t="s">
        <v>52</v>
      </c>
      <c r="E15" s="212" t="s">
        <v>890</v>
      </c>
      <c r="G15" s="210" t="s">
        <v>785</v>
      </c>
      <c r="I15" s="210" t="s">
        <v>905</v>
      </c>
      <c r="Q15" s="431" t="str">
        <f>"01.01." &amp; PERIOD</f>
        <v>01.01.2016</v>
      </c>
      <c r="X15" s="212" t="s">
        <v>92</v>
      </c>
    </row>
    <row r="16" spans="1:28" ht="11.25" customHeight="1">
      <c r="A16" s="2" t="s">
        <v>53</v>
      </c>
      <c r="B16" s="208" t="s">
        <v>467</v>
      </c>
      <c r="C16" s="2" t="s">
        <v>53</v>
      </c>
      <c r="E16" s="212" t="s">
        <v>883</v>
      </c>
      <c r="G16" s="212"/>
      <c r="I16" s="212" t="s">
        <v>241</v>
      </c>
      <c r="Q16" s="431" t="str">
        <f>"31.12." &amp; PERIOD</f>
        <v>31.12.2016</v>
      </c>
      <c r="X16" s="212" t="s">
        <v>93</v>
      </c>
    </row>
    <row r="17" spans="1:24" ht="11.25" customHeight="1">
      <c r="A17" s="2" t="s">
        <v>55</v>
      </c>
      <c r="B17" s="215" t="s">
        <v>468</v>
      </c>
      <c r="C17" s="2" t="s">
        <v>55</v>
      </c>
      <c r="G17" s="214"/>
      <c r="I17" s="212" t="s">
        <v>242</v>
      </c>
      <c r="X17" s="212" t="s">
        <v>94</v>
      </c>
    </row>
    <row r="18" spans="1:24" ht="11.25" customHeight="1">
      <c r="A18" s="2" t="s">
        <v>56</v>
      </c>
      <c r="B18" s="215" t="s">
        <v>469</v>
      </c>
      <c r="C18" s="2" t="s">
        <v>56</v>
      </c>
      <c r="E18" s="210" t="s">
        <v>892</v>
      </c>
      <c r="G18" s="214" t="s">
        <v>786</v>
      </c>
      <c r="X18" s="212" t="s">
        <v>1211</v>
      </c>
    </row>
    <row r="19" spans="1:24" ht="11.25" customHeight="1">
      <c r="A19" s="2" t="s">
        <v>57</v>
      </c>
      <c r="B19" s="208" t="s">
        <v>470</v>
      </c>
      <c r="C19" s="218" t="s">
        <v>471</v>
      </c>
      <c r="E19" s="432" t="s">
        <v>891</v>
      </c>
      <c r="G19" s="214" t="s">
        <v>882</v>
      </c>
      <c r="I19" s="210" t="s">
        <v>912</v>
      </c>
      <c r="X19" s="212" t="s">
        <v>1212</v>
      </c>
    </row>
    <row r="20" spans="1:24" ht="11.25" customHeight="1">
      <c r="A20" s="2" t="s">
        <v>58</v>
      </c>
      <c r="B20" s="215" t="s">
        <v>472</v>
      </c>
      <c r="C20" s="2" t="s">
        <v>58</v>
      </c>
      <c r="E20" s="432" t="s">
        <v>886</v>
      </c>
      <c r="G20" s="214"/>
      <c r="I20" s="212" t="s">
        <v>906</v>
      </c>
      <c r="X20" s="212" t="s">
        <v>1213</v>
      </c>
    </row>
    <row r="21" spans="1:24" ht="11.25" customHeight="1">
      <c r="A21" s="2" t="s">
        <v>59</v>
      </c>
      <c r="B21" s="215" t="s">
        <v>473</v>
      </c>
      <c r="C21" s="2" t="s">
        <v>59</v>
      </c>
      <c r="E21" s="432" t="s">
        <v>887</v>
      </c>
      <c r="I21" s="212" t="s">
        <v>907</v>
      </c>
      <c r="J21" s="435" t="s">
        <v>913</v>
      </c>
      <c r="X21" s="212" t="s">
        <v>1214</v>
      </c>
    </row>
    <row r="22" spans="1:24" ht="11.25" customHeight="1">
      <c r="A22" s="2" t="s">
        <v>60</v>
      </c>
      <c r="B22" s="215" t="s">
        <v>474</v>
      </c>
      <c r="C22" s="2" t="s">
        <v>60</v>
      </c>
      <c r="G22" s="210" t="s">
        <v>549</v>
      </c>
      <c r="I22" s="212" t="s">
        <v>908</v>
      </c>
      <c r="J22" s="435" t="s">
        <v>914</v>
      </c>
      <c r="X22" s="212" t="s">
        <v>1215</v>
      </c>
    </row>
    <row r="23" spans="1:24" ht="11.25" customHeight="1">
      <c r="A23" s="2" t="s">
        <v>61</v>
      </c>
      <c r="B23" s="208" t="s">
        <v>475</v>
      </c>
      <c r="C23" s="218" t="s">
        <v>476</v>
      </c>
      <c r="E23" s="210" t="s">
        <v>904</v>
      </c>
      <c r="G23" s="212"/>
      <c r="I23" s="212" t="s">
        <v>909</v>
      </c>
      <c r="J23" s="435" t="s">
        <v>915</v>
      </c>
      <c r="X23" s="212" t="s">
        <v>1216</v>
      </c>
    </row>
    <row r="24" spans="1:24" ht="11.25" customHeight="1">
      <c r="A24" s="2" t="s">
        <v>62</v>
      </c>
      <c r="B24" s="215" t="s">
        <v>477</v>
      </c>
      <c r="C24" s="2" t="s">
        <v>62</v>
      </c>
      <c r="E24" s="237" t="s">
        <v>901</v>
      </c>
      <c r="G24" s="214" t="s">
        <v>547</v>
      </c>
      <c r="I24" s="212" t="s">
        <v>910</v>
      </c>
      <c r="J24" s="435" t="s">
        <v>916</v>
      </c>
    </row>
    <row r="25" spans="1:24" ht="11.25" customHeight="1">
      <c r="A25" s="2" t="s">
        <v>63</v>
      </c>
      <c r="B25" s="215" t="s">
        <v>478</v>
      </c>
      <c r="C25" s="2" t="s">
        <v>63</v>
      </c>
      <c r="E25" s="237" t="s">
        <v>902</v>
      </c>
      <c r="G25" s="214" t="s">
        <v>1426</v>
      </c>
      <c r="I25" s="212" t="s">
        <v>911</v>
      </c>
      <c r="J25" s="435" t="s">
        <v>917</v>
      </c>
    </row>
    <row r="26" spans="1:24" ht="11.25" customHeight="1">
      <c r="A26" s="2" t="s">
        <v>64</v>
      </c>
      <c r="B26" s="215" t="s">
        <v>479</v>
      </c>
      <c r="C26" s="2" t="s">
        <v>64</v>
      </c>
      <c r="E26" s="237" t="s">
        <v>903</v>
      </c>
      <c r="G26" s="214" t="s">
        <v>548</v>
      </c>
      <c r="X26" s="210" t="s">
        <v>95</v>
      </c>
    </row>
    <row r="27" spans="1:24" ht="11.25" customHeight="1">
      <c r="A27" s="2" t="s">
        <v>65</v>
      </c>
      <c r="B27" s="208" t="s">
        <v>480</v>
      </c>
      <c r="C27" s="2" t="s">
        <v>65</v>
      </c>
      <c r="G27" s="214"/>
      <c r="X27" s="212" t="s">
        <v>86</v>
      </c>
    </row>
    <row r="28" spans="1:24" ht="11.25" customHeight="1">
      <c r="A28" s="2" t="s">
        <v>124</v>
      </c>
      <c r="B28" s="208" t="s">
        <v>481</v>
      </c>
      <c r="C28" s="2" t="s">
        <v>124</v>
      </c>
      <c r="X28" s="212" t="s">
        <v>87</v>
      </c>
    </row>
    <row r="29" spans="1:24" ht="11.25" customHeight="1">
      <c r="A29" s="2" t="s">
        <v>66</v>
      </c>
      <c r="B29" s="215" t="s">
        <v>482</v>
      </c>
      <c r="C29" s="2" t="s">
        <v>66</v>
      </c>
      <c r="G29" s="210" t="s">
        <v>666</v>
      </c>
      <c r="X29" s="212" t="s">
        <v>88</v>
      </c>
    </row>
    <row r="30" spans="1:24" ht="11.25" customHeight="1">
      <c r="A30" s="2" t="s">
        <v>67</v>
      </c>
      <c r="B30" s="215" t="s">
        <v>483</v>
      </c>
      <c r="C30" s="2" t="s">
        <v>67</v>
      </c>
      <c r="G30" s="219" t="s">
        <v>2443</v>
      </c>
      <c r="X30" s="212" t="s">
        <v>89</v>
      </c>
    </row>
    <row r="31" spans="1:24" ht="11.25" customHeight="1">
      <c r="A31" s="2" t="s">
        <v>68</v>
      </c>
      <c r="B31" s="215" t="s">
        <v>484</v>
      </c>
      <c r="C31" s="2" t="s">
        <v>68</v>
      </c>
      <c r="G31" s="13"/>
      <c r="X31" s="212" t="s">
        <v>90</v>
      </c>
    </row>
    <row r="32" spans="1:24" ht="11.25" customHeight="1">
      <c r="A32" s="2" t="s">
        <v>69</v>
      </c>
      <c r="B32" s="215" t="s">
        <v>485</v>
      </c>
      <c r="C32" s="2" t="s">
        <v>69</v>
      </c>
      <c r="G32" s="13"/>
      <c r="X32" s="212" t="s">
        <v>9</v>
      </c>
    </row>
    <row r="33" spans="1:24" ht="11.25" customHeight="1">
      <c r="A33" s="2" t="s">
        <v>70</v>
      </c>
      <c r="B33" s="215" t="s">
        <v>486</v>
      </c>
      <c r="C33" s="2" t="s">
        <v>70</v>
      </c>
      <c r="G33" s="210" t="s">
        <v>561</v>
      </c>
    </row>
    <row r="34" spans="1:24" ht="11.25" customHeight="1">
      <c r="A34" s="2" t="s">
        <v>71</v>
      </c>
      <c r="B34" s="215" t="s">
        <v>487</v>
      </c>
      <c r="C34" s="2" t="s">
        <v>71</v>
      </c>
      <c r="G34" s="219" t="s">
        <v>165</v>
      </c>
      <c r="X34" s="13"/>
    </row>
    <row r="35" spans="1:24" ht="11.25" customHeight="1">
      <c r="A35" s="2" t="s">
        <v>72</v>
      </c>
      <c r="B35" s="215" t="s">
        <v>488</v>
      </c>
      <c r="C35" s="2" t="s">
        <v>72</v>
      </c>
      <c r="G35" s="13"/>
      <c r="X35" s="210" t="s">
        <v>54</v>
      </c>
    </row>
    <row r="36" spans="1:24" ht="11.25" customHeight="1">
      <c r="A36" s="2" t="s">
        <v>73</v>
      </c>
      <c r="B36" s="208" t="s">
        <v>489</v>
      </c>
      <c r="C36" s="2" t="s">
        <v>73</v>
      </c>
      <c r="G36" s="210" t="s">
        <v>556</v>
      </c>
      <c r="X36" s="220" t="s">
        <v>692</v>
      </c>
    </row>
    <row r="37" spans="1:24" ht="11.25" customHeight="1">
      <c r="A37" s="2" t="s">
        <v>74</v>
      </c>
      <c r="B37" s="215" t="s">
        <v>490</v>
      </c>
      <c r="C37" s="2" t="s">
        <v>74</v>
      </c>
      <c r="G37" s="212" t="s">
        <v>560</v>
      </c>
    </row>
    <row r="38" spans="1:24" ht="11.25" customHeight="1">
      <c r="A38" s="2" t="s">
        <v>75</v>
      </c>
      <c r="B38" s="215" t="s">
        <v>491</v>
      </c>
      <c r="C38" s="2" t="s">
        <v>75</v>
      </c>
      <c r="G38" s="214" t="s">
        <v>558</v>
      </c>
    </row>
    <row r="39" spans="1:24" ht="11.25" customHeight="1">
      <c r="A39" s="2" t="s">
        <v>76</v>
      </c>
      <c r="B39" s="215" t="s">
        <v>492</v>
      </c>
      <c r="C39" s="2" t="s">
        <v>76</v>
      </c>
      <c r="G39" s="214" t="s">
        <v>557</v>
      </c>
      <c r="X39" s="475" t="s">
        <v>1316</v>
      </c>
    </row>
    <row r="40" spans="1:24" ht="11.25" customHeight="1">
      <c r="A40" s="2" t="s">
        <v>77</v>
      </c>
      <c r="B40" s="215" t="s">
        <v>493</v>
      </c>
      <c r="C40" s="2" t="s">
        <v>77</v>
      </c>
      <c r="G40" s="214" t="s">
        <v>559</v>
      </c>
      <c r="X40" s="476" t="s">
        <v>1317</v>
      </c>
    </row>
    <row r="41" spans="1:24" ht="11.25" customHeight="1">
      <c r="A41" s="2" t="s">
        <v>78</v>
      </c>
      <c r="B41" s="215" t="s">
        <v>494</v>
      </c>
      <c r="C41" s="2" t="s">
        <v>78</v>
      </c>
      <c r="G41" s="214" t="s">
        <v>560</v>
      </c>
      <c r="X41" s="476" t="s">
        <v>931</v>
      </c>
    </row>
    <row r="42" spans="1:24" ht="11.25" customHeight="1">
      <c r="A42" s="2" t="s">
        <v>79</v>
      </c>
      <c r="B42" s="208" t="s">
        <v>495</v>
      </c>
      <c r="C42" s="2" t="s">
        <v>79</v>
      </c>
      <c r="X42" s="477"/>
    </row>
    <row r="43" spans="1:24" ht="11.25" customHeight="1">
      <c r="A43" s="2" t="s">
        <v>80</v>
      </c>
      <c r="B43" s="215" t="s">
        <v>496</v>
      </c>
      <c r="C43" s="2" t="s">
        <v>80</v>
      </c>
    </row>
    <row r="44" spans="1:24" ht="11.25" customHeight="1">
      <c r="A44" s="2" t="s">
        <v>81</v>
      </c>
      <c r="B44" s="215" t="s">
        <v>497</v>
      </c>
      <c r="C44" s="2" t="s">
        <v>81</v>
      </c>
      <c r="X44" s="475" t="s">
        <v>1318</v>
      </c>
    </row>
    <row r="45" spans="1:24" ht="11.25" customHeight="1">
      <c r="A45" s="2" t="s">
        <v>82</v>
      </c>
      <c r="B45" s="208" t="s">
        <v>498</v>
      </c>
      <c r="C45" s="2" t="s">
        <v>82</v>
      </c>
      <c r="X45" s="476" t="s">
        <v>1319</v>
      </c>
    </row>
    <row r="46" spans="1:24" ht="11.25" customHeight="1">
      <c r="A46" s="2" t="s">
        <v>83</v>
      </c>
      <c r="B46" s="215" t="s">
        <v>499</v>
      </c>
      <c r="C46" s="2" t="s">
        <v>83</v>
      </c>
      <c r="X46" s="476" t="s">
        <v>1320</v>
      </c>
    </row>
    <row r="47" spans="1:24" ht="11.25" customHeight="1">
      <c r="A47" s="2" t="s">
        <v>84</v>
      </c>
      <c r="B47" s="208" t="s">
        <v>500</v>
      </c>
      <c r="C47" s="2" t="s">
        <v>84</v>
      </c>
      <c r="J47"/>
    </row>
    <row r="48" spans="1:24" ht="11.25" customHeight="1">
      <c r="A48" s="2" t="s">
        <v>203</v>
      </c>
      <c r="B48" s="208" t="s">
        <v>501</v>
      </c>
      <c r="C48" s="2" t="s">
        <v>203</v>
      </c>
      <c r="O48" s="13"/>
    </row>
    <row r="49" spans="1:24" ht="11.25" customHeight="1">
      <c r="A49" s="2" t="s">
        <v>204</v>
      </c>
      <c r="B49" s="208" t="s">
        <v>502</v>
      </c>
      <c r="C49" s="2" t="s">
        <v>204</v>
      </c>
      <c r="O49" s="13"/>
      <c r="X49" s="210" t="s">
        <v>1243</v>
      </c>
    </row>
    <row r="50" spans="1:24" ht="11.25" customHeight="1">
      <c r="A50" s="2" t="s">
        <v>205</v>
      </c>
      <c r="B50" s="208" t="s">
        <v>503</v>
      </c>
      <c r="C50" s="2" t="s">
        <v>205</v>
      </c>
      <c r="O50" s="13"/>
      <c r="X50" s="476" t="s">
        <v>1319</v>
      </c>
    </row>
    <row r="51" spans="1:24" ht="11.25" customHeight="1">
      <c r="A51" s="2" t="s">
        <v>206</v>
      </c>
      <c r="B51" s="208" t="s">
        <v>504</v>
      </c>
      <c r="C51" s="2" t="s">
        <v>206</v>
      </c>
      <c r="O51" s="13"/>
      <c r="X51" s="476" t="s">
        <v>1320</v>
      </c>
    </row>
    <row r="52" spans="1:24" ht="11.25" customHeight="1">
      <c r="A52" s="2" t="s">
        <v>207</v>
      </c>
      <c r="B52" s="208" t="s">
        <v>505</v>
      </c>
      <c r="C52" s="2" t="s">
        <v>207</v>
      </c>
    </row>
    <row r="53" spans="1:24" ht="11.25" customHeight="1">
      <c r="A53" s="2" t="s">
        <v>208</v>
      </c>
      <c r="B53" s="208" t="s">
        <v>506</v>
      </c>
      <c r="C53" s="2" t="s">
        <v>208</v>
      </c>
    </row>
    <row r="54" spans="1:24" ht="11.25" customHeight="1">
      <c r="A54" s="2" t="s">
        <v>209</v>
      </c>
      <c r="B54" s="208" t="s">
        <v>507</v>
      </c>
      <c r="C54" s="2" t="s">
        <v>209</v>
      </c>
    </row>
    <row r="55" spans="1:24" ht="11.25" customHeight="1">
      <c r="A55" s="2" t="s">
        <v>210</v>
      </c>
      <c r="B55" s="208" t="s">
        <v>508</v>
      </c>
      <c r="C55" s="2" t="s">
        <v>210</v>
      </c>
    </row>
    <row r="56" spans="1:24" ht="11.25" customHeight="1">
      <c r="A56" s="244" t="s">
        <v>260</v>
      </c>
      <c r="B56" s="245" t="s">
        <v>264</v>
      </c>
      <c r="C56" s="246" t="s">
        <v>262</v>
      </c>
    </row>
    <row r="57" spans="1:24" ht="11.25" customHeight="1">
      <c r="A57" s="2" t="s">
        <v>211</v>
      </c>
      <c r="B57" s="208" t="s">
        <v>509</v>
      </c>
      <c r="C57" s="2" t="s">
        <v>211</v>
      </c>
    </row>
    <row r="58" spans="1:24" ht="11.25" customHeight="1">
      <c r="A58" s="2" t="s">
        <v>212</v>
      </c>
      <c r="B58" s="208" t="s">
        <v>510</v>
      </c>
      <c r="C58" s="2" t="s">
        <v>212</v>
      </c>
    </row>
    <row r="59" spans="1:24" ht="11.25" customHeight="1">
      <c r="A59" s="2" t="s">
        <v>213</v>
      </c>
      <c r="B59" s="208" t="s">
        <v>511</v>
      </c>
      <c r="C59" s="2" t="s">
        <v>213</v>
      </c>
      <c r="K59" s="210" t="s">
        <v>936</v>
      </c>
      <c r="M59" s="210" t="s">
        <v>937</v>
      </c>
      <c r="O59" s="210" t="s">
        <v>938</v>
      </c>
    </row>
    <row r="60" spans="1:24" ht="11.25" customHeight="1">
      <c r="A60" s="2" t="s">
        <v>214</v>
      </c>
      <c r="B60" s="208" t="s">
        <v>512</v>
      </c>
      <c r="C60" s="218" t="s">
        <v>513</v>
      </c>
      <c r="K60" s="212" t="s">
        <v>0</v>
      </c>
      <c r="M60" s="212" t="s">
        <v>0</v>
      </c>
      <c r="O60" s="212" t="s">
        <v>0</v>
      </c>
    </row>
    <row r="61" spans="1:24" ht="11.25" customHeight="1">
      <c r="A61" s="2" t="s">
        <v>215</v>
      </c>
      <c r="B61" s="215" t="s">
        <v>514</v>
      </c>
      <c r="C61" s="2" t="s">
        <v>215</v>
      </c>
      <c r="K61" s="212" t="s">
        <v>918</v>
      </c>
      <c r="M61" s="212" t="s">
        <v>918</v>
      </c>
      <c r="O61" s="212" t="s">
        <v>918</v>
      </c>
    </row>
    <row r="62" spans="1:24" ht="11.25" customHeight="1">
      <c r="A62" s="2" t="s">
        <v>216</v>
      </c>
      <c r="B62" s="208" t="s">
        <v>515</v>
      </c>
      <c r="C62" s="218" t="s">
        <v>516</v>
      </c>
      <c r="K62" s="212" t="s">
        <v>933</v>
      </c>
      <c r="M62" s="212" t="s">
        <v>933</v>
      </c>
      <c r="O62" s="212" t="s">
        <v>933</v>
      </c>
    </row>
    <row r="63" spans="1:24" ht="11.25" customHeight="1">
      <c r="A63" s="2" t="s">
        <v>217</v>
      </c>
      <c r="B63" s="208" t="s">
        <v>517</v>
      </c>
      <c r="C63" s="2" t="s">
        <v>217</v>
      </c>
      <c r="K63" s="212" t="s">
        <v>935</v>
      </c>
      <c r="M63" s="212" t="s">
        <v>934</v>
      </c>
      <c r="O63" s="212" t="s">
        <v>934</v>
      </c>
    </row>
    <row r="64" spans="1:24" ht="11.25" customHeight="1">
      <c r="A64" s="2" t="s">
        <v>218</v>
      </c>
      <c r="B64" s="208" t="s">
        <v>518</v>
      </c>
      <c r="C64" s="2" t="s">
        <v>218</v>
      </c>
      <c r="K64" s="212" t="s">
        <v>939</v>
      </c>
      <c r="M64" s="212" t="s">
        <v>935</v>
      </c>
      <c r="O64" s="212" t="s">
        <v>935</v>
      </c>
    </row>
    <row r="65" spans="1:15" ht="11.25" customHeight="1">
      <c r="A65" s="2" t="s">
        <v>219</v>
      </c>
      <c r="B65" s="208" t="s">
        <v>519</v>
      </c>
      <c r="C65" s="2" t="s">
        <v>219</v>
      </c>
      <c r="K65" s="212" t="s">
        <v>91</v>
      </c>
      <c r="M65" s="212" t="s">
        <v>91</v>
      </c>
      <c r="O65" s="212" t="s">
        <v>91</v>
      </c>
    </row>
    <row r="66" spans="1:15" ht="11.25" customHeight="1">
      <c r="A66" s="2" t="s">
        <v>220</v>
      </c>
      <c r="B66" s="208" t="s">
        <v>520</v>
      </c>
      <c r="C66" s="2" t="s">
        <v>220</v>
      </c>
      <c r="K66" s="212" t="s">
        <v>92</v>
      </c>
      <c r="M66" s="212" t="s">
        <v>92</v>
      </c>
      <c r="O66" s="212" t="s">
        <v>92</v>
      </c>
    </row>
    <row r="67" spans="1:15" ht="11.25" customHeight="1">
      <c r="A67" s="2" t="s">
        <v>221</v>
      </c>
      <c r="B67" s="208" t="s">
        <v>521</v>
      </c>
      <c r="C67" s="2" t="s">
        <v>221</v>
      </c>
      <c r="K67" s="212" t="s">
        <v>93</v>
      </c>
      <c r="M67" s="212" t="s">
        <v>93</v>
      </c>
      <c r="O67" s="212" t="s">
        <v>93</v>
      </c>
    </row>
    <row r="68" spans="1:15" ht="11.25" customHeight="1">
      <c r="A68" s="2" t="s">
        <v>222</v>
      </c>
      <c r="B68" s="208" t="s">
        <v>522</v>
      </c>
      <c r="C68" s="2" t="s">
        <v>222</v>
      </c>
      <c r="K68" s="212" t="s">
        <v>919</v>
      </c>
      <c r="M68" s="212" t="s">
        <v>919</v>
      </c>
      <c r="O68" s="212" t="s">
        <v>919</v>
      </c>
    </row>
    <row r="69" spans="1:15" ht="11.25" customHeight="1">
      <c r="A69" s="2" t="s">
        <v>223</v>
      </c>
      <c r="B69" s="208" t="s">
        <v>523</v>
      </c>
      <c r="C69" s="2" t="s">
        <v>223</v>
      </c>
      <c r="K69" s="212" t="s">
        <v>920</v>
      </c>
      <c r="M69" s="212" t="s">
        <v>920</v>
      </c>
      <c r="O69" s="212" t="s">
        <v>920</v>
      </c>
    </row>
    <row r="70" spans="1:15" ht="11.25" customHeight="1">
      <c r="A70" s="2" t="s">
        <v>224</v>
      </c>
      <c r="B70" s="208" t="s">
        <v>524</v>
      </c>
      <c r="C70" s="2" t="s">
        <v>224</v>
      </c>
      <c r="K70" s="212" t="s">
        <v>921</v>
      </c>
      <c r="M70" s="212" t="s">
        <v>921</v>
      </c>
      <c r="O70" s="212" t="s">
        <v>921</v>
      </c>
    </row>
    <row r="71" spans="1:15" ht="11.25" customHeight="1">
      <c r="A71" s="2" t="s">
        <v>225</v>
      </c>
      <c r="B71" s="208" t="s">
        <v>525</v>
      </c>
      <c r="C71" s="2" t="s">
        <v>225</v>
      </c>
      <c r="K71" s="212" t="s">
        <v>922</v>
      </c>
      <c r="M71" s="212" t="s">
        <v>922</v>
      </c>
      <c r="O71" s="212" t="s">
        <v>922</v>
      </c>
    </row>
    <row r="72" spans="1:15" ht="11.25" customHeight="1">
      <c r="A72" s="2" t="s">
        <v>226</v>
      </c>
      <c r="B72" s="208" t="s">
        <v>526</v>
      </c>
      <c r="C72" s="2" t="s">
        <v>226</v>
      </c>
      <c r="K72" s="212" t="s">
        <v>923</v>
      </c>
      <c r="M72" s="212" t="s">
        <v>923</v>
      </c>
      <c r="O72" s="212" t="s">
        <v>923</v>
      </c>
    </row>
    <row r="73" spans="1:15" ht="11.25" customHeight="1">
      <c r="A73" s="2" t="s">
        <v>227</v>
      </c>
      <c r="B73" s="208" t="s">
        <v>527</v>
      </c>
      <c r="C73" s="2" t="s">
        <v>227</v>
      </c>
      <c r="K73" s="212" t="s">
        <v>924</v>
      </c>
      <c r="M73" s="212" t="s">
        <v>924</v>
      </c>
      <c r="O73" s="212" t="s">
        <v>924</v>
      </c>
    </row>
    <row r="74" spans="1:15" ht="11.25" customHeight="1">
      <c r="A74" s="2" t="s">
        <v>228</v>
      </c>
      <c r="B74" s="208" t="s">
        <v>528</v>
      </c>
      <c r="C74" s="2" t="s">
        <v>228</v>
      </c>
      <c r="K74" s="212" t="s">
        <v>925</v>
      </c>
      <c r="M74" s="212" t="s">
        <v>925</v>
      </c>
      <c r="O74" s="212" t="s">
        <v>925</v>
      </c>
    </row>
    <row r="75" spans="1:15" ht="11.25" customHeight="1">
      <c r="A75" s="2" t="s">
        <v>229</v>
      </c>
      <c r="B75" s="208" t="s">
        <v>529</v>
      </c>
      <c r="C75" s="2" t="s">
        <v>229</v>
      </c>
      <c r="K75" s="212" t="s">
        <v>926</v>
      </c>
      <c r="M75" s="212" t="s">
        <v>926</v>
      </c>
      <c r="O75" s="212" t="s">
        <v>926</v>
      </c>
    </row>
    <row r="76" spans="1:15" ht="11.25" customHeight="1">
      <c r="A76" s="2" t="s">
        <v>230</v>
      </c>
      <c r="B76" s="208" t="s">
        <v>530</v>
      </c>
      <c r="C76" s="2" t="s">
        <v>230</v>
      </c>
      <c r="K76" s="212" t="s">
        <v>927</v>
      </c>
      <c r="M76" s="212" t="s">
        <v>927</v>
      </c>
      <c r="O76" s="212" t="s">
        <v>927</v>
      </c>
    </row>
    <row r="77" spans="1:15" ht="11.25" customHeight="1">
      <c r="A77" s="2" t="s">
        <v>231</v>
      </c>
      <c r="B77" s="208" t="s">
        <v>531</v>
      </c>
      <c r="C77" s="218" t="s">
        <v>532</v>
      </c>
      <c r="K77" s="212" t="s">
        <v>928</v>
      </c>
      <c r="M77" s="212" t="s">
        <v>928</v>
      </c>
      <c r="O77" s="212" t="s">
        <v>928</v>
      </c>
    </row>
    <row r="78" spans="1:15" ht="11.25" customHeight="1">
      <c r="A78" s="2" t="s">
        <v>232</v>
      </c>
      <c r="B78" s="208" t="s">
        <v>533</v>
      </c>
      <c r="C78" s="2" t="s">
        <v>232</v>
      </c>
      <c r="K78" s="212" t="s">
        <v>929</v>
      </c>
      <c r="M78" s="212" t="s">
        <v>929</v>
      </c>
      <c r="O78" s="212" t="s">
        <v>929</v>
      </c>
    </row>
    <row r="79" spans="1:15" ht="11.25" customHeight="1">
      <c r="A79" s="2" t="s">
        <v>233</v>
      </c>
      <c r="B79" s="208" t="s">
        <v>534</v>
      </c>
      <c r="C79" s="2" t="s">
        <v>233</v>
      </c>
      <c r="K79" s="212" t="s">
        <v>930</v>
      </c>
      <c r="M79" s="212" t="s">
        <v>930</v>
      </c>
      <c r="O79" s="212" t="s">
        <v>930</v>
      </c>
    </row>
    <row r="80" spans="1:15" ht="11.25" customHeight="1">
      <c r="A80" s="2" t="s">
        <v>234</v>
      </c>
      <c r="B80" s="208" t="s">
        <v>535</v>
      </c>
      <c r="C80" s="2" t="s">
        <v>234</v>
      </c>
      <c r="K80" s="212" t="s">
        <v>87</v>
      </c>
      <c r="M80" s="212" t="s">
        <v>87</v>
      </c>
      <c r="O80" s="212" t="s">
        <v>87</v>
      </c>
    </row>
    <row r="81" spans="1:17" ht="11.25" customHeight="1">
      <c r="A81" s="2" t="s">
        <v>235</v>
      </c>
      <c r="B81" s="208" t="s">
        <v>536</v>
      </c>
      <c r="C81" s="2" t="s">
        <v>235</v>
      </c>
      <c r="K81" s="212" t="s">
        <v>89</v>
      </c>
      <c r="M81" s="212" t="s">
        <v>89</v>
      </c>
      <c r="O81" s="212" t="s">
        <v>89</v>
      </c>
    </row>
    <row r="82" spans="1:17" ht="11.25" customHeight="1">
      <c r="A82" s="2" t="s">
        <v>236</v>
      </c>
      <c r="B82" s="208" t="s">
        <v>537</v>
      </c>
      <c r="C82" s="218" t="s">
        <v>538</v>
      </c>
      <c r="K82" s="212" t="s">
        <v>90</v>
      </c>
      <c r="M82" s="212" t="s">
        <v>90</v>
      </c>
      <c r="O82" s="212" t="s">
        <v>90</v>
      </c>
    </row>
    <row r="83" spans="1:17" ht="11.25" customHeight="1">
      <c r="A83" s="2" t="s">
        <v>237</v>
      </c>
      <c r="B83" s="208" t="s">
        <v>539</v>
      </c>
      <c r="C83" s="218" t="s">
        <v>540</v>
      </c>
      <c r="K83" s="212" t="s">
        <v>931</v>
      </c>
      <c r="M83" s="212" t="s">
        <v>931</v>
      </c>
      <c r="O83" s="212" t="s">
        <v>931</v>
      </c>
    </row>
    <row r="84" spans="1:17" ht="11.25" customHeight="1">
      <c r="A84" s="2" t="s">
        <v>238</v>
      </c>
      <c r="B84" s="208" t="s">
        <v>541</v>
      </c>
      <c r="C84" s="2" t="s">
        <v>238</v>
      </c>
      <c r="K84" s="212" t="s">
        <v>932</v>
      </c>
      <c r="M84" s="212" t="s">
        <v>932</v>
      </c>
      <c r="O84" s="212" t="s">
        <v>932</v>
      </c>
    </row>
    <row r="85" spans="1:17" ht="11.25" customHeight="1">
      <c r="A85" s="2" t="s">
        <v>583</v>
      </c>
      <c r="B85" s="215" t="s">
        <v>542</v>
      </c>
      <c r="C85" s="2" t="s">
        <v>583</v>
      </c>
      <c r="K85" s="212" t="s">
        <v>1175</v>
      </c>
      <c r="M85" s="212" t="s">
        <v>1175</v>
      </c>
      <c r="O85" s="212" t="s">
        <v>1175</v>
      </c>
    </row>
    <row r="86" spans="1:17" ht="11.25" customHeight="1">
      <c r="A86" s="2" t="s">
        <v>584</v>
      </c>
      <c r="B86" s="208" t="s">
        <v>543</v>
      </c>
      <c r="C86" s="2" t="s">
        <v>584</v>
      </c>
      <c r="K86" s="212" t="s">
        <v>1176</v>
      </c>
      <c r="M86" s="212" t="s">
        <v>1176</v>
      </c>
      <c r="O86" s="212" t="s">
        <v>1176</v>
      </c>
    </row>
    <row r="87" spans="1:17" ht="11.25" customHeight="1">
      <c r="A87" s="118"/>
      <c r="B87" s="221"/>
      <c r="C87" s="222"/>
      <c r="K87" s="212" t="s">
        <v>1177</v>
      </c>
      <c r="M87" s="212" t="s">
        <v>1181</v>
      </c>
      <c r="O87" s="212" t="s">
        <v>1181</v>
      </c>
    </row>
    <row r="88" spans="1:17" ht="11.25" customHeight="1">
      <c r="K88" s="212" t="s">
        <v>1178</v>
      </c>
      <c r="M88" s="212" t="s">
        <v>1182</v>
      </c>
      <c r="O88" s="212" t="s">
        <v>1182</v>
      </c>
    </row>
    <row r="89" spans="1:17" ht="11.25" customHeight="1">
      <c r="K89" s="212" t="s">
        <v>1179</v>
      </c>
      <c r="M89" s="212" t="s">
        <v>1177</v>
      </c>
      <c r="O89" s="212" t="s">
        <v>1177</v>
      </c>
    </row>
    <row r="90" spans="1:17" ht="11.25" customHeight="1">
      <c r="K90" s="212" t="s">
        <v>1180</v>
      </c>
      <c r="M90" s="212" t="s">
        <v>1178</v>
      </c>
      <c r="O90" s="212" t="s">
        <v>1178</v>
      </c>
    </row>
    <row r="92" spans="1:17" ht="11.25" customHeight="1">
      <c r="K92" s="210" t="s">
        <v>445</v>
      </c>
      <c r="M92" s="210" t="s">
        <v>788</v>
      </c>
      <c r="O92" s="210" t="s">
        <v>789</v>
      </c>
      <c r="Q92" s="210" t="s">
        <v>784</v>
      </c>
    </row>
    <row r="93" spans="1:17" ht="11.25" customHeight="1">
      <c r="K93" s="212" t="s">
        <v>2465</v>
      </c>
      <c r="M93" s="212" t="s">
        <v>2465</v>
      </c>
      <c r="O93" s="212" t="s">
        <v>2465</v>
      </c>
      <c r="Q93" s="212" t="s">
        <v>2465</v>
      </c>
    </row>
    <row r="94" spans="1:17" ht="11.25" customHeight="1">
      <c r="K94" s="212" t="s">
        <v>297</v>
      </c>
      <c r="M94" s="212" t="s">
        <v>297</v>
      </c>
      <c r="O94" s="212" t="s">
        <v>297</v>
      </c>
      <c r="Q94" s="212" t="s">
        <v>297</v>
      </c>
    </row>
    <row r="95" spans="1:17" ht="11.25" customHeight="1">
      <c r="K95" s="212" t="s">
        <v>688</v>
      </c>
      <c r="M95" s="212" t="s">
        <v>688</v>
      </c>
      <c r="O95" s="212" t="s">
        <v>688</v>
      </c>
      <c r="Q95" s="212" t="s">
        <v>688</v>
      </c>
    </row>
    <row r="96" spans="1:17" ht="11.25" customHeight="1">
      <c r="K96" s="212" t="s">
        <v>686</v>
      </c>
      <c r="M96" s="212" t="s">
        <v>686</v>
      </c>
      <c r="O96" s="212" t="s">
        <v>686</v>
      </c>
      <c r="Q96" s="212" t="s">
        <v>686</v>
      </c>
    </row>
    <row r="97" spans="11:17" ht="11.25" customHeight="1">
      <c r="K97" s="212" t="s">
        <v>687</v>
      </c>
      <c r="M97" s="212" t="s">
        <v>687</v>
      </c>
      <c r="O97" s="212" t="s">
        <v>687</v>
      </c>
      <c r="Q97" s="212" t="s">
        <v>687</v>
      </c>
    </row>
    <row r="98" spans="11:17" ht="11.25" customHeight="1">
      <c r="K98" s="212" t="s">
        <v>2404</v>
      </c>
      <c r="M98" s="212" t="s">
        <v>2404</v>
      </c>
      <c r="O98" s="212" t="s">
        <v>2404</v>
      </c>
      <c r="Q98" s="212" t="s">
        <v>2404</v>
      </c>
    </row>
    <row r="99" spans="11:17" ht="11.25" customHeight="1">
      <c r="K99" s="212" t="s">
        <v>689</v>
      </c>
      <c r="M99" s="212" t="s">
        <v>689</v>
      </c>
      <c r="O99" s="212" t="s">
        <v>689</v>
      </c>
      <c r="Q99" s="212" t="s">
        <v>689</v>
      </c>
    </row>
    <row r="100" spans="11:17" ht="11.25" customHeight="1">
      <c r="K100" s="212" t="s">
        <v>690</v>
      </c>
      <c r="M100" s="212" t="s">
        <v>690</v>
      </c>
      <c r="O100" s="212" t="s">
        <v>690</v>
      </c>
      <c r="Q100" s="212" t="s">
        <v>690</v>
      </c>
    </row>
    <row r="101" spans="11:17" ht="11.25" customHeight="1">
      <c r="K101" s="212" t="s">
        <v>639</v>
      </c>
      <c r="M101" s="212" t="s">
        <v>639</v>
      </c>
      <c r="O101" s="212" t="s">
        <v>639</v>
      </c>
      <c r="Q101" s="212" t="s">
        <v>639</v>
      </c>
    </row>
    <row r="102" spans="11:17" ht="11.25" customHeight="1">
      <c r="K102" s="212" t="s">
        <v>0</v>
      </c>
      <c r="M102" s="212" t="s">
        <v>0</v>
      </c>
      <c r="O102" s="212" t="s">
        <v>0</v>
      </c>
      <c r="Q102" s="212" t="s">
        <v>0</v>
      </c>
    </row>
    <row r="104" spans="11:17" ht="11.25" customHeight="1">
      <c r="K104" s="210" t="s">
        <v>2450</v>
      </c>
      <c r="M104" s="210" t="s">
        <v>2451</v>
      </c>
      <c r="O104" s="210" t="s">
        <v>2452</v>
      </c>
    </row>
    <row r="105" spans="11:17" ht="11.25" customHeight="1">
      <c r="K105" s="212" t="s">
        <v>685</v>
      </c>
      <c r="M105" s="212" t="s">
        <v>685</v>
      </c>
      <c r="O105" s="212" t="s">
        <v>685</v>
      </c>
    </row>
    <row r="106" spans="11:17" ht="11.25" customHeight="1">
      <c r="K106" s="212" t="s">
        <v>688</v>
      </c>
      <c r="M106" s="212" t="s">
        <v>688</v>
      </c>
      <c r="O106" s="212" t="s">
        <v>688</v>
      </c>
    </row>
    <row r="107" spans="11:17" ht="11.25" customHeight="1">
      <c r="K107" s="212" t="s">
        <v>686</v>
      </c>
      <c r="M107" s="212" t="s">
        <v>686</v>
      </c>
      <c r="O107" s="212" t="s">
        <v>686</v>
      </c>
    </row>
    <row r="108" spans="11:17" ht="11.25" customHeight="1">
      <c r="K108" s="212" t="s">
        <v>687</v>
      </c>
      <c r="M108" s="212" t="s">
        <v>687</v>
      </c>
      <c r="O108" s="212" t="s">
        <v>687</v>
      </c>
    </row>
    <row r="109" spans="11:17" ht="11.25" customHeight="1">
      <c r="K109" s="212" t="s">
        <v>689</v>
      </c>
      <c r="M109" s="212" t="s">
        <v>689</v>
      </c>
      <c r="O109" s="212" t="s">
        <v>689</v>
      </c>
    </row>
    <row r="110" spans="11:17" ht="11.25" customHeight="1">
      <c r="K110" s="212" t="s">
        <v>690</v>
      </c>
      <c r="M110" s="212" t="s">
        <v>690</v>
      </c>
      <c r="O110" s="212" t="s">
        <v>690</v>
      </c>
    </row>
    <row r="111" spans="11:17" ht="11.25" customHeight="1">
      <c r="K111" s="212" t="s">
        <v>2453</v>
      </c>
      <c r="M111" s="212" t="s">
        <v>2453</v>
      </c>
      <c r="O111" s="212" t="s">
        <v>2453</v>
      </c>
    </row>
    <row r="112" spans="11:17" ht="11.25" customHeight="1">
      <c r="K112" s="212" t="s">
        <v>2454</v>
      </c>
      <c r="M112" s="212" t="s">
        <v>2454</v>
      </c>
      <c r="O112" s="212" t="s">
        <v>2454</v>
      </c>
    </row>
    <row r="113" spans="11:15" ht="11.25" customHeight="1">
      <c r="K113" s="212" t="s">
        <v>2455</v>
      </c>
      <c r="M113" s="212" t="s">
        <v>2455</v>
      </c>
      <c r="O113" s="212" t="s">
        <v>2455</v>
      </c>
    </row>
    <row r="114" spans="11:15" ht="11.25" customHeight="1">
      <c r="K114" s="237" t="s">
        <v>2456</v>
      </c>
      <c r="M114" s="237" t="s">
        <v>2456</v>
      </c>
      <c r="O114" s="237" t="s">
        <v>2456</v>
      </c>
    </row>
    <row r="115" spans="11:15" ht="11.25" customHeight="1">
      <c r="K115" s="212" t="s">
        <v>735</v>
      </c>
      <c r="M115" s="212" t="s">
        <v>735</v>
      </c>
      <c r="O115" s="212" t="s">
        <v>735</v>
      </c>
    </row>
    <row r="116" spans="11:15" ht="11.25" customHeight="1">
      <c r="K116" s="237" t="s">
        <v>2457</v>
      </c>
      <c r="M116" s="237" t="s">
        <v>2457</v>
      </c>
      <c r="O116" s="237" t="s">
        <v>2457</v>
      </c>
    </row>
    <row r="117" spans="11:15" ht="11.25" customHeight="1">
      <c r="K117" s="237" t="s">
        <v>2458</v>
      </c>
      <c r="M117" s="237" t="s">
        <v>2458</v>
      </c>
      <c r="O117" s="237" t="s">
        <v>2458</v>
      </c>
    </row>
    <row r="118" spans="11:15" ht="11.25" customHeight="1">
      <c r="K118" s="237" t="s">
        <v>2459</v>
      </c>
      <c r="M118" s="237" t="s">
        <v>2459</v>
      </c>
      <c r="O118" s="237" t="s">
        <v>2459</v>
      </c>
    </row>
    <row r="119" spans="11:15" ht="11.25" customHeight="1">
      <c r="K119" s="237" t="s">
        <v>2460</v>
      </c>
      <c r="M119" s="237" t="s">
        <v>2460</v>
      </c>
      <c r="O119" s="237" t="s">
        <v>2460</v>
      </c>
    </row>
    <row r="120" spans="11:15" ht="11.25" customHeight="1">
      <c r="K120" s="237" t="s">
        <v>2461</v>
      </c>
      <c r="M120" s="237" t="s">
        <v>2461</v>
      </c>
      <c r="O120" s="237" t="s">
        <v>2461</v>
      </c>
    </row>
    <row r="121" spans="11:15" ht="11.25" customHeight="1">
      <c r="K121" s="237" t="s">
        <v>2462</v>
      </c>
      <c r="M121" s="237" t="s">
        <v>2462</v>
      </c>
      <c r="O121" s="237" t="s">
        <v>2462</v>
      </c>
    </row>
    <row r="122" spans="11:15" ht="11.25" customHeight="1">
      <c r="K122" s="237" t="s">
        <v>2463</v>
      </c>
      <c r="M122" s="237" t="s">
        <v>2463</v>
      </c>
      <c r="O122" s="237" t="s">
        <v>2463</v>
      </c>
    </row>
    <row r="123" spans="11:15" ht="11.25" customHeight="1">
      <c r="K123" s="237" t="s">
        <v>2464</v>
      </c>
      <c r="M123" s="237" t="s">
        <v>2464</v>
      </c>
      <c r="O123" s="237" t="s">
        <v>2464</v>
      </c>
    </row>
  </sheetData>
  <sheetProtection formatColumns="0" formatRows="0"/>
  <phoneticPr fontId="3" type="noConversion"/>
  <dataValidations count="1">
    <dataValidation type="list" allowBlank="1" showInputMessage="1" showErrorMessage="1" sqref="X3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ECH_HORISONTAL">
    <tabColor indexed="47"/>
  </sheetPr>
  <dimension ref="A1:EM24"/>
  <sheetViews>
    <sheetView zoomScale="80" zoomScaleNormal="80" workbookViewId="0">
      <pane xSplit="9" topLeftCell="W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758" t="s">
        <v>2467</v>
      </c>
      <c r="B3" s="758"/>
      <c r="D3"/>
      <c r="E3"/>
      <c r="L3" s="128"/>
    </row>
    <row r="4" spans="1:143" s="2" customFormat="1" ht="36" customHeight="1">
      <c r="A4" s="22"/>
      <c r="B4" s="20"/>
      <c r="C4" s="20"/>
      <c r="D4" s="225"/>
      <c r="E4" s="226" t="s">
        <v>640</v>
      </c>
      <c r="F4" s="120"/>
      <c r="G4" s="637"/>
      <c r="H4" s="656"/>
      <c r="I4" s="480"/>
      <c r="J4" s="657" t="str">
        <f>IF(LEN(I4)=0,"",VLOOKUP(I4,OKTMO_VS_TYPE_LIST,2,FALSE))</f>
        <v/>
      </c>
      <c r="K4" s="456"/>
      <c r="L4" s="456"/>
      <c r="M4" s="671"/>
      <c r="N4" s="63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669"/>
      <c r="AD4" s="456"/>
      <c r="AE4" s="456"/>
      <c r="AF4" s="456"/>
      <c r="AG4" s="456"/>
      <c r="AH4" s="456"/>
      <c r="AI4" s="456"/>
      <c r="AJ4" s="670"/>
      <c r="AK4" s="456"/>
      <c r="AL4" s="456"/>
      <c r="AM4" s="456"/>
      <c r="AN4" s="456"/>
      <c r="AO4" s="456"/>
      <c r="AP4" s="456"/>
      <c r="AQ4" s="670"/>
      <c r="AR4" s="456"/>
      <c r="AS4" s="456"/>
      <c r="AT4" s="456"/>
      <c r="AU4" s="456"/>
      <c r="AV4" s="456"/>
      <c r="AW4" s="456"/>
      <c r="AX4" s="456"/>
      <c r="AY4" s="456"/>
      <c r="AZ4" s="456"/>
      <c r="BA4" s="456"/>
      <c r="BB4" s="456"/>
      <c r="BC4" s="456"/>
      <c r="BD4" s="456"/>
      <c r="BE4" s="456"/>
      <c r="BF4" s="456"/>
      <c r="BG4" s="456"/>
      <c r="BH4" s="456"/>
      <c r="BI4" s="456"/>
      <c r="BJ4" s="456"/>
      <c r="BK4" s="456"/>
      <c r="BL4" s="456"/>
      <c r="BM4" s="456"/>
      <c r="BN4" s="456"/>
      <c r="BO4" s="456"/>
      <c r="BP4" s="456"/>
      <c r="BQ4" s="456"/>
      <c r="BR4" s="456"/>
      <c r="BS4" s="456"/>
      <c r="BT4" s="456"/>
      <c r="BU4" s="456"/>
      <c r="BV4" s="456"/>
      <c r="BW4" s="456"/>
      <c r="BX4" s="456"/>
      <c r="BY4" s="456"/>
      <c r="BZ4" s="456"/>
      <c r="CA4" s="456"/>
      <c r="CB4" s="456"/>
      <c r="CC4" s="456"/>
      <c r="CD4" s="456"/>
      <c r="CE4" s="456"/>
      <c r="CF4" s="456"/>
      <c r="CG4" s="456"/>
      <c r="CH4" s="456"/>
      <c r="CI4" s="481"/>
      <c r="CJ4" s="482" t="s">
        <v>1423</v>
      </c>
      <c r="CK4" s="482" t="s">
        <v>1423</v>
      </c>
      <c r="CL4" s="482" t="s">
        <v>1423</v>
      </c>
      <c r="CM4" s="482" t="s">
        <v>1423</v>
      </c>
      <c r="CN4" s="482" t="s">
        <v>1423</v>
      </c>
      <c r="CO4" s="482" t="s">
        <v>1423</v>
      </c>
      <c r="CP4" s="482" t="s">
        <v>1423</v>
      </c>
      <c r="CQ4" s="482" t="s">
        <v>1423</v>
      </c>
      <c r="CR4" s="482" t="s">
        <v>1423</v>
      </c>
      <c r="CS4" s="482" t="s">
        <v>1423</v>
      </c>
      <c r="CT4" s="482" t="s">
        <v>1423</v>
      </c>
      <c r="CU4" s="482" t="s">
        <v>1423</v>
      </c>
      <c r="CV4" s="456"/>
      <c r="CW4" s="456"/>
      <c r="CX4" s="456"/>
      <c r="CY4" s="456"/>
      <c r="CZ4" s="456"/>
      <c r="DA4" s="456"/>
      <c r="DB4" s="456"/>
      <c r="DC4" s="456"/>
      <c r="DD4" s="456"/>
      <c r="DE4" s="456"/>
      <c r="DF4" s="456"/>
      <c r="DG4" s="456"/>
      <c r="DH4" s="456"/>
      <c r="DI4" s="456"/>
      <c r="DJ4" s="456"/>
      <c r="DK4" s="456"/>
      <c r="DL4" s="456"/>
      <c r="DM4" s="456"/>
      <c r="DN4" s="456"/>
      <c r="DO4" s="456"/>
      <c r="DP4" s="456"/>
      <c r="DQ4" s="456"/>
      <c r="DR4" s="456"/>
      <c r="DS4" s="456"/>
      <c r="DT4" s="456"/>
      <c r="DU4" s="456"/>
      <c r="DV4" s="456"/>
      <c r="DW4" s="456"/>
      <c r="DX4" s="456"/>
      <c r="DY4" s="456"/>
      <c r="DZ4" s="456"/>
      <c r="EA4" s="456"/>
      <c r="EB4" s="456"/>
      <c r="EC4" s="456"/>
      <c r="ED4" s="456"/>
      <c r="EE4" s="456"/>
      <c r="EF4" s="456"/>
      <c r="EG4" s="456"/>
      <c r="EH4" s="456"/>
      <c r="EI4" s="456"/>
      <c r="EJ4" s="456"/>
      <c r="EK4" s="456"/>
      <c r="EL4" s="456"/>
      <c r="EM4" s="456"/>
    </row>
    <row r="5" spans="1:143" customFormat="1"/>
    <row r="6" spans="1:143" s="46" customFormat="1" ht="12" customHeight="1">
      <c r="A6" s="758" t="s">
        <v>2470</v>
      </c>
      <c r="B6" s="758"/>
      <c r="D6"/>
      <c r="E6"/>
      <c r="L6" s="128"/>
    </row>
    <row r="7" spans="1:143" s="2" customFormat="1" ht="36" customHeight="1">
      <c r="A7" s="22"/>
      <c r="B7" s="20"/>
      <c r="C7" s="20"/>
      <c r="D7" s="225"/>
      <c r="E7" s="226" t="s">
        <v>640</v>
      </c>
      <c r="F7" s="120"/>
      <c r="G7" s="637"/>
      <c r="H7" s="656"/>
      <c r="I7" s="480"/>
      <c r="J7" s="657" t="str">
        <f>IF(LEN(I7)=0,"",VLOOKUP(I7,OKTMO_VS_TYPE_LIST,2,FALSE))</f>
        <v/>
      </c>
      <c r="K7" s="456"/>
      <c r="L7" s="456"/>
      <c r="M7" s="671"/>
      <c r="N7" s="63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670"/>
      <c r="AD7" s="456"/>
      <c r="AE7" s="456"/>
      <c r="AF7" s="456"/>
      <c r="AG7" s="456"/>
      <c r="AH7" s="456"/>
      <c r="AI7" s="456"/>
      <c r="AJ7" s="637"/>
      <c r="AK7" s="456"/>
      <c r="AL7" s="456"/>
      <c r="AM7" s="456"/>
      <c r="AN7" s="456"/>
      <c r="AO7" s="456"/>
      <c r="AP7" s="456"/>
      <c r="AQ7" s="670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81"/>
      <c r="CJ7" s="482" t="s">
        <v>1423</v>
      </c>
      <c r="CK7" s="482" t="s">
        <v>1423</v>
      </c>
      <c r="CL7" s="482" t="s">
        <v>1423</v>
      </c>
      <c r="CM7" s="482" t="s">
        <v>1423</v>
      </c>
      <c r="CN7" s="482" t="s">
        <v>1423</v>
      </c>
      <c r="CO7" s="482" t="s">
        <v>1423</v>
      </c>
      <c r="CP7" s="482" t="s">
        <v>1423</v>
      </c>
      <c r="CQ7" s="482" t="s">
        <v>1423</v>
      </c>
      <c r="CR7" s="482" t="s">
        <v>1423</v>
      </c>
      <c r="CS7" s="482" t="s">
        <v>1423</v>
      </c>
      <c r="CT7" s="482" t="s">
        <v>1423</v>
      </c>
      <c r="CU7" s="482" t="s">
        <v>1423</v>
      </c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</row>
    <row r="8" spans="1:143" customFormat="1"/>
    <row r="9" spans="1:143" s="46" customFormat="1" ht="12" customHeight="1">
      <c r="A9" s="758" t="s">
        <v>2468</v>
      </c>
      <c r="B9" s="758"/>
      <c r="D9"/>
      <c r="E9"/>
      <c r="L9" s="128"/>
    </row>
    <row r="10" spans="1:143" s="2" customFormat="1" ht="36" customHeight="1">
      <c r="A10" s="22"/>
      <c r="B10" s="20"/>
      <c r="C10" s="20"/>
      <c r="D10" s="225"/>
      <c r="E10" s="226" t="s">
        <v>640</v>
      </c>
      <c r="F10" s="120"/>
      <c r="G10" s="637"/>
      <c r="H10" s="656"/>
      <c r="I10" s="480"/>
      <c r="J10" s="657" t="str">
        <f>IF(LEN(I10)=0,"",VLOOKUP(I10,OKTMO_VS_TYPE_LIST,2,FALSE))</f>
        <v/>
      </c>
      <c r="K10" s="456"/>
      <c r="L10" s="456"/>
      <c r="M10" s="671"/>
      <c r="N10" s="63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670"/>
      <c r="AD10" s="456"/>
      <c r="AE10" s="456"/>
      <c r="AF10" s="456"/>
      <c r="AG10" s="456"/>
      <c r="AH10" s="456"/>
      <c r="AI10" s="456"/>
      <c r="AJ10" s="670"/>
      <c r="AK10" s="456"/>
      <c r="AL10" s="456"/>
      <c r="AM10" s="456"/>
      <c r="AN10" s="456"/>
      <c r="AO10" s="456"/>
      <c r="AP10" s="456"/>
      <c r="AQ10" s="637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81"/>
      <c r="CJ10" s="482" t="s">
        <v>1423</v>
      </c>
      <c r="CK10" s="482" t="s">
        <v>1423</v>
      </c>
      <c r="CL10" s="482" t="s">
        <v>1423</v>
      </c>
      <c r="CM10" s="482" t="s">
        <v>1423</v>
      </c>
      <c r="CN10" s="482" t="s">
        <v>1423</v>
      </c>
      <c r="CO10" s="482" t="s">
        <v>1423</v>
      </c>
      <c r="CP10" s="482" t="s">
        <v>1423</v>
      </c>
      <c r="CQ10" s="482" t="s">
        <v>1423</v>
      </c>
      <c r="CR10" s="482" t="s">
        <v>1423</v>
      </c>
      <c r="CS10" s="482" t="s">
        <v>1423</v>
      </c>
      <c r="CT10" s="482" t="s">
        <v>1423</v>
      </c>
      <c r="CU10" s="482" t="s">
        <v>1423</v>
      </c>
      <c r="CV10" s="456"/>
      <c r="CW10" s="456"/>
      <c r="CX10" s="456"/>
      <c r="CY10" s="456"/>
      <c r="CZ10" s="456"/>
      <c r="DA10" s="456"/>
      <c r="DB10" s="456"/>
      <c r="DC10" s="456"/>
      <c r="DD10" s="456"/>
      <c r="DE10" s="456"/>
      <c r="DF10" s="456"/>
      <c r="DG10" s="456"/>
      <c r="DH10" s="456"/>
      <c r="DI10" s="456"/>
      <c r="DJ10" s="456"/>
      <c r="DK10" s="456"/>
      <c r="DL10" s="456"/>
      <c r="DM10" s="456"/>
      <c r="DN10" s="456"/>
      <c r="DO10" s="456"/>
      <c r="DP10" s="456"/>
      <c r="DQ10" s="456"/>
      <c r="DR10" s="456"/>
      <c r="DS10" s="456"/>
      <c r="DT10" s="456"/>
      <c r="DU10" s="456"/>
      <c r="DV10" s="456"/>
      <c r="DW10" s="456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6"/>
      <c r="EL10" s="456"/>
      <c r="EM10" s="456"/>
    </row>
    <row r="11" spans="1:143" customFormat="1"/>
    <row r="12" spans="1:143" s="46" customFormat="1" ht="12" customHeight="1">
      <c r="A12" s="758" t="s">
        <v>2469</v>
      </c>
      <c r="B12" s="758"/>
      <c r="D12"/>
      <c r="E12"/>
      <c r="L12" s="128"/>
    </row>
    <row r="13" spans="1:143" s="2" customFormat="1" ht="36" customHeight="1">
      <c r="A13" s="22"/>
      <c r="B13" s="20"/>
      <c r="C13" s="20"/>
      <c r="D13" s="225"/>
      <c r="E13" s="226" t="s">
        <v>640</v>
      </c>
      <c r="F13" s="120"/>
      <c r="G13" s="637"/>
      <c r="H13" s="656"/>
      <c r="I13" s="480"/>
      <c r="J13" s="657" t="str">
        <f>IF(LEN(I13)=0,"",VLOOKUP(I13,OKTMO_VS_TYPE_LIST,2,FALSE))</f>
        <v/>
      </c>
      <c r="K13" s="456"/>
      <c r="L13" s="456"/>
      <c r="M13" s="671"/>
      <c r="N13" s="63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670"/>
      <c r="AD13" s="456"/>
      <c r="AE13" s="456"/>
      <c r="AF13" s="456"/>
      <c r="AG13" s="456"/>
      <c r="AH13" s="456"/>
      <c r="AI13" s="456"/>
      <c r="AJ13" s="670"/>
      <c r="AK13" s="456"/>
      <c r="AL13" s="456"/>
      <c r="AM13" s="456"/>
      <c r="AN13" s="456"/>
      <c r="AO13" s="456"/>
      <c r="AP13" s="456"/>
      <c r="AQ13" s="670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81"/>
      <c r="CJ13" s="482" t="s">
        <v>1423</v>
      </c>
      <c r="CK13" s="482" t="s">
        <v>1423</v>
      </c>
      <c r="CL13" s="482" t="s">
        <v>1423</v>
      </c>
      <c r="CM13" s="482" t="s">
        <v>1423</v>
      </c>
      <c r="CN13" s="482" t="s">
        <v>1423</v>
      </c>
      <c r="CO13" s="482" t="s">
        <v>1423</v>
      </c>
      <c r="CP13" s="482" t="s">
        <v>1423</v>
      </c>
      <c r="CQ13" s="482" t="s">
        <v>1423</v>
      </c>
      <c r="CR13" s="482" t="s">
        <v>1423</v>
      </c>
      <c r="CS13" s="482" t="s">
        <v>1423</v>
      </c>
      <c r="CT13" s="482" t="s">
        <v>1423</v>
      </c>
      <c r="CU13" s="482" t="s">
        <v>1423</v>
      </c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456"/>
      <c r="DH13" s="456"/>
      <c r="DI13" s="456"/>
      <c r="DJ13" s="456"/>
      <c r="DK13" s="456"/>
      <c r="DL13" s="456"/>
      <c r="DM13" s="456"/>
      <c r="DN13" s="456"/>
      <c r="DO13" s="456"/>
      <c r="DP13" s="456"/>
      <c r="DQ13" s="456"/>
      <c r="DR13" s="456"/>
      <c r="DS13" s="456"/>
      <c r="DT13" s="456"/>
      <c r="DU13" s="456"/>
      <c r="DV13" s="456"/>
      <c r="DW13" s="456"/>
      <c r="DX13" s="456"/>
      <c r="DY13" s="456"/>
      <c r="DZ13" s="456"/>
      <c r="EA13" s="456"/>
      <c r="EB13" s="456"/>
      <c r="EC13" s="456"/>
      <c r="ED13" s="456"/>
      <c r="EE13" s="456"/>
      <c r="EF13" s="456"/>
      <c r="EG13" s="456"/>
      <c r="EH13" s="456"/>
      <c r="EI13" s="456"/>
      <c r="EJ13" s="456"/>
      <c r="EK13" s="456"/>
      <c r="EL13" s="456"/>
      <c r="EM13" s="456"/>
    </row>
    <row r="14" spans="1:143" customFormat="1"/>
    <row r="15" spans="1:143" customFormat="1"/>
    <row r="16" spans="1:143" s="46" customFormat="1">
      <c r="A16" s="758" t="s">
        <v>1204</v>
      </c>
      <c r="B16" s="758"/>
      <c r="D16"/>
      <c r="E16"/>
      <c r="L16" s="128"/>
    </row>
    <row r="17" spans="1:82" s="2" customFormat="1" ht="12" customHeight="1">
      <c r="A17" s="22"/>
      <c r="B17" s="20"/>
      <c r="C17" s="20"/>
      <c r="D17"/>
      <c r="E17" s="226" t="s">
        <v>640</v>
      </c>
      <c r="F17" s="761"/>
      <c r="G17" s="760"/>
      <c r="H17" s="760"/>
      <c r="I17" s="760"/>
      <c r="J17" s="760"/>
      <c r="K17" s="759"/>
      <c r="L17" s="759"/>
      <c r="M17" s="759"/>
      <c r="N17" s="759"/>
      <c r="O17" s="759"/>
      <c r="P17" s="759"/>
      <c r="Q17" s="762">
        <f>ROW(P18)-ROW(P17)-1</f>
        <v>0</v>
      </c>
      <c r="R17" s="467" t="str">
        <f>F17 &amp; ".0"</f>
        <v>.0</v>
      </c>
      <c r="S17" s="449">
        <f t="shared" ref="S17:X17" si="0">SUM(BH17:BH18)</f>
        <v>0</v>
      </c>
      <c r="T17" s="462">
        <f t="shared" si="0"/>
        <v>0</v>
      </c>
      <c r="U17" s="462">
        <f t="shared" si="0"/>
        <v>0</v>
      </c>
      <c r="V17" s="462">
        <f t="shared" si="0"/>
        <v>0</v>
      </c>
      <c r="W17" s="462">
        <f t="shared" si="0"/>
        <v>0</v>
      </c>
      <c r="X17" s="462">
        <f t="shared" si="0"/>
        <v>0</v>
      </c>
      <c r="Y17" s="428"/>
      <c r="Z17" s="428"/>
      <c r="AA17" s="437"/>
      <c r="AB17" s="438" t="s">
        <v>946</v>
      </c>
      <c r="AC17" s="451"/>
      <c r="AD17" s="451"/>
      <c r="AE17" s="451"/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1"/>
      <c r="BG17" s="451"/>
      <c r="BH17" s="451"/>
      <c r="BI17" s="451"/>
      <c r="BJ17" s="451"/>
      <c r="BK17" s="451"/>
      <c r="BL17" s="451"/>
      <c r="BM17" s="451"/>
      <c r="BN17" s="451"/>
      <c r="BO17" s="451"/>
      <c r="BP17" s="451"/>
      <c r="BQ17" s="451"/>
      <c r="BR17" s="451"/>
      <c r="BS17" s="451"/>
      <c r="BT17" s="451"/>
      <c r="BU17" s="451"/>
      <c r="BV17" s="451"/>
      <c r="BW17" s="451"/>
      <c r="BX17" s="451"/>
      <c r="BY17" s="451"/>
      <c r="BZ17" s="451"/>
      <c r="CA17" s="451"/>
      <c r="CB17" s="451"/>
      <c r="CC17" s="451"/>
      <c r="CD17" s="452"/>
    </row>
    <row r="18" spans="1:82" s="2" customFormat="1" ht="11.25" customHeight="1">
      <c r="A18" s="22"/>
      <c r="B18" s="20"/>
      <c r="C18" s="20"/>
      <c r="D18"/>
      <c r="E18" s="57"/>
      <c r="F18" s="761"/>
      <c r="G18" s="760"/>
      <c r="H18" s="760"/>
      <c r="I18" s="760"/>
      <c r="J18" s="760"/>
      <c r="K18" s="759"/>
      <c r="L18" s="759"/>
      <c r="M18" s="759"/>
      <c r="N18" s="759"/>
      <c r="O18" s="759"/>
      <c r="P18" s="759"/>
      <c r="Q18" s="761"/>
      <c r="R18" s="428"/>
      <c r="S18" s="428"/>
      <c r="T18" s="428"/>
      <c r="U18" s="428"/>
      <c r="V18" s="428"/>
      <c r="W18" s="428"/>
      <c r="X18" s="428"/>
      <c r="Y18" s="428"/>
      <c r="Z18" s="428"/>
      <c r="AA18" s="437"/>
      <c r="AB18" s="451"/>
      <c r="AC18" s="451" t="s">
        <v>945</v>
      </c>
      <c r="AD18" s="451"/>
      <c r="AE18" s="451"/>
      <c r="AF18" s="451"/>
      <c r="AG18" s="451"/>
      <c r="AH18" s="451"/>
      <c r="AI18" s="451"/>
      <c r="AJ18" s="451"/>
      <c r="AK18" s="451"/>
      <c r="AL18" s="451"/>
      <c r="AM18" s="451"/>
      <c r="AN18" s="451"/>
      <c r="AO18" s="451"/>
      <c r="AP18" s="451"/>
      <c r="AQ18" s="451"/>
      <c r="AR18" s="451"/>
      <c r="AS18" s="451"/>
      <c r="AT18" s="451"/>
      <c r="AU18" s="451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1"/>
      <c r="BG18" s="451"/>
      <c r="BH18" s="451"/>
      <c r="BI18" s="451"/>
      <c r="BJ18" s="451"/>
      <c r="BK18" s="451"/>
      <c r="BL18" s="451"/>
      <c r="BM18" s="451"/>
      <c r="BN18" s="451"/>
      <c r="BO18" s="451"/>
      <c r="BP18" s="451"/>
      <c r="BQ18" s="451"/>
      <c r="BR18" s="451"/>
      <c r="BS18" s="451"/>
      <c r="BT18" s="451"/>
      <c r="BU18" s="451"/>
      <c r="BV18" s="451"/>
      <c r="BW18" s="451"/>
      <c r="BX18" s="451"/>
      <c r="BY18" s="451"/>
      <c r="BZ18" s="451"/>
      <c r="CA18" s="451"/>
      <c r="CB18" s="451"/>
      <c r="CC18" s="451"/>
      <c r="CD18" s="452"/>
    </row>
    <row r="19" spans="1:82" customFormat="1"/>
    <row r="20" spans="1:82" customFormat="1"/>
    <row r="21" spans="1:82" customFormat="1">
      <c r="A21" s="758" t="s">
        <v>1205</v>
      </c>
      <c r="B21" s="758"/>
    </row>
    <row r="22" spans="1:82" s="2" customFormat="1" ht="24" customHeight="1">
      <c r="A22" s="22"/>
      <c r="B22" s="20"/>
      <c r="C22" s="20"/>
      <c r="D22"/>
      <c r="E22" s="57"/>
      <c r="F22"/>
      <c r="G22"/>
      <c r="H22"/>
      <c r="I22"/>
      <c r="J22"/>
      <c r="K22"/>
      <c r="L22"/>
      <c r="M22"/>
      <c r="N22"/>
      <c r="O22"/>
      <c r="P22" s="120"/>
      <c r="Q22" s="428"/>
      <c r="R22" s="428"/>
      <c r="S22" s="428"/>
      <c r="T22" s="428"/>
      <c r="U22" s="428"/>
      <c r="V22" s="428"/>
      <c r="W22" s="428"/>
      <c r="X22" s="428"/>
      <c r="Y22" s="461"/>
      <c r="Z22" s="457" t="s">
        <v>129</v>
      </c>
      <c r="AA22" s="458" t="s">
        <v>640</v>
      </c>
      <c r="AB22" s="121"/>
      <c r="AC22" s="46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428"/>
      <c r="AP22" s="428"/>
      <c r="AQ22" s="428"/>
      <c r="AR22" s="428"/>
      <c r="AS22" s="428"/>
      <c r="AT22" s="428"/>
      <c r="AU22" s="121"/>
      <c r="AV22" s="121"/>
      <c r="AW22" s="121"/>
      <c r="AX22" s="121"/>
      <c r="AY22" s="121"/>
      <c r="AZ22" s="428"/>
      <c r="BA22" s="428"/>
      <c r="BB22" s="428"/>
      <c r="BC22" s="428"/>
      <c r="BD22" s="428"/>
      <c r="BE22" s="428"/>
      <c r="BF22" s="428"/>
      <c r="BG22" s="428"/>
      <c r="BH22" s="459"/>
      <c r="BI22" s="459"/>
      <c r="BJ22" s="459"/>
      <c r="BK22" s="459"/>
      <c r="BL22" s="459"/>
      <c r="BM22" s="459"/>
      <c r="BN22" s="428"/>
      <c r="BO22" s="428"/>
      <c r="BP22" s="428"/>
      <c r="BQ22" s="428"/>
      <c r="BR22" s="428"/>
      <c r="BS22" s="428"/>
      <c r="BT22" s="428"/>
      <c r="BU22" s="428"/>
      <c r="BV22" s="428"/>
      <c r="BW22" s="428"/>
      <c r="BX22" s="428"/>
      <c r="BY22" s="428"/>
      <c r="BZ22" s="428"/>
      <c r="CA22" s="428"/>
      <c r="CB22" s="428"/>
      <c r="CC22" s="428"/>
      <c r="CD22" s="436"/>
    </row>
    <row r="23" spans="1:82" customFormat="1"/>
    <row r="24" spans="1:82" customFormat="1"/>
  </sheetData>
  <sheetProtection formatColumns="0" formatRows="0"/>
  <mergeCells count="18">
    <mergeCell ref="Q17:Q18"/>
    <mergeCell ref="A3:B3"/>
    <mergeCell ref="K17:K18"/>
    <mergeCell ref="L17:L18"/>
    <mergeCell ref="M17:M18"/>
    <mergeCell ref="O17:O18"/>
    <mergeCell ref="A6:B6"/>
    <mergeCell ref="A9:B9"/>
    <mergeCell ref="A12:B12"/>
    <mergeCell ref="A21:B21"/>
    <mergeCell ref="P17:P18"/>
    <mergeCell ref="J17:J18"/>
    <mergeCell ref="N17:N18"/>
    <mergeCell ref="A16:B16"/>
    <mergeCell ref="F17:F18"/>
    <mergeCell ref="G17:G18"/>
    <mergeCell ref="H17:H18"/>
    <mergeCell ref="I17:I18"/>
  </mergeCells>
  <phoneticPr fontId="0" type="noConversion"/>
  <dataValidations count="4">
    <dataValidation type="list" allowBlank="1" showInputMessage="1" showErrorMessage="1" errorTitle="Внимание" error="Пожалуйста, выберите МР из списка!" sqref="G4 G7 G10 G13">
      <formula1>MR_LIST</formula1>
    </dataValidation>
    <dataValidation type="list" allowBlank="1" showInputMessage="1" showErrorMessage="1" errorTitle="Внимание" error="Пожалуйста, выберите значение из списка!" sqref="M4 M7 M10 M13">
      <formula1>YES_NO</formula1>
    </dataValidation>
    <dataValidation type="list" allowBlank="1" showInputMessage="1" showErrorMessage="1" errorTitle="Внимание" error="Пожалуйста, выберите значение из списка!" sqref="AJ7">
      <formula1>VSNA_VTOV</formula1>
    </dataValidation>
    <dataValidation type="list" allowBlank="1" showInputMessage="1" showErrorMessage="1" errorTitle="Внимание" error="Пожалуйста, выберите значение из списка!" sqref="AQ10">
      <formula1>VOTV_VTOV</formula1>
    </dataValidation>
  </dataValidations>
  <hyperlinks>
    <hyperlink ref="AA22" location="'TECH_HORISONTAL'!A1" tooltip="Удалить" display="О"/>
    <hyperlink ref="E4" location="'TECH_HORISONTAL'!A1" tooltip="Удалить" display="О"/>
    <hyperlink ref="AC18" location="'TECH_HORISONTAL'!A1" tooltip="Добавить объект" display="Добавить объект"/>
    <hyperlink ref="E7" location="'TECH_HORISONTAL'!A1" tooltip="Удалить" display="О"/>
    <hyperlink ref="E10" location="'TECH_HORISONTAL'!A1" tooltip="Удалить" display="О"/>
    <hyperlink ref="E13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479</vt:i4>
      </vt:variant>
    </vt:vector>
  </HeadingPairs>
  <TitlesOfParts>
    <vt:vector size="485" baseType="lpstr">
      <vt:lpstr>Инструкция</vt:lpstr>
      <vt:lpstr>Титульный</vt:lpstr>
      <vt:lpstr>Список территорий</vt:lpstr>
      <vt:lpstr>РО</vt:lpstr>
      <vt:lpstr>Комментарии</vt:lpstr>
      <vt:lpstr>Проверка</vt:lpstr>
      <vt:lpstr>ADD_HL_LIST_MO_MARKER</vt:lpstr>
      <vt:lpstr>ADD_LIST_MO_RANGE</vt:lpstr>
      <vt:lpstr>ALL_FILES</vt:lpstr>
      <vt:lpstr>ATH_SCHEME</vt:lpstr>
      <vt:lpstr>CALC_IDENTIFIER</vt:lpstr>
      <vt:lpstr>chkGetUpdatesValue</vt:lpstr>
      <vt:lpstr>chkNoUpdatesValue</vt:lpstr>
      <vt:lpstr>code</vt:lpstr>
      <vt:lpstr>DELETE_HL_LIST_MO_COLUMN_MARKER</vt:lpstr>
      <vt:lpstr>DNS</vt:lpstr>
      <vt:lpstr>FirstLine</vt:lpstr>
      <vt:lpstr>GEO_BASE_REGION</vt:lpstr>
      <vt:lpstr>god</vt:lpstr>
      <vt:lpstr>HEAT_ADD_LIST_MO_RANGE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HEAT_CALC_COST_ROW_MARKER</vt:lpstr>
      <vt:lpstr>HEAT_CALC_DELETE_HL_ROW_MARKER</vt:lpstr>
      <vt:lpstr>HEAT_CALC_EMPTY_BASE_RANGE</vt:lpstr>
      <vt:lpstr>HEAT_CALC_EXTENDED_SALARY_FIELDS_CAN_BE_MISSED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HEAT_PRODUCTION_TYPE_LIST</vt:lpstr>
      <vt:lpstr>HEAT_TARIFF_OPTIONS_DATA_COLUMN_MARKER</vt:lpstr>
      <vt:lpstr>HEAT_TRANSMISSION_TARIFF_UNIT</vt:lpstr>
      <vt:lpstr>HEAT_VD_COMPONENTS</vt:lpstr>
      <vt:lpstr>HEATING_FEATURES</vt:lpstr>
      <vt:lpstr>INN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IpGeoBaseRegions</vt:lpstr>
      <vt:lpstr>KPP</vt:lpstr>
      <vt:lpstr>LastUpdateDate_INDICATORS</vt:lpstr>
      <vt:lpstr>LastUpdateDate_MO</vt:lpstr>
      <vt:lpstr>LastUpdateDate_ORG</vt:lpstr>
      <vt:lpstr>LastUpdateDate_PLAN_PREV</vt:lpstr>
      <vt:lpstr>LastUpdateDate_SRC</vt:lpstr>
      <vt:lpstr>LIST_MO_AREA</vt:lpstr>
      <vt:lpstr>LIST_MO_CALC_AREA</vt:lpstr>
      <vt:lpstr>LIST_MO_HEAT_VTOV_AREA</vt:lpstr>
      <vt:lpstr>LIST_MO_HORISONTAL_AREA</vt:lpstr>
      <vt:lpstr>LIST_MO_MONTH_TTL_AREA</vt:lpstr>
      <vt:lpstr>LIST_MO_MONTH_TTL_CALC_AREA</vt:lpstr>
      <vt:lpstr>LIST_MO_OBJECTS_AREA</vt:lpstr>
      <vt:lpstr>LIST_MO_TAX_AREA</vt:lpstr>
      <vt:lpstr>LIST_MO_TYPE_AREA</vt:lpstr>
      <vt:lpstr>LIST_MO_VOTV_VTOV_AREA</vt:lpstr>
      <vt:lpstr>LIST_MO_VSNA_VTOV_AREA</vt:lpstr>
      <vt:lpstr>LIST_MR_AREA</vt:lpstr>
      <vt:lpstr>LIST_MR_MO_OKTMO</vt:lpstr>
      <vt:lpstr>LIST_OKTMO_AREA</vt:lpstr>
      <vt:lpstr>LIST_ORG_UTBO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LIST_SRC_HORISONTAL_AREA</vt:lpstr>
      <vt:lpstr>LIST_SRC_NUM_COLUMN_MARKER</vt:lpstr>
      <vt:lpstr>LIST_SRC_OBJECT_DELETE_HL_COLUMN_MARKER</vt:lpstr>
      <vt:lpstr>LIST_SRC_OBJECT_NUM_COLUMN_MARKER</vt:lpstr>
      <vt:lpstr>LOGIN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MO_LIST_35</vt:lpstr>
      <vt:lpstr>MO_LIST_4</vt:lpstr>
      <vt:lpstr>MO_LIST_5</vt:lpstr>
      <vt:lpstr>MO_LIST_6</vt:lpstr>
      <vt:lpstr>MO_LIST_7</vt:lpstr>
      <vt:lpstr>MO_LIST_8</vt:lpstr>
      <vt:lpstr>MO_LIST_9</vt:lpstr>
      <vt:lpstr>MONTH</vt:lpstr>
      <vt:lpstr>MONTH_LIST</vt:lpstr>
      <vt:lpstr>MR_LIST</vt:lpstr>
      <vt:lpstr>NDS</vt:lpstr>
      <vt:lpstr>NUM_LIST_MO_COLUMN_MARKER</vt:lpstr>
      <vt:lpstr>OKOPF_LIST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PASSWORD</vt:lpstr>
      <vt:lpstr>PERIOD</vt:lpstr>
      <vt:lpstr>PLAN1X_AUTHORISATION_RANGE</vt:lpstr>
      <vt:lpstr>PLAN1X_LIST_ORG_RANGE</vt:lpstr>
      <vt:lpstr>PLAN1X_LIST_SRC_RANGE_HEADERS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RST_ORG_ID</vt:lpstr>
      <vt:lpstr>SAX_PARSER_FEATURE</vt:lpstr>
      <vt:lpstr>SETTING_NO_ASK_AGAIN</vt:lpstr>
      <vt:lpstr>SETTING_NO_INTEGRITY_VLD</vt:lpstr>
      <vt:lpstr>SETTING_NO_WARNINGS</vt:lpstr>
      <vt:lpstr>SETTING_SAVE_AS_XLSB</vt:lpstr>
      <vt:lpstr>SHOW_VLD_SETTINGS</vt:lpstr>
      <vt:lpstr>SUBSIDIARY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TRANSMISSION_TARIFF</vt:lpstr>
      <vt:lpstr>UPDATE_INDICATORS_MARKER</vt:lpstr>
      <vt:lpstr>UpdStatus</vt:lpstr>
      <vt:lpstr>USE_DNS_SERVICE</vt:lpstr>
      <vt:lpstr>USE_PROXY_SETTING</vt:lpstr>
      <vt:lpstr>UTBO_ADD_LIST_MO_RANGE</vt:lpstr>
      <vt:lpstr>UTBO_CALC_ADD_HL_MARKER</vt:lpstr>
      <vt:lpstr>UTBO_CALC_ADD_RANGE</vt:lpstr>
      <vt:lpstr>UTBO_CALC_AREA</vt:lpstr>
      <vt:lpstr>UTBO_CALC_COST_ROW_MARKER</vt:lpstr>
      <vt:lpstr>UTBO_CALC_DELETE_HL_ROW_MARKER</vt:lpstr>
      <vt:lpstr>UTBO_CALC_EMPTY_BASE_RANGE</vt:lpstr>
      <vt:lpstr>UTBO_CALC_EXTENDED_SALARY_FIELDS_CAN_BE_MISSED</vt:lpstr>
      <vt:lpstr>UTBO_CALC_ITEM_NAMES</vt:lpstr>
      <vt:lpstr>UTBO_CALC_NUM_ROW_MARKER</vt:lpstr>
      <vt:lpstr>UTBO_CALC_PERIOD_MARKERS</vt:lpstr>
      <vt:lpstr>UTBO_CALC_RESULT_BY_ORG_CAN_BE_NONZERO_LIST</vt:lpstr>
      <vt:lpstr>UTBO_CALC_SINGLE_BASE_RANGE</vt:lpstr>
      <vt:lpstr>UTBO_MAX_COST_VALUE</vt:lpstr>
      <vt:lpstr>UTBO_MIN_COST_VALUE</vt:lpstr>
      <vt:lpstr>UTBO_TARIFF_UNIT</vt:lpstr>
      <vt:lpstr>UTBO_UNIT_AREA</vt:lpstr>
      <vt:lpstr>UTBO_VD_COMPONENTS</vt:lpstr>
      <vt:lpstr>VDET</vt:lpstr>
      <vt:lpstr>VDET_END_DATE</vt:lpstr>
      <vt:lpstr>VDET_START_DATE</vt:lpstr>
      <vt:lpstr>version</vt:lpstr>
      <vt:lpstr>VOTV_ADD_LIST_MO_RANGE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VOTV_CALC_COST_ROW_MARKER</vt:lpstr>
      <vt:lpstr>VOTV_CALC_DELETE_HL_ROW_MARKER</vt:lpstr>
      <vt:lpstr>VOTV_CALC_EMPTY_BASE_RANGE</vt:lpstr>
      <vt:lpstr>VOTV_CALC_ITEM_NAMES</vt:lpstr>
      <vt:lpstr>VOTV_CALC_NUM_ROW_MARKER</vt:lpstr>
      <vt:lpstr>VOTV_CALC_PERIOD_MARKERS</vt:lpstr>
      <vt:lpstr>VOTV_CALC_RESULT_ROW_MARKER</vt:lpstr>
      <vt:lpstr>VOTV_CALC_SINGLE_BASE_RANGE</vt:lpstr>
      <vt:lpstr>VOTV_FEATURES</vt:lpstr>
      <vt:lpstr>VOTV_MIN_COST_VALUE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VSNA_ADD_LIST_MO_RANGE</vt:lpstr>
      <vt:lpstr>VSNA_BAL_PR_ADD_HL_MARKER</vt:lpstr>
      <vt:lpstr>VSNA_BAL_PR_ADD_RANGE</vt:lpstr>
      <vt:lpstr>VSNA_BAL_PR_CALC_AREA</vt:lpstr>
      <vt:lpstr>VSNA_BAL_PR_DELETE_HL_COLUMN_MARKER</vt:lpstr>
      <vt:lpstr>VSNA_BAL_PR_EMPTY_RANGE</vt:lpstr>
      <vt:lpstr>VSNA_BAL_PR_END_COLUMN_MARKER</vt:lpstr>
      <vt:lpstr>VSNA_BAL_PR_NUM_COLUMN_MARKER</vt:lpstr>
      <vt:lpstr>VSNA_BAL_PR_RANGE</vt:lpstr>
      <vt:lpstr>VSNA_BAL_TR_ADD_HL_MARKER</vt:lpstr>
      <vt:lpstr>VSNA_BAL_TR_ADD_RANGE</vt:lpstr>
      <vt:lpstr>VSNA_BAL_TR_CALC_AREA</vt:lpstr>
      <vt:lpstr>VSNA_BAL_TR_DELETE_HL_COLUMN_MARKER</vt:lpstr>
      <vt:lpstr>VSNA_BAL_TR_EMPTY_RANGE</vt:lpstr>
      <vt:lpstr>VSNA_BAL_TR_END_COLUMN_MARKER</vt:lpstr>
      <vt:lpstr>VSNA_BAL_TR_NUM_COLUMN_MARKER</vt:lpstr>
      <vt:lpstr>VSNA_BAL_TR_RANGE</vt:lpstr>
      <vt:lpstr>VSNA_CALC_ADD_HL_MARKER</vt:lpstr>
      <vt:lpstr>VSNA_CALC_ADD_RANGE</vt:lpstr>
      <vt:lpstr>VSNA_CALC_AREA</vt:lpstr>
      <vt:lpstr>VSNA_CALC_BALANCE_ROW_MARKER</vt:lpstr>
      <vt:lpstr>VSNA_CALC_COST_ROW_MARKER</vt:lpstr>
      <vt:lpstr>VSNA_CALC_DELETE_HL_ROW_MARKER</vt:lpstr>
      <vt:lpstr>VSNA_CALC_EMPTY_BASE_RANGE</vt:lpstr>
      <vt:lpstr>VSNA_CALC_ITEM_NAMES</vt:lpstr>
      <vt:lpstr>VSNA_CALC_NUM_ROW_MARKER</vt:lpstr>
      <vt:lpstr>VSNA_CALC_PERIOD_MARKERS</vt:lpstr>
      <vt:lpstr>VSNA_CALC_RESULT_ROW_MARKER</vt:lpstr>
      <vt:lpstr>VSNA_CALC_SINGLE_BASE_RANGE</vt:lpstr>
      <vt:lpstr>VSNA_FEATURES</vt:lpstr>
      <vt:lpstr>VSNA_MIN_COST_VALUE</vt:lpstr>
      <vt:lpstr>VSNA_REAGENT_ADD_HL_MARKER</vt:lpstr>
      <vt:lpstr>VSNA_REAGENT_ADD_RANGE</vt:lpstr>
      <vt:lpstr>VSNA_REAGENT_ADJUSTABLE_AREA</vt:lpstr>
      <vt:lpstr>VSNA_REAGENT_AREA</vt:lpstr>
      <vt:lpstr>VSNA_REAGENT_DELETE_HL_ROW_MARKER</vt:lpstr>
      <vt:lpstr>VSNA_REAGENT_EMPTY_BASE_RANGE</vt:lpstr>
      <vt:lpstr>VSNA_REAGENT_EMPTY_TEMPLATE_RANGE</vt:lpstr>
      <vt:lpstr>VSNA_REAGENT_ITEM_NAMES</vt:lpstr>
      <vt:lpstr>VSNA_REAGENT_NO_ONE_RANGE</vt:lpstr>
      <vt:lpstr>VSNA_REAGENT_NO_OTH_RANGE</vt:lpstr>
      <vt:lpstr>VSNA_REAGENT_NUM_ROW_MARKER</vt:lpstr>
      <vt:lpstr>VSNA_REAGENT_ONE_RANGE</vt:lpstr>
      <vt:lpstr>VSNA_REAGENT_OTH_RANGE</vt:lpstr>
      <vt:lpstr>VSNA_REAGENT_PERIOD_MARKERS</vt:lpstr>
      <vt:lpstr>VSNA_REAGENT_SINGLE_BASE_RANGE</vt:lpstr>
      <vt:lpstr>VSNA_REAGENT_TEMPLATE_RANGE</vt:lpstr>
      <vt:lpstr>VSNA_TRANSMISSION_TARIFF_UNIT</vt:lpstr>
      <vt:lpstr>VSNA_VD_COMPONENTS</vt:lpstr>
      <vt:lpstr>VSNA_VTOV</vt:lpstr>
      <vt:lpstr>XML_AUTHORISATION_TAG_NAMES</vt:lpstr>
      <vt:lpstr>XML_DICTIONARIES_TAG_NAMES</vt:lpstr>
      <vt:lpstr>XML_LOCATION_LIST_TAG_NAMES</vt:lpstr>
      <vt:lpstr>XML_MR_MO_OKTMO_LIST_TAG_NAMES</vt:lpstr>
      <vt:lpstr>XML_ORG_LIST_TAG_NAMES</vt:lpstr>
      <vt:lpstr>XML_PLAN1X_HEAT_LIST_ORG_TAG_NAMES</vt:lpstr>
      <vt:lpstr>XML_PLAN1X_HEAT_LIST_SRC_TAG_NAMES</vt:lpstr>
      <vt:lpstr>XML_PLAN1X_HEAT_TMX_TAG_NAMES</vt:lpstr>
      <vt:lpstr>XML_PLAN1X_UTBO_LIST_ORG_TAG_NAMES</vt:lpstr>
      <vt:lpstr>XML_PLAN1X_VOTV_LIST_ORG_TAG_NAMES</vt:lpstr>
      <vt:lpstr>XML_PLAN1X_VOTV_LIST_SRC_TAG_NAMES</vt:lpstr>
      <vt:lpstr>XML_PLAN1X_VOTV_TMX_TAG_NAMES</vt:lpstr>
      <vt:lpstr>XML_PLAN1X_VSNA_LIST_ORG_TAG_NAMES</vt:lpstr>
      <vt:lpstr>XML_PLAN1X_VSNA_LIST_SRC_TAG_NAMES</vt:lpstr>
      <vt:lpstr>XML_PLAN1X_VSNA_TMX_TAG_NAMES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УТБО (факт за 2016 год)</dc:title>
  <dc:subject>Баланс, калькуляция и тарифы организаций УТБО (факт за 2016 год)</dc:subject>
  <dc:creator>--</dc:creator>
  <cp:lastModifiedBy>massaraksh</cp:lastModifiedBy>
  <cp:lastPrinted>2017-10-03T22:20:54Z</cp:lastPrinted>
  <dcterms:created xsi:type="dcterms:W3CDTF">2004-05-21T07:18:45Z</dcterms:created>
  <dcterms:modified xsi:type="dcterms:W3CDTF">2017-10-12T07:23:39Z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BALANCE.CALC.TARIFF.UTBO.2016.FACT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2</vt:lpwstr>
  </property>
  <property fmtid="{D5CDD505-2E9C-101B-9397-08002B2CF9AE}" pid="9" name="CurrentVersion">
    <vt:lpwstr>1.0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REGU</vt:lpwstr>
  </property>
  <property fmtid="{D5CDD505-2E9C-101B-9397-08002B2CF9AE}" pid="18" name="TypePlanning">
    <vt:lpwstr>FACT</vt:lpwstr>
  </property>
</Properties>
</file>